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ml.chartshapes+xml"/>
  <Override PartName="/xl/charts/chart3.xml" ContentType="application/vnd.openxmlformats-officedocument.drawingml.chart+xml"/>
  <Override PartName="/xl/drawings/drawing4.xml" ContentType="application/vnd.openxmlformats-officedocument.drawingml.chartshapes+xml"/>
  <Override PartName="/xl/charts/chart4.xml" ContentType="application/vnd.openxmlformats-officedocument.drawingml.chart+xml"/>
  <Override PartName="/xl/drawings/drawing5.xml" ContentType="application/vnd.openxmlformats-officedocument.drawingml.chartshapes+xml"/>
  <Override PartName="/xl/charts/chart5.xml" ContentType="application/vnd.openxmlformats-officedocument.drawingml.chart+xml"/>
  <Override PartName="/xl/drawings/drawing6.xml" ContentType="application/vnd.openxmlformats-officedocument.drawingml.chartshapes+xml"/>
  <Override PartName="/xl/charts/chart6.xml" ContentType="application/vnd.openxmlformats-officedocument.drawingml.chart+xml"/>
  <Override PartName="/xl/drawings/drawing7.xml" ContentType="application/vnd.openxmlformats-officedocument.drawingml.chartshapes+xml"/>
  <Override PartName="/xl/charts/chart7.xml" ContentType="application/vnd.openxmlformats-officedocument.drawingml.chart+xml"/>
  <Override PartName="/xl/charts/style1.xml" ContentType="application/vnd.ms-office.chartstyle+xml"/>
  <Override PartName="/xl/charts/colors1.xml" ContentType="application/vnd.ms-office.chartcolorstyle+xml"/>
  <Override PartName="/xl/charts/chart8.xml" ContentType="application/vnd.openxmlformats-officedocument.drawingml.chart+xml"/>
  <Override PartName="/xl/charts/style2.xml" ContentType="application/vnd.ms-office.chartstyle+xml"/>
  <Override PartName="/xl/charts/colors2.xml" ContentType="application/vnd.ms-office.chartcolorstyle+xml"/>
  <Override PartName="/xl/queryTables/queryTable1.xml" ContentType="application/vnd.openxmlformats-officedocument.spreadsheetml.queryTable+xml"/>
  <Override PartName="/xl/drawings/drawing8.xml" ContentType="application/vnd.openxmlformats-officedocument.drawing+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v-mgunns-01.naganoken-vdi.local\groupshare01\nagano\全庁共有フォルダ\各課フォルダ\06環境部\水大気環境課\00共通\長野県の水道\H29\Excel\"/>
    </mc:Choice>
  </mc:AlternateContent>
  <bookViews>
    <workbookView xWindow="240" yWindow="30" windowWidth="11715" windowHeight="8445" activeTab="1"/>
  </bookViews>
  <sheets>
    <sheet name="凡例" sheetId="2" r:id="rId1"/>
    <sheet name="１．総括" sheetId="4" r:id="rId2"/>
    <sheet name="２．グラフで表す水道の状況" sheetId="5" r:id="rId3"/>
    <sheet name="３．水道の種類別箇所数の推移、給水人口及び普及率の推移" sheetId="7" r:id="rId4"/>
    <sheet name="４．都道府県別の給水人口、普及率及び水道数" sheetId="9" r:id="rId5"/>
    <sheet name="５．地域振興局別の箇所数、給水人口及び普及率" sheetId="10" r:id="rId6"/>
    <sheet name="６．市町村別の箇所数、給水人口及び普及率" sheetId="11" r:id="rId7"/>
    <sheet name="７．給水量の推移" sheetId="12" r:id="rId8"/>
    <sheet name="８．事業計画概要及び給水対象（用水供給）" sheetId="13" r:id="rId9"/>
    <sheet name="９．取水量、浄水量、給水量及び施設耐震化状況（用水供給）" sheetId="14" r:id="rId10"/>
    <sheet name="１０．管延長並びに管路耐震化及び経年化状況（用水供給）" sheetId="15" r:id="rId11"/>
    <sheet name="１１．財務状況（用水供給）" sheetId="16" r:id="rId12"/>
    <sheet name="１２．事業計画概要、給水人口、普及率、給水量及び料金（上水道）" sheetId="17" r:id="rId13"/>
    <sheet name="１３．取水量、浄水量及び配水池容量等（上水道）" sheetId="18" r:id="rId14"/>
    <sheet name="１４．用途別有収水量（上水道）" sheetId="19" r:id="rId15"/>
    <sheet name="１５．口径別有収水量（上水道）" sheetId="20" r:id="rId16"/>
    <sheet name="１６．管延長（上水道）" sheetId="21" r:id="rId17"/>
    <sheet name="1７．耐震適合性のある管路延長（上水道）" sheetId="22" r:id="rId18"/>
    <sheet name="１８．管路の経年化状況（上水道）" sheetId="23" r:id="rId19"/>
    <sheet name="１９．施設耐震化状況及び災害時確保水量（上水道）" sheetId="24" r:id="rId20"/>
    <sheet name="２０．財務状況（上水道）" sheetId="25" r:id="rId21"/>
    <sheet name="２１.事業計画概要、給水人口、普及率、給水量及び料金（簡易水道" sheetId="27" r:id="rId22"/>
    <sheet name="２２．取水量及び浄水量（簡易水道）" sheetId="28" r:id="rId23"/>
    <sheet name="２３．配水池容量及び管延長等（簡易水道）" sheetId="29" r:id="rId24"/>
    <sheet name="２４．給水人口、施設能力、原水種別等（専用水道）" sheetId="30" r:id="rId25"/>
    <sheet name="２５－１．国庫補助事業及び交付金事業の事業内容及び事業費等" sheetId="31" r:id="rId26"/>
    <sheet name="２５－２．国庫補助事業及び交付金事業の事業内容及び事業費等" sheetId="32" r:id="rId27"/>
    <sheet name="２５－３．国庫補助事業及び交付金事業の事業内容及び事業費等" sheetId="33" r:id="rId28"/>
    <sheet name="２６－１．国庫補助事業及び交付金事業の事業数及び補助金等の推移" sheetId="34" r:id="rId29"/>
    <sheet name="２６－２．国庫補助事業及び交付金事業の事業数及び補助金等の推移" sheetId="35" r:id="rId30"/>
    <sheet name="２７．県費補助事業の事業内容及び事業費等" sheetId="36" r:id="rId31"/>
    <sheet name="２８．県費補助事業の事業数及び補助金等の推移" sheetId="37" r:id="rId32"/>
    <sheet name="２９．水道関連ダムの概況" sheetId="38" r:id="rId33"/>
    <sheet name="３０．大臣認可の水道用水供給事業及び上水道" sheetId="39" r:id="rId34"/>
    <sheet name="３１．複数の市町村にまたがる上水道及び簡易水道" sheetId="40" r:id="rId35"/>
    <sheet name="３２．水質検査状況" sheetId="41" r:id="rId36"/>
    <sheet name="３３．簡易専用水道検査状況" sheetId="42" r:id="rId37"/>
    <sheet name="３４．厚生労働大臣の登録を受けた水質検査機関" sheetId="43" r:id="rId38"/>
    <sheet name="３５．水道水質基準と検査頻度" sheetId="44" r:id="rId39"/>
    <sheet name="３６．水道水源保全地区の概況（平成31年3月末）" sheetId="45" r:id="rId40"/>
    <sheet name="３７－１．国庫補助等採択基準及び補助・交付率" sheetId="46" r:id="rId41"/>
    <sheet name="３７－２．国庫補助等採択基準及び補助・交付率" sheetId="47" r:id="rId42"/>
    <sheet name="３７－３．国庫補助等採択基準及び補助率" sheetId="48" r:id="rId43"/>
  </sheets>
  <externalReferences>
    <externalReference r:id="rId44"/>
    <externalReference r:id="rId45"/>
  </externalReferences>
  <definedNames>
    <definedName name="_xlnm._FilterDatabase" localSheetId="11" hidden="1">'１１．財務状況（用水供給）'!$A$6:$Y$80</definedName>
    <definedName name="_xlnm._FilterDatabase" localSheetId="13" hidden="1">'１３．取水量、浄水量及び配水池容量等（上水道）'!$A$5:$AD$88</definedName>
    <definedName name="_xlnm._FilterDatabase" localSheetId="14" hidden="1">'１４．用途別有収水量（上水道）'!$A$6:$WVT$6</definedName>
    <definedName name="_xlnm._FilterDatabase" localSheetId="15" hidden="1">'１５．口径別有収水量（上水道）'!$A$4:$Q$62</definedName>
    <definedName name="_xlnm._FilterDatabase" localSheetId="16" hidden="1">'１６．管延長（上水道）'!$B$44:$AC$49</definedName>
    <definedName name="_xlnm._FilterDatabase" localSheetId="19" hidden="1">'１９．施設耐震化状況及び災害時確保水量（上水道）'!$A$7:$AC$89</definedName>
    <definedName name="_xlnm._FilterDatabase" localSheetId="20" hidden="1">'２０．財務状況（上水道）'!$A$76:$BV$76</definedName>
    <definedName name="_xlnm._FilterDatabase" localSheetId="21" hidden="1">'２１.事業計画概要、給水人口、普及率、給水量及び料金（簡易水道'!$A$6:$AB$160</definedName>
    <definedName name="_xlnm._FilterDatabase" localSheetId="22" hidden="1">'２２．取水量及び浄水量（簡易水道）'!$A$6:$R$156</definedName>
    <definedName name="_xlnm._FilterDatabase" localSheetId="23" hidden="1">'２３．配水池容量及び管延長等（簡易水道）'!$A$6:$AD$158</definedName>
    <definedName name="_xlnm._FilterDatabase" localSheetId="24" hidden="1">'２４．給水人口、施設能力、原水種別等（専用水道）'!$A$4:$Q$71</definedName>
    <definedName name="_xlnm._FilterDatabase" localSheetId="28" hidden="1">'２６－１．国庫補助事業及び交付金事業の事業数及び補助金等の推移'!#REF!</definedName>
    <definedName name="_xlnm._FilterDatabase" localSheetId="29" hidden="1">'２６－２．国庫補助事業及び交付金事業の事業数及び補助金等の推移'!#REF!</definedName>
    <definedName name="_xlnm._FilterDatabase" localSheetId="5" hidden="1">'５．地域振興局別の箇所数、給水人口及び普及率'!$A$8:$AB$41</definedName>
    <definedName name="_xlnm._FilterDatabase" localSheetId="6" hidden="1">'６．市町村別の箇所数、給水人口及び普及率'!$A$8:$AD$195</definedName>
    <definedName name="\0">#REF!</definedName>
    <definedName name="\a">#REF!</definedName>
    <definedName name="\h">#REF!</definedName>
    <definedName name="\p" localSheetId="4">#REF!</definedName>
    <definedName name="\p">#REF!</definedName>
    <definedName name="\s" localSheetId="4">#REF!</definedName>
    <definedName name="\s">#REF!</definedName>
    <definedName name="\u">#REF!</definedName>
    <definedName name="_xlnm.Criteria" localSheetId="5">'５．地域振興局別の箇所数、給水人口及び普及率'!$A$9:$AB$11</definedName>
    <definedName name="_xlnm.Criteria" localSheetId="6">'６．市町村別の箇所数、給水人口及び普及率'!$A$9:$AC$30</definedName>
    <definedName name="_xlnm.Criteria">#REF!</definedName>
    <definedName name="_xlnm.Database" localSheetId="5">'５．地域振興局別の箇所数、給水人口及び普及率'!$A$9:$AB$11</definedName>
    <definedName name="_xlnm.Database" localSheetId="6">'６．市町村別の箇所数、給水人口及び普及率'!$A$9:$AC$30</definedName>
    <definedName name="_xlnm.Database">#REF!</definedName>
    <definedName name="Export" localSheetId="10">'１０．管延長並びに管路耐震化及び経年化状況（用水供給）'!#REF!</definedName>
    <definedName name="Export" localSheetId="11">'１１．財務状況（用水供給）'!$A$6:$D$84</definedName>
    <definedName name="Export" localSheetId="20">'２０．財務状況（上水道）'!$A$6:$C$81</definedName>
    <definedName name="Export" localSheetId="8">'８．事業計画概要及び給水対象（用水供給）'!#REF!</definedName>
    <definedName name="Export" localSheetId="9">'９．取水量、浄水量、給水量及び施設耐震化状況（用水供給）'!#REF!</definedName>
    <definedName name="Export_1" localSheetId="20">'２０．財務状況（上水道）'!#REF!</definedName>
    <definedName name="Export_2" localSheetId="20">'２０．財務状況（上水道）'!#REF!</definedName>
    <definedName name="Export_3" localSheetId="20">'２０．財務状況（上水道）'!#REF!</definedName>
    <definedName name="Export_4" localSheetId="20">'２０．財務状況（上水道）'!#REF!</definedName>
    <definedName name="Export_5" localSheetId="20">'２０．財務状況（上水道）'!$U$6:$W$81</definedName>
    <definedName name="Export_6" localSheetId="20">'２０．財務状況（上水道）'!$AO$6:$AQ$81</definedName>
    <definedName name="Export_7" localSheetId="20">'２０．財務状況（上水道）'!$BI$6:$BK$81</definedName>
    <definedName name="_xlnm.Extract" localSheetId="5">'５．地域振興局別の箇所数、給水人口及び普及率'!#REF!</definedName>
    <definedName name="_xlnm.Extract" localSheetId="6">'６．市町村別の箇所数、給水人口及び普及率'!#REF!</definedName>
    <definedName name="_xlnm.Extract">#REF!</definedName>
    <definedName name="MENU" localSheetId="4">[1]現在・計画給水人口!#REF!</definedName>
    <definedName name="MENU">[1]現在・計画給水人口!#REF!</definedName>
    <definedName name="MES_HOGO">#REF!</definedName>
    <definedName name="MES_KAIJO">#REF!</definedName>
    <definedName name="MESSAGE" localSheetId="4">[2]現在・計画給水人口!#REF!</definedName>
    <definedName name="MESSAGE">[2]現在・計画給水人口!#REF!</definedName>
    <definedName name="_xlnm.Print_Area" localSheetId="1">'１．総括'!$A$1:$J$75</definedName>
    <definedName name="_xlnm.Print_Area" localSheetId="10">'１０．管延長並びに管路耐震化及び経年化状況（用水供給）'!$A$1:$P$39</definedName>
    <definedName name="_xlnm.Print_Area" localSheetId="11">'１１．財務状況（用水供給）'!$A$1:$H$80</definedName>
    <definedName name="_xlnm.Print_Area" localSheetId="12">'１２．事業計画概要、給水人口、普及率、給水量及び料金（上水道）'!$A$1:$AA$96</definedName>
    <definedName name="_xlnm.Print_Area" localSheetId="13">'１３．取水量、浄水量及び配水池容量等（上水道）'!$A$1:$AD$87</definedName>
    <definedName name="_xlnm.Print_Area" localSheetId="14">'１４．用途別有収水量（上水道）'!$A$1:$M$49</definedName>
    <definedName name="_xlnm.Print_Area" localSheetId="15">'１５．口径別有収水量（上水道）'!$A$1:$Q$62</definedName>
    <definedName name="_xlnm.Print_Area" localSheetId="16">'１６．管延長（上水道）'!$A$1:$AD$88</definedName>
    <definedName name="_xlnm.Print_Area" localSheetId="17">'1７．耐震適合性のある管路延長（上水道）'!$A$1:$AK$89</definedName>
    <definedName name="_xlnm.Print_Area" localSheetId="18">'１８．管路の経年化状況（上水道）'!$A$1:$L$86</definedName>
    <definedName name="_xlnm.Print_Area" localSheetId="19">'１９．施設耐震化状況及び災害時確保水量（上水道）'!$A$1:$AC$89</definedName>
    <definedName name="_xlnm.Print_Area" localSheetId="2">'２．グラフで表す水道の状況'!$A$1:$I$177</definedName>
    <definedName name="_xlnm.Print_Area" localSheetId="20">'２０．財務状況（上水道）'!$A$1:$BV$80</definedName>
    <definedName name="_xlnm.Print_Area" localSheetId="21">'２１.事業計画概要、給水人口、普及率、給水量及び料金（簡易水道'!$A$1:$AB$158</definedName>
    <definedName name="_xlnm.Print_Area" localSheetId="22">'２２．取水量及び浄水量（簡易水道）'!$A$1:$AB$158</definedName>
    <definedName name="_xlnm.Print_Area" localSheetId="23">'２３．配水池容量及び管延長等（簡易水道）'!$A$1:$AD$158</definedName>
    <definedName name="_xlnm.Print_Area" localSheetId="24">'２４．給水人口、施設能力、原水種別等（専用水道）'!$A$1:$L$72</definedName>
    <definedName name="_xlnm.Print_Area" localSheetId="25">'２５－１．国庫補助事業及び交付金事業の事業内容及び事業費等'!$A$1:$J$11</definedName>
    <definedName name="_xlnm.Print_Area" localSheetId="26">'２５－２．国庫補助事業及び交付金事業の事業内容及び事業費等'!$A$1:$K$24</definedName>
    <definedName name="_xlnm.Print_Area" localSheetId="27">'２５－３．国庫補助事業及び交付金事業の事業内容及び事業費等'!$A$1:$K$22</definedName>
    <definedName name="_xlnm.Print_Area" localSheetId="28">'２６－１．国庫補助事業及び交付金事業の事業数及び補助金等の推移'!$A$1:$Q$51</definedName>
    <definedName name="_xlnm.Print_Area" localSheetId="29">'２６－２．国庫補助事業及び交付金事業の事業数及び補助金等の推移'!$A$1:$Q$10</definedName>
    <definedName name="_xlnm.Print_Area" localSheetId="30">'２７．県費補助事業の事業内容及び事業費等'!$A$1:$G$14</definedName>
    <definedName name="_xlnm.Print_Area" localSheetId="31">'２８．県費補助事業の事業数及び補助金等の推移'!$A$1:$Y$49</definedName>
    <definedName name="_xlnm.Print_Area" localSheetId="3">'３．水道の種類別箇所数の推移、給水人口及び普及率の推移'!$A$1:$O$59</definedName>
    <definedName name="_xlnm.Print_Area" localSheetId="34">'３１．複数の市町村にまたがる上水道及び簡易水道'!$A$1:$F$18</definedName>
    <definedName name="_xlnm.Print_Area" localSheetId="35">'３２．水質検査状況'!$A$1:$AF$79</definedName>
    <definedName name="_xlnm.Print_Area" localSheetId="36">'３３．簡易専用水道検査状況'!$A$1:$F$19</definedName>
    <definedName name="_xlnm.Print_Area" localSheetId="37">'３４．厚生労働大臣の登録を受けた水質検査機関'!$A$1:$O$76</definedName>
    <definedName name="_xlnm.Print_Area" localSheetId="38">'３５．水道水質基準と検査頻度'!$A$1:$G$59</definedName>
    <definedName name="_xlnm.Print_Area" localSheetId="42">'３７－３．国庫補助等採択基準及び補助率'!$A$1:$E$353</definedName>
    <definedName name="_xlnm.Print_Area" localSheetId="5">'５．地域振興局別の箇所数、給水人口及び普及率'!$A$1:$AB$45</definedName>
    <definedName name="_xlnm.Print_Area" localSheetId="6">'６．市町村別の箇所数、給水人口及び普及率'!$A$1:$AC$195</definedName>
    <definedName name="_xlnm.Print_Area" localSheetId="7">'７．給水量の推移'!$A$1:$V$64</definedName>
    <definedName name="_xlnm.Print_Area" localSheetId="8">'８．事業計画概要及び給水対象（用水供給）'!$A$1:$J$27</definedName>
    <definedName name="_xlnm.Print_Area" localSheetId="0">凡例!$A$1:$K$106</definedName>
    <definedName name="_xlnm.Print_Titles" localSheetId="12">'１２．事業計画概要、給水人口、普及率、給水量及び料金（上水道）'!$1:$4</definedName>
    <definedName name="_xlnm.Print_Titles" localSheetId="13">'１３．取水量、浄水量及び配水池容量等（上水道）'!$1:$5</definedName>
    <definedName name="_xlnm.Print_Titles" localSheetId="14">'１４．用途別有収水量（上水道）'!$1:$6</definedName>
    <definedName name="_xlnm.Print_Titles" localSheetId="15">'１５．口径別有収水量（上水道）'!$1:$4</definedName>
    <definedName name="_xlnm.Print_Titles" localSheetId="16">'１６．管延長（上水道）'!$1:$6</definedName>
    <definedName name="_xlnm.Print_Titles" localSheetId="17">'1７．耐震適合性のある管路延長（上水道）'!$1:$7</definedName>
    <definedName name="_xlnm.Print_Titles" localSheetId="18">'１８．管路の経年化状況（上水道）'!$1:$4</definedName>
    <definedName name="_xlnm.Print_Titles" localSheetId="19">'１９．施設耐震化状況及び災害時確保水量（上水道）'!$2:$7</definedName>
    <definedName name="_xlnm.Print_Titles" localSheetId="21">'２１.事業計画概要、給水人口、普及率、給水量及び料金（簡易水道'!$1:$6</definedName>
    <definedName name="_xlnm.Print_Titles" localSheetId="22">'２２．取水量及び浄水量（簡易水道）'!$1:$6</definedName>
    <definedName name="_xlnm.Print_Titles" localSheetId="23">'２３．配水池容量及び管延長等（簡易水道）'!$1:$6</definedName>
    <definedName name="_xlnm.Print_Titles" localSheetId="24">'２４．給水人口、施設能力、原水種別等（専用水道）'!$2:$4</definedName>
    <definedName name="_xlnm.Print_Titles" localSheetId="38">'３５．水道水質基準と検査頻度'!$2:$2</definedName>
    <definedName name="_xlnm.Print_Titles" localSheetId="5">'５．地域振興局別の箇所数、給水人口及び普及率'!$3:$8</definedName>
    <definedName name="_xlnm.Print_Titles" localSheetId="6">'６．市町村別の箇所数、給水人口及び普及率'!$1:$8</definedName>
    <definedName name="ｑ">#REF!</definedName>
    <definedName name="ｗ">#REF!</definedName>
    <definedName name="あ">#REF!</definedName>
    <definedName name="う">#REF!</definedName>
    <definedName name="ﾀｲﾄﾙ行" localSheetId="28">'２６－１．国庫補助事業及び交付金事業の事業数及び補助金等の推移'!$A$4:$AT$11</definedName>
    <definedName name="ﾀｲﾄﾙ行" localSheetId="29">'２６－２．国庫補助事業及び交付金事業の事業数及び補助金等の推移'!#REF!</definedName>
    <definedName name="ﾀｲﾄﾙ行" localSheetId="5">'５．地域振興局別の箇所数、給水人口及び普及率'!$A$3:$AB$8</definedName>
    <definedName name="ﾀｲﾄﾙ行" localSheetId="6">'６．市町村別の箇所数、給水人口及び普及率'!$A$3:$AC$8</definedName>
    <definedName name="ﾀｲﾄﾙ行">#REF!</definedName>
    <definedName name="ﾀｲﾄﾙ行給水状況１" localSheetId="6">#REF!</definedName>
    <definedName name="ﾀｲﾄﾙ行給水状況１">#REF!</definedName>
    <definedName name="ﾀｲﾄﾙ行給水状況２" localSheetId="6">#REF!</definedName>
    <definedName name="ﾀｲﾄﾙ行給水状況２">#REF!</definedName>
    <definedName name="ﾀｲﾄﾙ行取水量１" localSheetId="6">#REF!</definedName>
    <definedName name="ﾀｲﾄﾙ行取水量１">#REF!</definedName>
    <definedName name="ﾀｲﾄﾙ行取水量２" localSheetId="6">#REF!</definedName>
    <definedName name="ﾀｲﾄﾙ行取水量２">#REF!</definedName>
    <definedName name="ﾀｲﾄﾙ列" localSheetId="6">#REF!</definedName>
    <definedName name="ﾀｲﾄﾙ列">#REF!</definedName>
    <definedName name="ﾀｲﾄﾙ列財務" localSheetId="6">#REF!</definedName>
    <definedName name="ﾀｲﾄﾙ列財務">#REF!</definedName>
    <definedName name="ﾀｲﾄﾙ列上水" localSheetId="6">#REF!</definedName>
    <definedName name="ﾀｲﾄﾙ列上水">#REF!</definedName>
    <definedName name="印刷Ｐ１＿ﾀｲﾄﾙ列なし" localSheetId="6">#REF!</definedName>
    <definedName name="印刷Ｐ１＿ﾀｲﾄﾙ列なし">#REF!</definedName>
    <definedName name="印刷Ｐ２" localSheetId="6">#REF!</definedName>
    <definedName name="印刷Ｐ２">#REF!</definedName>
    <definedName name="印刷Ｐ３" localSheetId="6">#REF!</definedName>
    <definedName name="印刷Ｐ３">#REF!</definedName>
    <definedName name="印刷Ｐ４" localSheetId="6">#REF!</definedName>
    <definedName name="印刷Ｐ４">#REF!</definedName>
    <definedName name="印刷Ｐ５" localSheetId="6">#REF!</definedName>
    <definedName name="印刷Ｐ５">#REF!</definedName>
    <definedName name="印刷Ｐ６" localSheetId="6">#REF!</definedName>
    <definedName name="印刷Ｐ６">#REF!</definedName>
    <definedName name="印刷Ｐ７" localSheetId="6">#REF!</definedName>
    <definedName name="印刷Ｐ７">#REF!</definedName>
    <definedName name="印刷Ｐ８" localSheetId="6">#REF!</definedName>
    <definedName name="印刷Ｐ８">#REF!</definedName>
    <definedName name="印刷給水状況１" localSheetId="6">#REF!</definedName>
    <definedName name="印刷給水状況１">#REF!</definedName>
    <definedName name="印刷給水状況２" localSheetId="6">#REF!</definedName>
    <definedName name="印刷給水状況２">#REF!</definedName>
    <definedName name="印刷取水量１" localSheetId="6">#REF!</definedName>
    <definedName name="印刷取水量１">#REF!</definedName>
    <definedName name="印刷取水量２" localSheetId="6">#REF!</definedName>
    <definedName name="印刷取水量２">#REF!</definedName>
    <definedName name="印刷範囲" localSheetId="28">'２６－１．国庫補助事業及び交付金事業の事業数及び補助金等の推移'!$A$18:$AT$75</definedName>
    <definedName name="印刷範囲" localSheetId="29">'２６－２．国庫補助事業及び交付金事業の事業数及び補助金等の推移'!$A$3:$AT$34</definedName>
    <definedName name="印刷範囲" localSheetId="31">'２８．県費補助事業の事業数及び補助金等の推移'!$B$3:$Y$30</definedName>
    <definedName name="印刷範囲" localSheetId="32">'２９．水道関連ダムの概況'!$A$3:$S$27</definedName>
    <definedName name="印刷範囲" localSheetId="4">'４．都道府県別の給水人口、普及率及び水道数'!$B$3:$H$57</definedName>
    <definedName name="印刷範囲" localSheetId="5">'５．地域振興局別の箇所数、給水人口及び普及率'!$A$9:$AB$45</definedName>
    <definedName name="印刷範囲" localSheetId="6">'６．市町村別の箇所数、給水人口及び普及率'!$A$9:$AC$34</definedName>
    <definedName name="印刷範囲" localSheetId="7">'７．給水量の推移'!$A$1:$AI$43</definedName>
    <definedName name="印刷範囲">'３．水道の種類別箇所数の推移、給水人口及び普及率の推移'!$A$1:$N$37</definedName>
    <definedName name="入力範囲" localSheetId="4">#REF!</definedName>
    <definedName name="入力範囲">#REF!</definedName>
    <definedName name="年度" localSheetId="4">#REF!</definedName>
    <definedName name="年度">#REF!</definedName>
    <definedName name="並び替え" localSheetId="5">'５．地域振興局別の箇所数、給水人口及び普及率'!$A$9:$AB$11</definedName>
    <definedName name="並び替え" localSheetId="6">'６．市町村別の箇所数、給水人口及び普及率'!$A$9:$AC$32</definedName>
    <definedName name="並び替え">#REF!</definedName>
  </definedNames>
  <calcPr calcId="162913" refMode="R1C1"/>
</workbook>
</file>

<file path=xl/calcChain.xml><?xml version="1.0" encoding="utf-8"?>
<calcChain xmlns="http://schemas.openxmlformats.org/spreadsheetml/2006/main">
  <c r="D54" i="45" l="1"/>
  <c r="F19" i="42" l="1"/>
  <c r="D19" i="42"/>
  <c r="F18" i="42"/>
  <c r="E15" i="42"/>
  <c r="C15" i="42"/>
  <c r="D15" i="42" s="1"/>
  <c r="B15" i="42"/>
  <c r="F14" i="42"/>
  <c r="D14" i="42"/>
  <c r="F13" i="42"/>
  <c r="D13" i="42"/>
  <c r="F12" i="42"/>
  <c r="D12" i="42"/>
  <c r="F11" i="42"/>
  <c r="D11" i="42"/>
  <c r="F10" i="42"/>
  <c r="D10" i="42"/>
  <c r="F9" i="42"/>
  <c r="D9" i="42"/>
  <c r="F8" i="42"/>
  <c r="D8" i="42"/>
  <c r="F7" i="42"/>
  <c r="D7" i="42"/>
  <c r="F6" i="42"/>
  <c r="D6" i="42"/>
  <c r="F5" i="42"/>
  <c r="D5" i="42"/>
  <c r="F15" i="42" l="1"/>
  <c r="Q20" i="38" l="1"/>
  <c r="Q19" i="38"/>
  <c r="Q14" i="38"/>
  <c r="Q13" i="38"/>
  <c r="Q12" i="38"/>
  <c r="Q11" i="38"/>
  <c r="Q10" i="38"/>
  <c r="Q7" i="38"/>
  <c r="Y49" i="37" l="1"/>
  <c r="X49" i="37"/>
  <c r="W49" i="37"/>
  <c r="V49" i="37"/>
  <c r="Y48" i="37"/>
  <c r="X48" i="37"/>
  <c r="W48" i="37"/>
  <c r="V48" i="37"/>
  <c r="W47" i="37"/>
  <c r="V47" i="37"/>
  <c r="I47" i="37"/>
  <c r="Y47" i="37" s="1"/>
  <c r="H47" i="37"/>
  <c r="X47" i="37" s="1"/>
  <c r="Y46" i="37"/>
  <c r="X46" i="37"/>
  <c r="W46" i="37"/>
  <c r="V46" i="37"/>
  <c r="W45" i="37"/>
  <c r="V45" i="37"/>
  <c r="I45" i="37"/>
  <c r="Y45" i="37" s="1"/>
  <c r="H45" i="37"/>
  <c r="X45" i="37" s="1"/>
  <c r="Y42" i="37"/>
  <c r="X42" i="37"/>
  <c r="W42" i="37"/>
  <c r="V42" i="37"/>
  <c r="Y41" i="37"/>
  <c r="X41" i="37"/>
  <c r="W41" i="37"/>
  <c r="V41" i="37"/>
  <c r="Y39" i="37"/>
  <c r="X39" i="37"/>
  <c r="W39" i="37"/>
  <c r="V39" i="37"/>
  <c r="Y31" i="37"/>
  <c r="X31" i="37"/>
  <c r="W31" i="37"/>
  <c r="V31" i="37"/>
  <c r="F7" i="36"/>
  <c r="E7" i="36"/>
  <c r="I10" i="35"/>
  <c r="H10" i="35"/>
  <c r="G10" i="35"/>
  <c r="F10" i="35"/>
  <c r="I9" i="35"/>
  <c r="H9" i="35"/>
  <c r="G9" i="35"/>
  <c r="F9" i="35"/>
  <c r="I8" i="35"/>
  <c r="H8" i="35"/>
  <c r="G8" i="35"/>
  <c r="F8" i="35"/>
  <c r="Q50" i="34"/>
  <c r="P50" i="34"/>
  <c r="O50" i="34"/>
  <c r="N50" i="34"/>
  <c r="Q49" i="34"/>
  <c r="P49" i="34"/>
  <c r="O49" i="34"/>
  <c r="N49" i="34"/>
  <c r="O48" i="34"/>
  <c r="N48" i="34"/>
  <c r="M48" i="34"/>
  <c r="L48" i="34"/>
  <c r="P48" i="34" s="1"/>
  <c r="E48" i="34"/>
  <c r="Q48" i="34" s="1"/>
  <c r="Q47" i="34"/>
  <c r="O47" i="34"/>
  <c r="M47" i="34"/>
  <c r="L47" i="34"/>
  <c r="I47" i="34"/>
  <c r="H47" i="34"/>
  <c r="E47" i="34"/>
  <c r="D47" i="34"/>
  <c r="P47" i="34" s="1"/>
  <c r="Q46" i="34"/>
  <c r="P46" i="34"/>
  <c r="O46" i="34"/>
  <c r="Q45" i="34"/>
  <c r="P45" i="34"/>
  <c r="O45" i="34"/>
  <c r="Q44" i="34"/>
  <c r="P44" i="34"/>
  <c r="O44" i="34"/>
  <c r="Q43" i="34"/>
  <c r="P43" i="34"/>
  <c r="Q42" i="34"/>
  <c r="P42" i="34"/>
  <c r="Q41" i="34"/>
  <c r="P41" i="34"/>
  <c r="O41" i="34"/>
  <c r="N41" i="34"/>
  <c r="Q40" i="34"/>
  <c r="P40" i="34"/>
  <c r="O40" i="34"/>
  <c r="N40" i="34"/>
  <c r="Q39" i="34"/>
  <c r="P39" i="34"/>
  <c r="O39" i="34"/>
  <c r="N39" i="34"/>
  <c r="Q38" i="34"/>
  <c r="P38" i="34"/>
  <c r="O38" i="34"/>
  <c r="N38" i="34"/>
  <c r="Q37" i="34"/>
  <c r="P37" i="34"/>
  <c r="O37" i="34"/>
  <c r="N37" i="34"/>
  <c r="Q36" i="34"/>
  <c r="P36" i="34"/>
  <c r="O36" i="34"/>
  <c r="N36" i="34"/>
  <c r="Q35" i="34"/>
  <c r="P35" i="34"/>
  <c r="O35" i="34"/>
  <c r="N35" i="34"/>
  <c r="Q34" i="34"/>
  <c r="P34" i="34"/>
  <c r="O34" i="34"/>
  <c r="N34" i="34"/>
  <c r="Q33" i="34"/>
  <c r="P33" i="34"/>
  <c r="O33" i="34"/>
  <c r="N33" i="34"/>
  <c r="Q32" i="34"/>
  <c r="P32" i="34"/>
  <c r="O32" i="34"/>
  <c r="N32" i="34"/>
  <c r="Q31" i="34"/>
  <c r="P31" i="34"/>
  <c r="K21" i="33"/>
  <c r="I21" i="33"/>
  <c r="H21" i="33"/>
  <c r="J20" i="33"/>
  <c r="J19" i="33"/>
  <c r="J21" i="33" s="1"/>
  <c r="K16" i="33"/>
  <c r="I16" i="33"/>
  <c r="H16" i="33"/>
  <c r="J15" i="33"/>
  <c r="J14" i="33"/>
  <c r="J13" i="33"/>
  <c r="J12" i="33"/>
  <c r="J11" i="33"/>
  <c r="J10" i="33"/>
  <c r="J9" i="33"/>
  <c r="J8" i="33"/>
  <c r="J7" i="33"/>
  <c r="J6" i="33"/>
  <c r="J16" i="33" s="1"/>
  <c r="K24" i="32"/>
  <c r="I24" i="32"/>
  <c r="H24" i="32"/>
  <c r="J23" i="32"/>
  <c r="J22" i="32"/>
  <c r="J21" i="32"/>
  <c r="J24" i="32" s="1"/>
  <c r="K19" i="32"/>
  <c r="I19" i="32"/>
  <c r="H19" i="32"/>
  <c r="J18" i="32"/>
  <c r="J17" i="32"/>
  <c r="J15" i="32"/>
  <c r="J14" i="32"/>
  <c r="J13" i="32"/>
  <c r="J11" i="32"/>
  <c r="J10" i="32"/>
  <c r="J9" i="32"/>
  <c r="J8" i="32"/>
  <c r="J7" i="32"/>
  <c r="J19" i="32" s="1"/>
  <c r="J6" i="32"/>
  <c r="J11" i="31"/>
  <c r="H11" i="31"/>
  <c r="G11" i="31"/>
  <c r="I9" i="31"/>
  <c r="I11" i="31" s="1"/>
  <c r="J7" i="31"/>
  <c r="I7" i="31"/>
  <c r="H7" i="31"/>
  <c r="G7" i="31"/>
  <c r="I71" i="30"/>
  <c r="H71" i="30"/>
  <c r="G71" i="30"/>
  <c r="F71" i="30"/>
  <c r="AC156" i="29" l="1"/>
  <c r="AA156" i="29"/>
  <c r="Y156" i="29"/>
  <c r="W156" i="29"/>
  <c r="U156" i="29"/>
  <c r="S156" i="29"/>
  <c r="Q156" i="29"/>
  <c r="O156" i="29"/>
  <c r="L156" i="29"/>
  <c r="J156" i="29"/>
  <c r="H156" i="29"/>
  <c r="G156" i="29"/>
  <c r="F156" i="29"/>
  <c r="E156" i="29"/>
  <c r="D156" i="29"/>
  <c r="X155" i="29"/>
  <c r="P155" i="29"/>
  <c r="I155" i="29"/>
  <c r="AD155" i="29" s="1"/>
  <c r="AD154" i="29"/>
  <c r="X154" i="29"/>
  <c r="V154" i="29"/>
  <c r="P154" i="29"/>
  <c r="M154" i="29"/>
  <c r="I154" i="29"/>
  <c r="AB154" i="29" s="1"/>
  <c r="AD153" i="29"/>
  <c r="AB153" i="29"/>
  <c r="X153" i="29"/>
  <c r="V153" i="29"/>
  <c r="T153" i="29"/>
  <c r="P153" i="29"/>
  <c r="M153" i="29"/>
  <c r="K153" i="29"/>
  <c r="I153" i="29"/>
  <c r="Z153" i="29" s="1"/>
  <c r="Z152" i="29"/>
  <c r="R152" i="29"/>
  <c r="I152" i="29"/>
  <c r="X151" i="29"/>
  <c r="P151" i="29"/>
  <c r="I151" i="29"/>
  <c r="AD151" i="29" s="1"/>
  <c r="AD150" i="29"/>
  <c r="X150" i="29"/>
  <c r="V150" i="29"/>
  <c r="P150" i="29"/>
  <c r="M150" i="29"/>
  <c r="I150" i="29"/>
  <c r="AB150" i="29" s="1"/>
  <c r="AD149" i="29"/>
  <c r="AB149" i="29"/>
  <c r="X149" i="29"/>
  <c r="V149" i="29"/>
  <c r="T149" i="29"/>
  <c r="P149" i="29"/>
  <c r="M149" i="29"/>
  <c r="K149" i="29"/>
  <c r="I149" i="29"/>
  <c r="Z149" i="29" s="1"/>
  <c r="Z148" i="29"/>
  <c r="R148" i="29"/>
  <c r="I148" i="29"/>
  <c r="X147" i="29"/>
  <c r="P147" i="29"/>
  <c r="I147" i="29"/>
  <c r="AD147" i="29" s="1"/>
  <c r="AD146" i="29"/>
  <c r="X146" i="29"/>
  <c r="V146" i="29"/>
  <c r="P146" i="29"/>
  <c r="M146" i="29"/>
  <c r="I146" i="29"/>
  <c r="AB146" i="29" s="1"/>
  <c r="AD145" i="29"/>
  <c r="AB145" i="29"/>
  <c r="X145" i="29"/>
  <c r="V145" i="29"/>
  <c r="T145" i="29"/>
  <c r="P145" i="29"/>
  <c r="M145" i="29"/>
  <c r="K145" i="29"/>
  <c r="I145" i="29"/>
  <c r="Z145" i="29" s="1"/>
  <c r="AC143" i="29"/>
  <c r="AA143" i="29"/>
  <c r="Y143" i="29"/>
  <c r="W143" i="29"/>
  <c r="U143" i="29"/>
  <c r="S143" i="29"/>
  <c r="Q143" i="29"/>
  <c r="O143" i="29"/>
  <c r="L143" i="29"/>
  <c r="J143" i="29"/>
  <c r="H143" i="29"/>
  <c r="G143" i="29"/>
  <c r="F143" i="29"/>
  <c r="E143" i="29"/>
  <c r="D143" i="29"/>
  <c r="AD142" i="29"/>
  <c r="X142" i="29"/>
  <c r="V142" i="29"/>
  <c r="P142" i="29"/>
  <c r="M142" i="29"/>
  <c r="I142" i="29"/>
  <c r="AB142" i="29" s="1"/>
  <c r="AD141" i="29"/>
  <c r="AB141" i="29"/>
  <c r="X141" i="29"/>
  <c r="V141" i="29"/>
  <c r="T141" i="29"/>
  <c r="P141" i="29"/>
  <c r="M141" i="29"/>
  <c r="K141" i="29"/>
  <c r="I141" i="29"/>
  <c r="Z141" i="29" s="1"/>
  <c r="Z140" i="29"/>
  <c r="R140" i="29"/>
  <c r="I140" i="29"/>
  <c r="X139" i="29"/>
  <c r="P139" i="29"/>
  <c r="I139" i="29"/>
  <c r="AD139" i="29" s="1"/>
  <c r="AD138" i="29"/>
  <c r="X138" i="29"/>
  <c r="V138" i="29"/>
  <c r="P138" i="29"/>
  <c r="M138" i="29"/>
  <c r="I138" i="29"/>
  <c r="AB138" i="29" s="1"/>
  <c r="AD137" i="29"/>
  <c r="AB137" i="29"/>
  <c r="X137" i="29"/>
  <c r="V137" i="29"/>
  <c r="T137" i="29"/>
  <c r="P137" i="29"/>
  <c r="M137" i="29"/>
  <c r="K137" i="29"/>
  <c r="I137" i="29"/>
  <c r="Z137" i="29" s="1"/>
  <c r="I136" i="29"/>
  <c r="X135" i="29"/>
  <c r="I135" i="29"/>
  <c r="AD134" i="29"/>
  <c r="X134" i="29"/>
  <c r="V134" i="29"/>
  <c r="P134" i="29"/>
  <c r="M134" i="29"/>
  <c r="I134" i="29"/>
  <c r="AB134" i="29" s="1"/>
  <c r="AC132" i="29"/>
  <c r="AA132" i="29"/>
  <c r="Y132" i="29"/>
  <c r="W132" i="29"/>
  <c r="U132" i="29"/>
  <c r="S132" i="29"/>
  <c r="Q132" i="29"/>
  <c r="O132" i="29"/>
  <c r="L132" i="29"/>
  <c r="J132" i="29"/>
  <c r="H132" i="29"/>
  <c r="G132" i="29"/>
  <c r="F132" i="29"/>
  <c r="E132" i="29"/>
  <c r="D132" i="29"/>
  <c r="X131" i="29"/>
  <c r="I131" i="29"/>
  <c r="AD130" i="29"/>
  <c r="X130" i="29"/>
  <c r="V130" i="29"/>
  <c r="P130" i="29"/>
  <c r="M130" i="29"/>
  <c r="I130" i="29"/>
  <c r="AB130" i="29" s="1"/>
  <c r="AD129" i="29"/>
  <c r="AB129" i="29"/>
  <c r="X129" i="29"/>
  <c r="V129" i="29"/>
  <c r="T129" i="29"/>
  <c r="P129" i="29"/>
  <c r="M129" i="29"/>
  <c r="K129" i="29"/>
  <c r="I129" i="29"/>
  <c r="Z129" i="29" s="1"/>
  <c r="AB128" i="29"/>
  <c r="R128" i="29"/>
  <c r="I128" i="29"/>
  <c r="AB127" i="29"/>
  <c r="R127" i="29"/>
  <c r="I127" i="29"/>
  <c r="AD126" i="29"/>
  <c r="R126" i="29"/>
  <c r="I126" i="29"/>
  <c r="AD125" i="29"/>
  <c r="V125" i="29"/>
  <c r="T125" i="29"/>
  <c r="M125" i="29"/>
  <c r="K125" i="29"/>
  <c r="I125" i="29"/>
  <c r="Z125" i="29" s="1"/>
  <c r="I124" i="29"/>
  <c r="AC122" i="29"/>
  <c r="AA122" i="29"/>
  <c r="Y122" i="29"/>
  <c r="W122" i="29"/>
  <c r="X122" i="29" s="1"/>
  <c r="U122" i="29"/>
  <c r="S122" i="29"/>
  <c r="Q122" i="29"/>
  <c r="O122" i="29"/>
  <c r="P122" i="29" s="1"/>
  <c r="L122" i="29"/>
  <c r="J122" i="29"/>
  <c r="H122" i="29"/>
  <c r="G122" i="29"/>
  <c r="F122" i="29"/>
  <c r="E122" i="29"/>
  <c r="D122" i="29"/>
  <c r="AD121" i="29"/>
  <c r="AB121" i="29"/>
  <c r="V121" i="29"/>
  <c r="T121" i="29"/>
  <c r="M121" i="29"/>
  <c r="K121" i="29"/>
  <c r="I121" i="29"/>
  <c r="Z121" i="29" s="1"/>
  <c r="R120" i="29"/>
  <c r="I120" i="29"/>
  <c r="Z120" i="29" s="1"/>
  <c r="X119" i="29"/>
  <c r="P119" i="29"/>
  <c r="I119" i="29"/>
  <c r="AD119" i="29" s="1"/>
  <c r="AD118" i="29"/>
  <c r="AB118" i="29"/>
  <c r="X118" i="29"/>
  <c r="V118" i="29"/>
  <c r="T118" i="29"/>
  <c r="P118" i="29"/>
  <c r="M118" i="29"/>
  <c r="K118" i="29"/>
  <c r="I118" i="29"/>
  <c r="Z118" i="29" s="1"/>
  <c r="AD117" i="29"/>
  <c r="AB117" i="29"/>
  <c r="V117" i="29"/>
  <c r="T117" i="29"/>
  <c r="M117" i="29"/>
  <c r="K117" i="29"/>
  <c r="I117" i="29"/>
  <c r="Z117" i="29" s="1"/>
  <c r="Z116" i="29"/>
  <c r="R116" i="29"/>
  <c r="I116" i="29"/>
  <c r="X115" i="29"/>
  <c r="P115" i="29"/>
  <c r="I115" i="29"/>
  <c r="I122" i="29" s="1"/>
  <c r="AC113" i="29"/>
  <c r="AA113" i="29"/>
  <c r="Y113" i="29"/>
  <c r="W113" i="29"/>
  <c r="U113" i="29"/>
  <c r="S113" i="29"/>
  <c r="Q113" i="29"/>
  <c r="O113" i="29"/>
  <c r="L113" i="29"/>
  <c r="J113" i="29"/>
  <c r="H113" i="29"/>
  <c r="G113" i="29"/>
  <c r="F113" i="29"/>
  <c r="E113" i="29"/>
  <c r="D113" i="29"/>
  <c r="AB112" i="29"/>
  <c r="Z112" i="29"/>
  <c r="X112" i="29"/>
  <c r="R112" i="29"/>
  <c r="P112" i="29"/>
  <c r="K112" i="29"/>
  <c r="I112" i="29"/>
  <c r="AD111" i="29"/>
  <c r="Z111" i="29"/>
  <c r="X111" i="29"/>
  <c r="R111" i="29"/>
  <c r="P111" i="29"/>
  <c r="M111" i="29"/>
  <c r="I111" i="29"/>
  <c r="AD110" i="29"/>
  <c r="AB110" i="29"/>
  <c r="X110" i="29"/>
  <c r="V110" i="29"/>
  <c r="T110" i="29"/>
  <c r="P110" i="29"/>
  <c r="M110" i="29"/>
  <c r="K110" i="29"/>
  <c r="I110" i="29"/>
  <c r="Z110" i="29" s="1"/>
  <c r="AB109" i="29"/>
  <c r="V109" i="29"/>
  <c r="R109" i="29"/>
  <c r="K109" i="29"/>
  <c r="I109" i="29"/>
  <c r="Z109" i="29" s="1"/>
  <c r="AB108" i="29"/>
  <c r="X108" i="29"/>
  <c r="R108" i="29"/>
  <c r="K108" i="29"/>
  <c r="I108" i="29"/>
  <c r="Z108" i="29" s="1"/>
  <c r="AD107" i="29"/>
  <c r="X107" i="29"/>
  <c r="R107" i="29"/>
  <c r="M107" i="29"/>
  <c r="I107" i="29"/>
  <c r="Z107" i="29" s="1"/>
  <c r="AD106" i="29"/>
  <c r="AB106" i="29"/>
  <c r="X106" i="29"/>
  <c r="V106" i="29"/>
  <c r="T106" i="29"/>
  <c r="P106" i="29"/>
  <c r="M106" i="29"/>
  <c r="K106" i="29"/>
  <c r="I106" i="29"/>
  <c r="Z106" i="29" s="1"/>
  <c r="AB105" i="29"/>
  <c r="Z105" i="29"/>
  <c r="V105" i="29"/>
  <c r="R105" i="29"/>
  <c r="M105" i="29"/>
  <c r="K105" i="29"/>
  <c r="I105" i="29"/>
  <c r="AB104" i="29"/>
  <c r="Z104" i="29"/>
  <c r="X104" i="29"/>
  <c r="R104" i="29"/>
  <c r="P104" i="29"/>
  <c r="K104" i="29"/>
  <c r="I104" i="29"/>
  <c r="AD103" i="29"/>
  <c r="Z103" i="29"/>
  <c r="X103" i="29"/>
  <c r="R103" i="29"/>
  <c r="P103" i="29"/>
  <c r="M103" i="29"/>
  <c r="I103" i="29"/>
  <c r="AD102" i="29"/>
  <c r="AB102" i="29"/>
  <c r="X102" i="29"/>
  <c r="V102" i="29"/>
  <c r="T102" i="29"/>
  <c r="P102" i="29"/>
  <c r="M102" i="29"/>
  <c r="K102" i="29"/>
  <c r="I102" i="29"/>
  <c r="Z102" i="29" s="1"/>
  <c r="AB101" i="29"/>
  <c r="V101" i="29"/>
  <c r="R101" i="29"/>
  <c r="K101" i="29"/>
  <c r="I101" i="29"/>
  <c r="Z101" i="29" s="1"/>
  <c r="AB100" i="29"/>
  <c r="X100" i="29"/>
  <c r="R100" i="29"/>
  <c r="K100" i="29"/>
  <c r="I100" i="29"/>
  <c r="Z100" i="29" s="1"/>
  <c r="AD99" i="29"/>
  <c r="X99" i="29"/>
  <c r="R99" i="29"/>
  <c r="M99" i="29"/>
  <c r="I99" i="29"/>
  <c r="Z99" i="29" s="1"/>
  <c r="AD98" i="29"/>
  <c r="X98" i="29"/>
  <c r="V98" i="29"/>
  <c r="T98" i="29"/>
  <c r="P98" i="29"/>
  <c r="M98" i="29"/>
  <c r="K98" i="29"/>
  <c r="I98" i="29"/>
  <c r="Z98" i="29" s="1"/>
  <c r="AD97" i="29"/>
  <c r="V97" i="29"/>
  <c r="R97" i="29"/>
  <c r="M97" i="29"/>
  <c r="I97" i="29"/>
  <c r="AB96" i="29"/>
  <c r="X96" i="29"/>
  <c r="T96" i="29"/>
  <c r="P96" i="29"/>
  <c r="K96" i="29"/>
  <c r="I96" i="29"/>
  <c r="Z96" i="29" s="1"/>
  <c r="AD95" i="29"/>
  <c r="V95" i="29"/>
  <c r="R95" i="29"/>
  <c r="M95" i="29"/>
  <c r="I95" i="29"/>
  <c r="AD94" i="29"/>
  <c r="AB94" i="29"/>
  <c r="X94" i="29"/>
  <c r="V94" i="29"/>
  <c r="T94" i="29"/>
  <c r="P94" i="29"/>
  <c r="M94" i="29"/>
  <c r="K94" i="29"/>
  <c r="I94" i="29"/>
  <c r="Z94" i="29" s="1"/>
  <c r="AC92" i="29"/>
  <c r="AA92" i="29"/>
  <c r="Y92" i="29"/>
  <c r="W92" i="29"/>
  <c r="U92" i="29"/>
  <c r="S92" i="29"/>
  <c r="Q92" i="29"/>
  <c r="O92" i="29"/>
  <c r="L92" i="29"/>
  <c r="J92" i="29"/>
  <c r="H92" i="29"/>
  <c r="G92" i="29"/>
  <c r="F92" i="29"/>
  <c r="E92" i="29"/>
  <c r="D92" i="29"/>
  <c r="R91" i="29"/>
  <c r="I91" i="29"/>
  <c r="AD90" i="29"/>
  <c r="AB90" i="29"/>
  <c r="X90" i="29"/>
  <c r="V90" i="29"/>
  <c r="T90" i="29"/>
  <c r="P90" i="29"/>
  <c r="M90" i="29"/>
  <c r="K90" i="29"/>
  <c r="I90" i="29"/>
  <c r="Z90" i="29" s="1"/>
  <c r="AD89" i="29"/>
  <c r="V89" i="29"/>
  <c r="R89" i="29"/>
  <c r="M89" i="29"/>
  <c r="I89" i="29"/>
  <c r="AB88" i="29"/>
  <c r="X88" i="29"/>
  <c r="T88" i="29"/>
  <c r="P88" i="29"/>
  <c r="K88" i="29"/>
  <c r="I88" i="29"/>
  <c r="Z88" i="29" s="1"/>
  <c r="AD87" i="29"/>
  <c r="V87" i="29"/>
  <c r="R87" i="29"/>
  <c r="M87" i="29"/>
  <c r="I87" i="29"/>
  <c r="AD86" i="29"/>
  <c r="AB86" i="29"/>
  <c r="X86" i="29"/>
  <c r="V86" i="29"/>
  <c r="T86" i="29"/>
  <c r="P86" i="29"/>
  <c r="M86" i="29"/>
  <c r="K86" i="29"/>
  <c r="I86" i="29"/>
  <c r="Z86" i="29" s="1"/>
  <c r="I85" i="29"/>
  <c r="Z85" i="29" s="1"/>
  <c r="AB84" i="29"/>
  <c r="X84" i="29"/>
  <c r="T84" i="29"/>
  <c r="P84" i="29"/>
  <c r="K84" i="29"/>
  <c r="I84" i="29"/>
  <c r="Z84" i="29" s="1"/>
  <c r="I83" i="29"/>
  <c r="Z83" i="29" s="1"/>
  <c r="AD82" i="29"/>
  <c r="AB82" i="29"/>
  <c r="X82" i="29"/>
  <c r="V82" i="29"/>
  <c r="T82" i="29"/>
  <c r="P82" i="29"/>
  <c r="M82" i="29"/>
  <c r="K82" i="29"/>
  <c r="I82" i="29"/>
  <c r="Z82" i="29" s="1"/>
  <c r="AD81" i="29"/>
  <c r="V81" i="29"/>
  <c r="M81" i="29"/>
  <c r="I81" i="29"/>
  <c r="R81" i="29" s="1"/>
  <c r="AC79" i="29"/>
  <c r="AA79" i="29"/>
  <c r="Y79" i="29"/>
  <c r="W79" i="29"/>
  <c r="U79" i="29"/>
  <c r="S79" i="29"/>
  <c r="Q79" i="29"/>
  <c r="O79" i="29"/>
  <c r="L79" i="29"/>
  <c r="J79" i="29"/>
  <c r="H79" i="29"/>
  <c r="G79" i="29"/>
  <c r="F79" i="29"/>
  <c r="E79" i="29"/>
  <c r="D79" i="29"/>
  <c r="AB78" i="29"/>
  <c r="X78" i="29"/>
  <c r="T78" i="29"/>
  <c r="P78" i="29"/>
  <c r="K78" i="29"/>
  <c r="I78" i="29"/>
  <c r="AD78" i="29" s="1"/>
  <c r="R77" i="29"/>
  <c r="I77" i="29"/>
  <c r="AB76" i="29"/>
  <c r="X76" i="29"/>
  <c r="V76" i="29"/>
  <c r="T76" i="29"/>
  <c r="P76" i="29"/>
  <c r="M76" i="29"/>
  <c r="K76" i="29"/>
  <c r="I76" i="29"/>
  <c r="Z76" i="29" s="1"/>
  <c r="Z75" i="29"/>
  <c r="I75" i="29"/>
  <c r="AB74" i="29"/>
  <c r="X74" i="29"/>
  <c r="T74" i="29"/>
  <c r="P74" i="29"/>
  <c r="K74" i="29"/>
  <c r="I74" i="29"/>
  <c r="AD74" i="29" s="1"/>
  <c r="Z73" i="29"/>
  <c r="I73" i="29"/>
  <c r="AD72" i="29"/>
  <c r="AB72" i="29"/>
  <c r="X72" i="29"/>
  <c r="V72" i="29"/>
  <c r="T72" i="29"/>
  <c r="P72" i="29"/>
  <c r="M72" i="29"/>
  <c r="K72" i="29"/>
  <c r="I72" i="29"/>
  <c r="Z72" i="29" s="1"/>
  <c r="Z71" i="29"/>
  <c r="M71" i="29"/>
  <c r="I71" i="29"/>
  <c r="Z70" i="29"/>
  <c r="P70" i="29"/>
  <c r="I70" i="29"/>
  <c r="Z69" i="29"/>
  <c r="P69" i="29"/>
  <c r="I69" i="29"/>
  <c r="AD68" i="29"/>
  <c r="AB68" i="29"/>
  <c r="X68" i="29"/>
  <c r="V68" i="29"/>
  <c r="T68" i="29"/>
  <c r="P68" i="29"/>
  <c r="M68" i="29"/>
  <c r="K68" i="29"/>
  <c r="I68" i="29"/>
  <c r="Z68" i="29" s="1"/>
  <c r="Z67" i="29"/>
  <c r="I67" i="29"/>
  <c r="R67" i="29" s="1"/>
  <c r="AB66" i="29"/>
  <c r="X66" i="29"/>
  <c r="T66" i="29"/>
  <c r="P66" i="29"/>
  <c r="K66" i="29"/>
  <c r="I66" i="29"/>
  <c r="Z66" i="29" s="1"/>
  <c r="AD65" i="29"/>
  <c r="V65" i="29"/>
  <c r="M65" i="29"/>
  <c r="I65" i="29"/>
  <c r="X65" i="29" s="1"/>
  <c r="AD64" i="29"/>
  <c r="AB64" i="29"/>
  <c r="X64" i="29"/>
  <c r="V64" i="29"/>
  <c r="T64" i="29"/>
  <c r="P64" i="29"/>
  <c r="M64" i="29"/>
  <c r="K64" i="29"/>
  <c r="I64" i="29"/>
  <c r="Z64" i="29" s="1"/>
  <c r="R63" i="29"/>
  <c r="I63" i="29"/>
  <c r="AB62" i="29"/>
  <c r="X62" i="29"/>
  <c r="T62" i="29"/>
  <c r="P62" i="29"/>
  <c r="K62" i="29"/>
  <c r="I62" i="29"/>
  <c r="Z62" i="29" s="1"/>
  <c r="AD61" i="29"/>
  <c r="V61" i="29"/>
  <c r="M61" i="29"/>
  <c r="I61" i="29"/>
  <c r="X61" i="29" s="1"/>
  <c r="AD60" i="29"/>
  <c r="AB60" i="29"/>
  <c r="X60" i="29"/>
  <c r="V60" i="29"/>
  <c r="T60" i="29"/>
  <c r="P60" i="29"/>
  <c r="M60" i="29"/>
  <c r="K60" i="29"/>
  <c r="I60" i="29"/>
  <c r="Z60" i="29" s="1"/>
  <c r="AD59" i="29"/>
  <c r="V59" i="29"/>
  <c r="R59" i="29"/>
  <c r="M59" i="29"/>
  <c r="I59" i="29"/>
  <c r="AB58" i="29"/>
  <c r="X58" i="29"/>
  <c r="T58" i="29"/>
  <c r="P58" i="29"/>
  <c r="K58" i="29"/>
  <c r="I58" i="29"/>
  <c r="AD58" i="29" s="1"/>
  <c r="AC56" i="29"/>
  <c r="AA56" i="29"/>
  <c r="Y56" i="29"/>
  <c r="W56" i="29"/>
  <c r="U56" i="29"/>
  <c r="S56" i="29"/>
  <c r="Q56" i="29"/>
  <c r="O56" i="29"/>
  <c r="L56" i="29"/>
  <c r="J56" i="29"/>
  <c r="H56" i="29"/>
  <c r="G56" i="29"/>
  <c r="F56" i="29"/>
  <c r="E56" i="29"/>
  <c r="D56" i="29"/>
  <c r="I55" i="29"/>
  <c r="AB54" i="29"/>
  <c r="X54" i="29"/>
  <c r="T54" i="29"/>
  <c r="P54" i="29"/>
  <c r="K54" i="29"/>
  <c r="I54" i="29"/>
  <c r="Z54" i="29" s="1"/>
  <c r="I53" i="29"/>
  <c r="V53" i="29" s="1"/>
  <c r="AD52" i="29"/>
  <c r="AB52" i="29"/>
  <c r="X52" i="29"/>
  <c r="V52" i="29"/>
  <c r="T52" i="29"/>
  <c r="P52" i="29"/>
  <c r="M52" i="29"/>
  <c r="K52" i="29"/>
  <c r="I52" i="29"/>
  <c r="Z52" i="29" s="1"/>
  <c r="V51" i="29"/>
  <c r="R51" i="29"/>
  <c r="I51" i="29"/>
  <c r="AD51" i="29" s="1"/>
  <c r="AB50" i="29"/>
  <c r="X50" i="29"/>
  <c r="T50" i="29"/>
  <c r="P50" i="29"/>
  <c r="K50" i="29"/>
  <c r="I50" i="29"/>
  <c r="Z50" i="29" s="1"/>
  <c r="V49" i="29"/>
  <c r="R49" i="29"/>
  <c r="I49" i="29"/>
  <c r="AD49" i="29" s="1"/>
  <c r="AD48" i="29"/>
  <c r="AB48" i="29"/>
  <c r="X48" i="29"/>
  <c r="V48" i="29"/>
  <c r="T48" i="29"/>
  <c r="P48" i="29"/>
  <c r="M48" i="29"/>
  <c r="K48" i="29"/>
  <c r="I48" i="29"/>
  <c r="Z48" i="29" s="1"/>
  <c r="AD47" i="29"/>
  <c r="V47" i="29"/>
  <c r="R47" i="29"/>
  <c r="M47" i="29"/>
  <c r="I47" i="29"/>
  <c r="AB46" i="29"/>
  <c r="X46" i="29"/>
  <c r="T46" i="29"/>
  <c r="P46" i="29"/>
  <c r="K46" i="29"/>
  <c r="I46" i="29"/>
  <c r="Z46" i="29" s="1"/>
  <c r="AD45" i="29"/>
  <c r="V45" i="29"/>
  <c r="R45" i="29"/>
  <c r="M45" i="29"/>
  <c r="I45" i="29"/>
  <c r="AD44" i="29"/>
  <c r="AB44" i="29"/>
  <c r="X44" i="29"/>
  <c r="V44" i="29"/>
  <c r="T44" i="29"/>
  <c r="P44" i="29"/>
  <c r="M44" i="29"/>
  <c r="K44" i="29"/>
  <c r="I44" i="29"/>
  <c r="Z44" i="29" s="1"/>
  <c r="AD43" i="29"/>
  <c r="M43" i="29"/>
  <c r="I43" i="29"/>
  <c r="V43" i="29" s="1"/>
  <c r="AB42" i="29"/>
  <c r="X42" i="29"/>
  <c r="T42" i="29"/>
  <c r="P42" i="29"/>
  <c r="K42" i="29"/>
  <c r="I42" i="29"/>
  <c r="Z42" i="29" s="1"/>
  <c r="AD41" i="29"/>
  <c r="M41" i="29"/>
  <c r="I41" i="29"/>
  <c r="V41" i="29" s="1"/>
  <c r="AD40" i="29"/>
  <c r="AB40" i="29"/>
  <c r="X40" i="29"/>
  <c r="V40" i="29"/>
  <c r="T40" i="29"/>
  <c r="P40" i="29"/>
  <c r="M40" i="29"/>
  <c r="K40" i="29"/>
  <c r="I40" i="29"/>
  <c r="Z40" i="29" s="1"/>
  <c r="AC38" i="29"/>
  <c r="AA38" i="29"/>
  <c r="Y38" i="29"/>
  <c r="W38" i="29"/>
  <c r="U38" i="29"/>
  <c r="S38" i="29"/>
  <c r="Q38" i="29"/>
  <c r="O38" i="29"/>
  <c r="L38" i="29"/>
  <c r="J38" i="29"/>
  <c r="H38" i="29"/>
  <c r="G38" i="29"/>
  <c r="F38" i="29"/>
  <c r="E38" i="29"/>
  <c r="D38" i="29"/>
  <c r="AB37" i="29"/>
  <c r="X37" i="29"/>
  <c r="T37" i="29"/>
  <c r="P37" i="29"/>
  <c r="K37" i="29"/>
  <c r="I37" i="29"/>
  <c r="Z37" i="29" s="1"/>
  <c r="AD36" i="29"/>
  <c r="V36" i="29"/>
  <c r="R36" i="29"/>
  <c r="M36" i="29"/>
  <c r="I36" i="29"/>
  <c r="AD35" i="29"/>
  <c r="AB35" i="29"/>
  <c r="X35" i="29"/>
  <c r="V35" i="29"/>
  <c r="T35" i="29"/>
  <c r="P35" i="29"/>
  <c r="M35" i="29"/>
  <c r="K35" i="29"/>
  <c r="I35" i="29"/>
  <c r="Z35" i="29" s="1"/>
  <c r="AC33" i="29"/>
  <c r="AA33" i="29"/>
  <c r="AA158" i="29" s="1"/>
  <c r="Y33" i="29"/>
  <c r="W33" i="29"/>
  <c r="W158" i="29" s="1"/>
  <c r="U33" i="29"/>
  <c r="S33" i="29"/>
  <c r="S158" i="29" s="1"/>
  <c r="Q33" i="29"/>
  <c r="O33" i="29"/>
  <c r="O158" i="29" s="1"/>
  <c r="N33" i="29"/>
  <c r="N38" i="29" s="1"/>
  <c r="L33" i="29"/>
  <c r="J33" i="29"/>
  <c r="H33" i="29"/>
  <c r="H158" i="29" s="1"/>
  <c r="G33" i="29"/>
  <c r="F33" i="29"/>
  <c r="E33" i="29"/>
  <c r="D33" i="29"/>
  <c r="D158" i="29" s="1"/>
  <c r="AB32" i="29"/>
  <c r="X32" i="29"/>
  <c r="T32" i="29"/>
  <c r="P32" i="29"/>
  <c r="K32" i="29"/>
  <c r="I32" i="29"/>
  <c r="Z32" i="29" s="1"/>
  <c r="V31" i="29"/>
  <c r="R31" i="29"/>
  <c r="I31" i="29"/>
  <c r="AD31" i="29" s="1"/>
  <c r="AD30" i="29"/>
  <c r="AB30" i="29"/>
  <c r="X30" i="29"/>
  <c r="V30" i="29"/>
  <c r="T30" i="29"/>
  <c r="P30" i="29"/>
  <c r="M30" i="29"/>
  <c r="K30" i="29"/>
  <c r="I30" i="29"/>
  <c r="Z30" i="29" s="1"/>
  <c r="AD29" i="29"/>
  <c r="V29" i="29"/>
  <c r="R29" i="29"/>
  <c r="M29" i="29"/>
  <c r="I29" i="29"/>
  <c r="AB28" i="29"/>
  <c r="X28" i="29"/>
  <c r="T28" i="29"/>
  <c r="P28" i="29"/>
  <c r="K28" i="29"/>
  <c r="I28" i="29"/>
  <c r="Z28" i="29" s="1"/>
  <c r="AD27" i="29"/>
  <c r="V27" i="29"/>
  <c r="R27" i="29"/>
  <c r="M27" i="29"/>
  <c r="I27" i="29"/>
  <c r="AD26" i="29"/>
  <c r="AB26" i="29"/>
  <c r="X26" i="29"/>
  <c r="V26" i="29"/>
  <c r="T26" i="29"/>
  <c r="P26" i="29"/>
  <c r="M26" i="29"/>
  <c r="K26" i="29"/>
  <c r="I26" i="29"/>
  <c r="Z26" i="29" s="1"/>
  <c r="AD25" i="29"/>
  <c r="M25" i="29"/>
  <c r="I25" i="29"/>
  <c r="V25" i="29" s="1"/>
  <c r="AB24" i="29"/>
  <c r="X24" i="29"/>
  <c r="T24" i="29"/>
  <c r="P24" i="29"/>
  <c r="K24" i="29"/>
  <c r="I24" i="29"/>
  <c r="Z24" i="29" s="1"/>
  <c r="AD23" i="29"/>
  <c r="M23" i="29"/>
  <c r="I23" i="29"/>
  <c r="V23" i="29" s="1"/>
  <c r="AD22" i="29"/>
  <c r="AB22" i="29"/>
  <c r="X22" i="29"/>
  <c r="V22" i="29"/>
  <c r="T22" i="29"/>
  <c r="P22" i="29"/>
  <c r="M22" i="29"/>
  <c r="K22" i="29"/>
  <c r="I22" i="29"/>
  <c r="Z22" i="29" s="1"/>
  <c r="I21" i="29"/>
  <c r="V21" i="29" s="1"/>
  <c r="AB20" i="29"/>
  <c r="X20" i="29"/>
  <c r="T20" i="29"/>
  <c r="P20" i="29"/>
  <c r="K20" i="29"/>
  <c r="I20" i="29"/>
  <c r="Z20" i="29" s="1"/>
  <c r="I19" i="29"/>
  <c r="V19" i="29" s="1"/>
  <c r="AD18" i="29"/>
  <c r="AB18" i="29"/>
  <c r="X18" i="29"/>
  <c r="V18" i="29"/>
  <c r="T18" i="29"/>
  <c r="P18" i="29"/>
  <c r="M18" i="29"/>
  <c r="K18" i="29"/>
  <c r="I18" i="29"/>
  <c r="Z18" i="29" s="1"/>
  <c r="I17" i="29"/>
  <c r="R17" i="29" s="1"/>
  <c r="I16" i="29"/>
  <c r="Z16" i="29" s="1"/>
  <c r="I15" i="29"/>
  <c r="AD14" i="29"/>
  <c r="AB14" i="29"/>
  <c r="X14" i="29"/>
  <c r="V14" i="29"/>
  <c r="T14" i="29"/>
  <c r="P14" i="29"/>
  <c r="M14" i="29"/>
  <c r="K14" i="29"/>
  <c r="I14" i="29"/>
  <c r="Z14" i="29" s="1"/>
  <c r="AB13" i="29"/>
  <c r="Z13" i="29"/>
  <c r="V13" i="29"/>
  <c r="R13" i="29"/>
  <c r="M13" i="29"/>
  <c r="K13" i="29"/>
  <c r="I13" i="29"/>
  <c r="AB12" i="29"/>
  <c r="Z12" i="29"/>
  <c r="X12" i="29"/>
  <c r="R12" i="29"/>
  <c r="P12" i="29"/>
  <c r="K12" i="29"/>
  <c r="I12" i="29"/>
  <c r="AD11" i="29"/>
  <c r="Z11" i="29"/>
  <c r="X11" i="29"/>
  <c r="R11" i="29"/>
  <c r="P11" i="29"/>
  <c r="M11" i="29"/>
  <c r="I11" i="29"/>
  <c r="AD10" i="29"/>
  <c r="AB10" i="29"/>
  <c r="X10" i="29"/>
  <c r="V10" i="29"/>
  <c r="T10" i="29"/>
  <c r="P10" i="29"/>
  <c r="M10" i="29"/>
  <c r="K10" i="29"/>
  <c r="I10" i="29"/>
  <c r="Z10" i="29" s="1"/>
  <c r="I9" i="29"/>
  <c r="Z9" i="29" s="1"/>
  <c r="AB8" i="29"/>
  <c r="X8" i="29"/>
  <c r="V8" i="29"/>
  <c r="T8" i="29"/>
  <c r="P8" i="29"/>
  <c r="M8" i="29"/>
  <c r="K8" i="29"/>
  <c r="I8" i="29"/>
  <c r="AD8" i="29" s="1"/>
  <c r="AB7" i="29"/>
  <c r="T7" i="29"/>
  <c r="K7" i="29"/>
  <c r="I7" i="29"/>
  <c r="X7" i="29" s="1"/>
  <c r="AB15" i="29" l="1"/>
  <c r="T15" i="29"/>
  <c r="K15" i="29"/>
  <c r="T16" i="29"/>
  <c r="Z19" i="29"/>
  <c r="Z21" i="29"/>
  <c r="Z53" i="29"/>
  <c r="AB55" i="29"/>
  <c r="T55" i="29"/>
  <c r="K55" i="29"/>
  <c r="X55" i="29"/>
  <c r="P55" i="29"/>
  <c r="M7" i="29"/>
  <c r="V7" i="29"/>
  <c r="V9" i="29"/>
  <c r="X15" i="29"/>
  <c r="K16" i="29"/>
  <c r="K17" i="29"/>
  <c r="M19" i="29"/>
  <c r="M21" i="29"/>
  <c r="R23" i="29"/>
  <c r="P7" i="29"/>
  <c r="R8" i="29"/>
  <c r="Z8" i="29"/>
  <c r="M9" i="29"/>
  <c r="AB11" i="29"/>
  <c r="T11" i="29"/>
  <c r="K11" i="29"/>
  <c r="V11" i="29"/>
  <c r="AD12" i="29"/>
  <c r="V12" i="29"/>
  <c r="M12" i="29"/>
  <c r="T12" i="29"/>
  <c r="X13" i="29"/>
  <c r="P13" i="29"/>
  <c r="T13" i="29"/>
  <c r="AD13" i="29"/>
  <c r="P15" i="29"/>
  <c r="Z15" i="29"/>
  <c r="P16" i="29"/>
  <c r="M17" i="29"/>
  <c r="AD17" i="29"/>
  <c r="R19" i="29"/>
  <c r="R21" i="29"/>
  <c r="X27" i="29"/>
  <c r="P27" i="29"/>
  <c r="AB27" i="29"/>
  <c r="T27" i="29"/>
  <c r="K27" i="29"/>
  <c r="Z27" i="29"/>
  <c r="AB29" i="29"/>
  <c r="T29" i="29"/>
  <c r="K29" i="29"/>
  <c r="X29" i="29"/>
  <c r="P29" i="29"/>
  <c r="Z29" i="29"/>
  <c r="M31" i="29"/>
  <c r="J158" i="29"/>
  <c r="K33" i="29"/>
  <c r="I38" i="29"/>
  <c r="X36" i="29"/>
  <c r="P36" i="29"/>
  <c r="AB36" i="29"/>
  <c r="T36" i="29"/>
  <c r="K36" i="29"/>
  <c r="Z36" i="29"/>
  <c r="X45" i="29"/>
  <c r="P45" i="29"/>
  <c r="AB45" i="29"/>
  <c r="T45" i="29"/>
  <c r="K45" i="29"/>
  <c r="Z45" i="29"/>
  <c r="AB47" i="29"/>
  <c r="T47" i="29"/>
  <c r="K47" i="29"/>
  <c r="X47" i="29"/>
  <c r="P47" i="29"/>
  <c r="Z47" i="29"/>
  <c r="M49" i="29"/>
  <c r="M51" i="29"/>
  <c r="R53" i="29"/>
  <c r="R55" i="29"/>
  <c r="AB59" i="29"/>
  <c r="T59" i="29"/>
  <c r="K59" i="29"/>
  <c r="X59" i="29"/>
  <c r="P59" i="29"/>
  <c r="Z59" i="29"/>
  <c r="X9" i="29"/>
  <c r="P9" i="29"/>
  <c r="T9" i="29"/>
  <c r="AD9" i="29"/>
  <c r="AD16" i="29"/>
  <c r="V16" i="29"/>
  <c r="M16" i="29"/>
  <c r="V17" i="29"/>
  <c r="I33" i="29"/>
  <c r="R7" i="29"/>
  <c r="Z7" i="29"/>
  <c r="R9" i="29"/>
  <c r="AB9" i="29"/>
  <c r="R15" i="29"/>
  <c r="AD15" i="29"/>
  <c r="R16" i="29"/>
  <c r="AB16" i="29"/>
  <c r="X23" i="29"/>
  <c r="P23" i="29"/>
  <c r="AB23" i="29"/>
  <c r="T23" i="29"/>
  <c r="K23" i="29"/>
  <c r="Z23" i="29"/>
  <c r="AB25" i="29"/>
  <c r="T25" i="29"/>
  <c r="K25" i="29"/>
  <c r="X25" i="29"/>
  <c r="P25" i="29"/>
  <c r="Z25" i="29"/>
  <c r="F158" i="29"/>
  <c r="L158" i="29"/>
  <c r="M33" i="29"/>
  <c r="X41" i="29"/>
  <c r="P41" i="29"/>
  <c r="AB41" i="29"/>
  <c r="T41" i="29"/>
  <c r="K41" i="29"/>
  <c r="Z41" i="29"/>
  <c r="AB43" i="29"/>
  <c r="T43" i="29"/>
  <c r="K43" i="29"/>
  <c r="X43" i="29"/>
  <c r="P43" i="29"/>
  <c r="Z43" i="29"/>
  <c r="V55" i="29"/>
  <c r="I56" i="29"/>
  <c r="AB63" i="29"/>
  <c r="T63" i="29"/>
  <c r="K63" i="29"/>
  <c r="X63" i="29"/>
  <c r="P63" i="29"/>
  <c r="AD63" i="29"/>
  <c r="V63" i="29"/>
  <c r="M63" i="29"/>
  <c r="AB73" i="29"/>
  <c r="T73" i="29"/>
  <c r="K73" i="29"/>
  <c r="X73" i="29"/>
  <c r="P73" i="29"/>
  <c r="AD73" i="29"/>
  <c r="M73" i="29"/>
  <c r="V73" i="29"/>
  <c r="R73" i="29"/>
  <c r="X75" i="29"/>
  <c r="P75" i="29"/>
  <c r="AB75" i="29"/>
  <c r="T75" i="29"/>
  <c r="K75" i="29"/>
  <c r="AD75" i="29"/>
  <c r="M75" i="29"/>
  <c r="V75" i="29"/>
  <c r="R75" i="29"/>
  <c r="V79" i="29"/>
  <c r="AD79" i="29"/>
  <c r="V15" i="29"/>
  <c r="AB17" i="29"/>
  <c r="T17" i="29"/>
  <c r="X17" i="29"/>
  <c r="P17" i="29"/>
  <c r="X19" i="29"/>
  <c r="P19" i="29"/>
  <c r="AB19" i="29"/>
  <c r="T19" i="29"/>
  <c r="K19" i="29"/>
  <c r="AB21" i="29"/>
  <c r="T21" i="29"/>
  <c r="K21" i="29"/>
  <c r="X21" i="29"/>
  <c r="P21" i="29"/>
  <c r="M38" i="29"/>
  <c r="X53" i="29"/>
  <c r="P53" i="29"/>
  <c r="AB53" i="29"/>
  <c r="T53" i="29"/>
  <c r="K53" i="29"/>
  <c r="Z55" i="29"/>
  <c r="AD7" i="29"/>
  <c r="K9" i="29"/>
  <c r="M15" i="29"/>
  <c r="X16" i="29"/>
  <c r="Z17" i="29"/>
  <c r="AD19" i="29"/>
  <c r="AD21" i="29"/>
  <c r="R25" i="29"/>
  <c r="X31" i="29"/>
  <c r="P31" i="29"/>
  <c r="AB31" i="29"/>
  <c r="T31" i="29"/>
  <c r="K31" i="29"/>
  <c r="Z31" i="29"/>
  <c r="R41" i="29"/>
  <c r="R43" i="29"/>
  <c r="X49" i="29"/>
  <c r="P49" i="29"/>
  <c r="AB49" i="29"/>
  <c r="T49" i="29"/>
  <c r="K49" i="29"/>
  <c r="Z49" i="29"/>
  <c r="AB51" i="29"/>
  <c r="T51" i="29"/>
  <c r="K51" i="29"/>
  <c r="X51" i="29"/>
  <c r="P51" i="29"/>
  <c r="Z51" i="29"/>
  <c r="M53" i="29"/>
  <c r="AD53" i="29"/>
  <c r="M55" i="29"/>
  <c r="AD55" i="29"/>
  <c r="Z63" i="29"/>
  <c r="AB67" i="29"/>
  <c r="T67" i="29"/>
  <c r="K67" i="29"/>
  <c r="X67" i="29"/>
  <c r="P67" i="29"/>
  <c r="AD67" i="29"/>
  <c r="V67" i="29"/>
  <c r="M67" i="29"/>
  <c r="X83" i="29"/>
  <c r="P83" i="29"/>
  <c r="AB83" i="29"/>
  <c r="T83" i="29"/>
  <c r="K83" i="29"/>
  <c r="AD83" i="29"/>
  <c r="M83" i="29"/>
  <c r="V83" i="29"/>
  <c r="R83" i="29"/>
  <c r="AB85" i="29"/>
  <c r="T85" i="29"/>
  <c r="K85" i="29"/>
  <c r="X85" i="29"/>
  <c r="P85" i="29"/>
  <c r="AD85" i="29"/>
  <c r="M85" i="29"/>
  <c r="V85" i="29"/>
  <c r="R85" i="29"/>
  <c r="K132" i="29"/>
  <c r="R61" i="29"/>
  <c r="Z61" i="29"/>
  <c r="R65" i="29"/>
  <c r="Z65" i="29"/>
  <c r="AB69" i="29"/>
  <c r="T69" i="29"/>
  <c r="K69" i="29"/>
  <c r="V69" i="29"/>
  <c r="AD70" i="29"/>
  <c r="V70" i="29"/>
  <c r="M70" i="29"/>
  <c r="T70" i="29"/>
  <c r="X71" i="29"/>
  <c r="P71" i="29"/>
  <c r="T71" i="29"/>
  <c r="AD71" i="29"/>
  <c r="AB77" i="29"/>
  <c r="T77" i="29"/>
  <c r="K77" i="29"/>
  <c r="X77" i="29"/>
  <c r="P77" i="29"/>
  <c r="Z77" i="29"/>
  <c r="Z79" i="29"/>
  <c r="X91" i="29"/>
  <c r="P91" i="29"/>
  <c r="AB91" i="29"/>
  <c r="T91" i="29"/>
  <c r="K91" i="29"/>
  <c r="Z91" i="29"/>
  <c r="I132" i="29"/>
  <c r="X124" i="29"/>
  <c r="P124" i="29"/>
  <c r="AD124" i="29"/>
  <c r="V124" i="29"/>
  <c r="M124" i="29"/>
  <c r="AB124" i="29"/>
  <c r="T124" i="29"/>
  <c r="K124" i="29"/>
  <c r="Z124" i="29"/>
  <c r="R124" i="29"/>
  <c r="R10" i="29"/>
  <c r="R14" i="29"/>
  <c r="R18" i="29"/>
  <c r="M20" i="29"/>
  <c r="V20" i="29"/>
  <c r="AD20" i="29"/>
  <c r="R22" i="29"/>
  <c r="M24" i="29"/>
  <c r="V24" i="29"/>
  <c r="AD24" i="29"/>
  <c r="R26" i="29"/>
  <c r="M28" i="29"/>
  <c r="V28" i="29"/>
  <c r="AD28" i="29"/>
  <c r="R30" i="29"/>
  <c r="M32" i="29"/>
  <c r="V32" i="29"/>
  <c r="AD32" i="29"/>
  <c r="G158" i="29"/>
  <c r="R35" i="29"/>
  <c r="M37" i="29"/>
  <c r="V37" i="29"/>
  <c r="AD37" i="29"/>
  <c r="R40" i="29"/>
  <c r="M42" i="29"/>
  <c r="V42" i="29"/>
  <c r="AD42" i="29"/>
  <c r="R44" i="29"/>
  <c r="M46" i="29"/>
  <c r="V46" i="29"/>
  <c r="AD46" i="29"/>
  <c r="R48" i="29"/>
  <c r="M50" i="29"/>
  <c r="V50" i="29"/>
  <c r="AD50" i="29"/>
  <c r="R52" i="29"/>
  <c r="M54" i="29"/>
  <c r="V54" i="29"/>
  <c r="AD54" i="29"/>
  <c r="M58" i="29"/>
  <c r="V58" i="29"/>
  <c r="R60" i="29"/>
  <c r="K61" i="29"/>
  <c r="T61" i="29"/>
  <c r="AB61" i="29"/>
  <c r="M62" i="29"/>
  <c r="V62" i="29"/>
  <c r="AD62" i="29"/>
  <c r="R64" i="29"/>
  <c r="K65" i="29"/>
  <c r="T65" i="29"/>
  <c r="AB65" i="29"/>
  <c r="M66" i="29"/>
  <c r="V66" i="29"/>
  <c r="AD66" i="29"/>
  <c r="R68" i="29"/>
  <c r="M69" i="29"/>
  <c r="X69" i="29"/>
  <c r="K70" i="29"/>
  <c r="X70" i="29"/>
  <c r="K71" i="29"/>
  <c r="V71" i="29"/>
  <c r="M77" i="29"/>
  <c r="AD77" i="29"/>
  <c r="T79" i="29"/>
  <c r="AB79" i="29"/>
  <c r="X87" i="29"/>
  <c r="P87" i="29"/>
  <c r="AB87" i="29"/>
  <c r="T87" i="29"/>
  <c r="K87" i="29"/>
  <c r="Z87" i="29"/>
  <c r="AB89" i="29"/>
  <c r="T89" i="29"/>
  <c r="K89" i="29"/>
  <c r="X89" i="29"/>
  <c r="P89" i="29"/>
  <c r="Z89" i="29"/>
  <c r="M91" i="29"/>
  <c r="AD91" i="29"/>
  <c r="X95" i="29"/>
  <c r="P95" i="29"/>
  <c r="I113" i="29"/>
  <c r="AB95" i="29"/>
  <c r="T95" i="29"/>
  <c r="K95" i="29"/>
  <c r="Z95" i="29"/>
  <c r="AB97" i="29"/>
  <c r="T97" i="29"/>
  <c r="K97" i="29"/>
  <c r="X97" i="29"/>
  <c r="P97" i="29"/>
  <c r="Z97" i="29"/>
  <c r="R20" i="29"/>
  <c r="R24" i="29"/>
  <c r="R28" i="29"/>
  <c r="R32" i="29"/>
  <c r="E158" i="29"/>
  <c r="Q158" i="29"/>
  <c r="U158" i="29"/>
  <c r="Y158" i="29"/>
  <c r="AC158" i="29"/>
  <c r="R37" i="29"/>
  <c r="R42" i="29"/>
  <c r="R46" i="29"/>
  <c r="R50" i="29"/>
  <c r="R54" i="29"/>
  <c r="I79" i="29"/>
  <c r="X79" i="29" s="1"/>
  <c r="R58" i="29"/>
  <c r="Z58" i="29"/>
  <c r="P61" i="29"/>
  <c r="R62" i="29"/>
  <c r="P65" i="29"/>
  <c r="R66" i="29"/>
  <c r="R69" i="29"/>
  <c r="AD69" i="29"/>
  <c r="R70" i="29"/>
  <c r="AB70" i="29"/>
  <c r="R71" i="29"/>
  <c r="AB71" i="29"/>
  <c r="V77" i="29"/>
  <c r="P79" i="29"/>
  <c r="AB81" i="29"/>
  <c r="T81" i="29"/>
  <c r="K81" i="29"/>
  <c r="X81" i="29"/>
  <c r="P81" i="29"/>
  <c r="Z81" i="29"/>
  <c r="V91" i="29"/>
  <c r="I92" i="29"/>
  <c r="X113" i="29"/>
  <c r="R74" i="29"/>
  <c r="Z74" i="29"/>
  <c r="AD76" i="29"/>
  <c r="R78" i="29"/>
  <c r="Z78" i="29"/>
  <c r="R82" i="29"/>
  <c r="M84" i="29"/>
  <c r="V84" i="29"/>
  <c r="AD84" i="29"/>
  <c r="R86" i="29"/>
  <c r="M88" i="29"/>
  <c r="V88" i="29"/>
  <c r="AD88" i="29"/>
  <c r="R90" i="29"/>
  <c r="R94" i="29"/>
  <c r="M96" i="29"/>
  <c r="V96" i="29"/>
  <c r="AD96" i="29"/>
  <c r="R98" i="29"/>
  <c r="AB98" i="29"/>
  <c r="P99" i="29"/>
  <c r="P100" i="29"/>
  <c r="M101" i="29"/>
  <c r="AB103" i="29"/>
  <c r="T103" i="29"/>
  <c r="K103" i="29"/>
  <c r="V103" i="29"/>
  <c r="AD104" i="29"/>
  <c r="V104" i="29"/>
  <c r="M104" i="29"/>
  <c r="T104" i="29"/>
  <c r="X105" i="29"/>
  <c r="P105" i="29"/>
  <c r="T105" i="29"/>
  <c r="AD105" i="29"/>
  <c r="P107" i="29"/>
  <c r="P108" i="29"/>
  <c r="M109" i="29"/>
  <c r="AB111" i="29"/>
  <c r="T111" i="29"/>
  <c r="K111" i="29"/>
  <c r="V111" i="29"/>
  <c r="AD112" i="29"/>
  <c r="V112" i="29"/>
  <c r="M112" i="29"/>
  <c r="T112" i="29"/>
  <c r="T113" i="29"/>
  <c r="X116" i="29"/>
  <c r="P116" i="29"/>
  <c r="AD116" i="29"/>
  <c r="V116" i="29"/>
  <c r="M116" i="29"/>
  <c r="AB116" i="29"/>
  <c r="T116" i="29"/>
  <c r="K116" i="29"/>
  <c r="M132" i="29"/>
  <c r="AB132" i="29"/>
  <c r="Z143" i="29"/>
  <c r="P113" i="29"/>
  <c r="AD122" i="29"/>
  <c r="Z122" i="29"/>
  <c r="V122" i="29"/>
  <c r="R122" i="29"/>
  <c r="M122" i="29"/>
  <c r="K122" i="29"/>
  <c r="T122" i="29"/>
  <c r="AB122" i="29"/>
  <c r="AD132" i="29"/>
  <c r="R72" i="29"/>
  <c r="M74" i="29"/>
  <c r="V74" i="29"/>
  <c r="R76" i="29"/>
  <c r="M78" i="29"/>
  <c r="V78" i="29"/>
  <c r="R84" i="29"/>
  <c r="R88" i="29"/>
  <c r="R96" i="29"/>
  <c r="AB99" i="29"/>
  <c r="T99" i="29"/>
  <c r="K99" i="29"/>
  <c r="V99" i="29"/>
  <c r="AD100" i="29"/>
  <c r="V100" i="29"/>
  <c r="M100" i="29"/>
  <c r="T100" i="29"/>
  <c r="X101" i="29"/>
  <c r="P101" i="29"/>
  <c r="T101" i="29"/>
  <c r="AD101" i="29"/>
  <c r="AB107" i="29"/>
  <c r="T107" i="29"/>
  <c r="K107" i="29"/>
  <c r="V107" i="29"/>
  <c r="AD108" i="29"/>
  <c r="V108" i="29"/>
  <c r="M108" i="29"/>
  <c r="T108" i="29"/>
  <c r="X109" i="29"/>
  <c r="P109" i="29"/>
  <c r="T109" i="29"/>
  <c r="AD109" i="29"/>
  <c r="K113" i="29"/>
  <c r="AB113" i="29"/>
  <c r="X120" i="29"/>
  <c r="P120" i="29"/>
  <c r="AD120" i="29"/>
  <c r="V120" i="29"/>
  <c r="M120" i="29"/>
  <c r="AB120" i="29"/>
  <c r="T120" i="29"/>
  <c r="K120" i="29"/>
  <c r="R132" i="29"/>
  <c r="R115" i="29"/>
  <c r="Z115" i="29"/>
  <c r="R119" i="29"/>
  <c r="Z119" i="29"/>
  <c r="AB126" i="29"/>
  <c r="T126" i="29"/>
  <c r="K126" i="29"/>
  <c r="V126" i="29"/>
  <c r="AD127" i="29"/>
  <c r="V127" i="29"/>
  <c r="M127" i="29"/>
  <c r="T127" i="29"/>
  <c r="X128" i="29"/>
  <c r="P128" i="29"/>
  <c r="T128" i="29"/>
  <c r="AD128" i="29"/>
  <c r="AD131" i="29"/>
  <c r="V131" i="29"/>
  <c r="M131" i="29"/>
  <c r="AB131" i="29"/>
  <c r="T131" i="29"/>
  <c r="K131" i="29"/>
  <c r="Z131" i="29"/>
  <c r="X132" i="29"/>
  <c r="AD135" i="29"/>
  <c r="V135" i="29"/>
  <c r="M135" i="29"/>
  <c r="AB135" i="29"/>
  <c r="T135" i="29"/>
  <c r="K135" i="29"/>
  <c r="Z135" i="29"/>
  <c r="X136" i="29"/>
  <c r="P136" i="29"/>
  <c r="AD136" i="29"/>
  <c r="V136" i="29"/>
  <c r="M136" i="29"/>
  <c r="AB136" i="29"/>
  <c r="T136" i="29"/>
  <c r="K136" i="29"/>
  <c r="T156" i="29"/>
  <c r="R102" i="29"/>
  <c r="R106" i="29"/>
  <c r="R110" i="29"/>
  <c r="K115" i="29"/>
  <c r="T115" i="29"/>
  <c r="AB115" i="29"/>
  <c r="P117" i="29"/>
  <c r="X117" i="29"/>
  <c r="R118" i="29"/>
  <c r="K119" i="29"/>
  <c r="T119" i="29"/>
  <c r="AB119" i="29"/>
  <c r="P121" i="29"/>
  <c r="X121" i="29"/>
  <c r="P125" i="29"/>
  <c r="X125" i="29"/>
  <c r="M126" i="29"/>
  <c r="X126" i="29"/>
  <c r="K127" i="29"/>
  <c r="X127" i="29"/>
  <c r="K128" i="29"/>
  <c r="V128" i="29"/>
  <c r="P131" i="29"/>
  <c r="T132" i="29"/>
  <c r="P135" i="29"/>
  <c r="R136" i="29"/>
  <c r="X140" i="29"/>
  <c r="P140" i="29"/>
  <c r="AD140" i="29"/>
  <c r="V140" i="29"/>
  <c r="M140" i="29"/>
  <c r="AB140" i="29"/>
  <c r="T140" i="29"/>
  <c r="K140" i="29"/>
  <c r="R143" i="29"/>
  <c r="X148" i="29"/>
  <c r="P148" i="29"/>
  <c r="AD148" i="29"/>
  <c r="V148" i="29"/>
  <c r="M148" i="29"/>
  <c r="AB148" i="29"/>
  <c r="T148" i="29"/>
  <c r="K148" i="29"/>
  <c r="M115" i="29"/>
  <c r="V115" i="29"/>
  <c r="AD115" i="29"/>
  <c r="R117" i="29"/>
  <c r="M119" i="29"/>
  <c r="V119" i="29"/>
  <c r="R121" i="29"/>
  <c r="R125" i="29"/>
  <c r="AB125" i="29"/>
  <c r="P126" i="29"/>
  <c r="Z126" i="29"/>
  <c r="P127" i="29"/>
  <c r="Z127" i="29"/>
  <c r="M128" i="29"/>
  <c r="Z128" i="29"/>
  <c r="R131" i="29"/>
  <c r="P132" i="29"/>
  <c r="R135" i="29"/>
  <c r="Z136" i="29"/>
  <c r="AD143" i="29"/>
  <c r="X152" i="29"/>
  <c r="P152" i="29"/>
  <c r="AD152" i="29"/>
  <c r="V152" i="29"/>
  <c r="M152" i="29"/>
  <c r="AB152" i="29"/>
  <c r="T152" i="29"/>
  <c r="K152" i="29"/>
  <c r="R139" i="29"/>
  <c r="Z139" i="29"/>
  <c r="R147" i="29"/>
  <c r="Z147" i="29"/>
  <c r="R151" i="29"/>
  <c r="Z151" i="29"/>
  <c r="R155" i="29"/>
  <c r="Z155" i="29"/>
  <c r="I156" i="29"/>
  <c r="R156" i="29" s="1"/>
  <c r="R130" i="29"/>
  <c r="Z130" i="29"/>
  <c r="R134" i="29"/>
  <c r="Z134" i="29"/>
  <c r="R138" i="29"/>
  <c r="Z138" i="29"/>
  <c r="K139" i="29"/>
  <c r="T139" i="29"/>
  <c r="AB139" i="29"/>
  <c r="R142" i="29"/>
  <c r="Z142" i="29"/>
  <c r="I143" i="29"/>
  <c r="R146" i="29"/>
  <c r="Z146" i="29"/>
  <c r="K147" i="29"/>
  <c r="T147" i="29"/>
  <c r="AB147" i="29"/>
  <c r="R150" i="29"/>
  <c r="Z150" i="29"/>
  <c r="K151" i="29"/>
  <c r="T151" i="29"/>
  <c r="AB151" i="29"/>
  <c r="R154" i="29"/>
  <c r="Z154" i="29"/>
  <c r="K155" i="29"/>
  <c r="T155" i="29"/>
  <c r="AB155" i="29"/>
  <c r="R129" i="29"/>
  <c r="K130" i="29"/>
  <c r="T130" i="29"/>
  <c r="K134" i="29"/>
  <c r="T134" i="29"/>
  <c r="R137" i="29"/>
  <c r="K138" i="29"/>
  <c r="T138" i="29"/>
  <c r="M139" i="29"/>
  <c r="V139" i="29"/>
  <c r="R141" i="29"/>
  <c r="K142" i="29"/>
  <c r="T142" i="29"/>
  <c r="R145" i="29"/>
  <c r="K146" i="29"/>
  <c r="T146" i="29"/>
  <c r="M147" i="29"/>
  <c r="V147" i="29"/>
  <c r="R149" i="29"/>
  <c r="K150" i="29"/>
  <c r="T150" i="29"/>
  <c r="M151" i="29"/>
  <c r="V151" i="29"/>
  <c r="R153" i="29"/>
  <c r="K154" i="29"/>
  <c r="T154" i="29"/>
  <c r="M155" i="29"/>
  <c r="V155" i="29"/>
  <c r="AD38" i="29" l="1"/>
  <c r="Z38" i="29"/>
  <c r="V38" i="29"/>
  <c r="R38" i="29"/>
  <c r="AB38" i="29"/>
  <c r="X38" i="29"/>
  <c r="T38" i="29"/>
  <c r="P38" i="29"/>
  <c r="X143" i="29"/>
  <c r="AB143" i="29"/>
  <c r="K143" i="29"/>
  <c r="P143" i="29"/>
  <c r="T143" i="29"/>
  <c r="AD156" i="29"/>
  <c r="AB56" i="29"/>
  <c r="X56" i="29"/>
  <c r="T56" i="29"/>
  <c r="P56" i="29"/>
  <c r="K56" i="29"/>
  <c r="AD56" i="29"/>
  <c r="Z56" i="29"/>
  <c r="V56" i="29"/>
  <c r="R56" i="29"/>
  <c r="M56" i="29"/>
  <c r="M158" i="29"/>
  <c r="X156" i="29"/>
  <c r="V156" i="29"/>
  <c r="V143" i="29"/>
  <c r="V158" i="29"/>
  <c r="K79" i="29"/>
  <c r="Z156" i="29"/>
  <c r="Z132" i="29"/>
  <c r="V132" i="29"/>
  <c r="R79" i="29"/>
  <c r="M79" i="29"/>
  <c r="M143" i="29"/>
  <c r="K156" i="29"/>
  <c r="P156" i="29"/>
  <c r="M156" i="29"/>
  <c r="AB156" i="29"/>
  <c r="AD92" i="29"/>
  <c r="Z92" i="29"/>
  <c r="V92" i="29"/>
  <c r="R92" i="29"/>
  <c r="M92" i="29"/>
  <c r="AB92" i="29"/>
  <c r="X92" i="29"/>
  <c r="T92" i="29"/>
  <c r="P92" i="29"/>
  <c r="K92" i="29"/>
  <c r="V113" i="29"/>
  <c r="Z113" i="29"/>
  <c r="AD113" i="29"/>
  <c r="M113" i="29"/>
  <c r="R113" i="29"/>
  <c r="K38" i="29"/>
  <c r="I158" i="29"/>
  <c r="K158" i="29" s="1"/>
  <c r="AD33" i="29"/>
  <c r="R33" i="29"/>
  <c r="Z33" i="29"/>
  <c r="AB33" i="29"/>
  <c r="X33" i="29"/>
  <c r="T33" i="29"/>
  <c r="P33" i="29"/>
  <c r="V33" i="29"/>
  <c r="Z158" i="29" l="1"/>
  <c r="R158" i="29"/>
  <c r="AB158" i="29"/>
  <c r="P158" i="29"/>
  <c r="T158" i="29"/>
  <c r="X158" i="29"/>
  <c r="AD158" i="29"/>
  <c r="AB156" i="28"/>
  <c r="Y156" i="28"/>
  <c r="W156" i="28"/>
  <c r="U156" i="28"/>
  <c r="S156" i="28"/>
  <c r="Q156" i="28"/>
  <c r="O156" i="28"/>
  <c r="M156" i="28"/>
  <c r="L156" i="28"/>
  <c r="K156" i="28"/>
  <c r="J156" i="28"/>
  <c r="I156" i="28"/>
  <c r="H156" i="28"/>
  <c r="G156" i="28"/>
  <c r="F156" i="28"/>
  <c r="E156" i="28"/>
  <c r="D156" i="28"/>
  <c r="AA155" i="28"/>
  <c r="Z155" i="28"/>
  <c r="X155" i="28"/>
  <c r="V155" i="28"/>
  <c r="T155" i="28"/>
  <c r="R155" i="28"/>
  <c r="P155" i="28"/>
  <c r="AA154" i="28"/>
  <c r="T154" i="28" s="1"/>
  <c r="P154" i="28"/>
  <c r="AA153" i="28"/>
  <c r="X153" i="28" s="1"/>
  <c r="Z153" i="28"/>
  <c r="T153" i="28"/>
  <c r="R153" i="28"/>
  <c r="P153" i="28"/>
  <c r="AA152" i="28"/>
  <c r="V152" i="28" s="1"/>
  <c r="Z152" i="28"/>
  <c r="X152" i="28"/>
  <c r="T152" i="28"/>
  <c r="R152" i="28"/>
  <c r="P152" i="28"/>
  <c r="AA151" i="28"/>
  <c r="Z151" i="28"/>
  <c r="X151" i="28"/>
  <c r="V151" i="28"/>
  <c r="T151" i="28"/>
  <c r="R151" i="28"/>
  <c r="P151" i="28"/>
  <c r="AA150" i="28"/>
  <c r="P150" i="28"/>
  <c r="AA149" i="28"/>
  <c r="X149" i="28" s="1"/>
  <c r="Z149" i="28"/>
  <c r="T149" i="28"/>
  <c r="R149" i="28"/>
  <c r="P149" i="28"/>
  <c r="AA148" i="28"/>
  <c r="V148" i="28" s="1"/>
  <c r="Z148" i="28"/>
  <c r="X148" i="28"/>
  <c r="T148" i="28"/>
  <c r="R148" i="28"/>
  <c r="P148" i="28"/>
  <c r="AA147" i="28"/>
  <c r="Z147" i="28"/>
  <c r="X147" i="28"/>
  <c r="V147" i="28"/>
  <c r="T147" i="28"/>
  <c r="R147" i="28"/>
  <c r="P147" i="28"/>
  <c r="AA146" i="28"/>
  <c r="T146" i="28" s="1"/>
  <c r="P146" i="28"/>
  <c r="AA145" i="28"/>
  <c r="X145" i="28" s="1"/>
  <c r="Z145" i="28"/>
  <c r="T145" i="28"/>
  <c r="R145" i="28"/>
  <c r="P145" i="28"/>
  <c r="P156" i="28" s="1"/>
  <c r="AB143" i="28"/>
  <c r="Y143" i="28"/>
  <c r="W143" i="28"/>
  <c r="U143" i="28"/>
  <c r="S143" i="28"/>
  <c r="Q143" i="28"/>
  <c r="O143" i="28"/>
  <c r="M143" i="28"/>
  <c r="L143" i="28"/>
  <c r="K143" i="28"/>
  <c r="J143" i="28"/>
  <c r="I143" i="28"/>
  <c r="H143" i="28"/>
  <c r="G143" i="28"/>
  <c r="F143" i="28"/>
  <c r="E143" i="28"/>
  <c r="D143" i="28"/>
  <c r="AA142" i="28"/>
  <c r="V142" i="28" s="1"/>
  <c r="Z142" i="28"/>
  <c r="X142" i="28"/>
  <c r="T142" i="28"/>
  <c r="R142" i="28"/>
  <c r="P142" i="28"/>
  <c r="AA140" i="28"/>
  <c r="Z140" i="28"/>
  <c r="X140" i="28"/>
  <c r="V140" i="28"/>
  <c r="T140" i="28"/>
  <c r="R140" i="28"/>
  <c r="P140" i="28"/>
  <c r="AA139" i="28"/>
  <c r="T139" i="28"/>
  <c r="P139" i="28"/>
  <c r="AA138" i="28"/>
  <c r="X138" i="28" s="1"/>
  <c r="Z138" i="28"/>
  <c r="T138" i="28"/>
  <c r="R138" i="28"/>
  <c r="P138" i="28"/>
  <c r="AA137" i="28"/>
  <c r="V137" i="28" s="1"/>
  <c r="Z137" i="28"/>
  <c r="X137" i="28"/>
  <c r="T137" i="28"/>
  <c r="R137" i="28"/>
  <c r="P137" i="28"/>
  <c r="AA136" i="28"/>
  <c r="Z136" i="28"/>
  <c r="X136" i="28"/>
  <c r="V136" i="28"/>
  <c r="T136" i="28"/>
  <c r="R136" i="28"/>
  <c r="P136" i="28"/>
  <c r="AA135" i="28"/>
  <c r="T135" i="28" s="1"/>
  <c r="P135" i="28"/>
  <c r="AA134" i="28"/>
  <c r="X134" i="28" s="1"/>
  <c r="Z134" i="28"/>
  <c r="T134" i="28"/>
  <c r="R134" i="28"/>
  <c r="P134" i="28"/>
  <c r="AB132" i="28"/>
  <c r="Y132" i="28"/>
  <c r="W132" i="28"/>
  <c r="U132" i="28"/>
  <c r="S132" i="28"/>
  <c r="Q132" i="28"/>
  <c r="O132" i="28"/>
  <c r="M132" i="28"/>
  <c r="L132" i="28"/>
  <c r="K132" i="28"/>
  <c r="J132" i="28"/>
  <c r="I132" i="28"/>
  <c r="H132" i="28"/>
  <c r="G132" i="28"/>
  <c r="F132" i="28"/>
  <c r="E132" i="28"/>
  <c r="D132" i="28"/>
  <c r="AA131" i="28"/>
  <c r="V131" i="28" s="1"/>
  <c r="Z131" i="28"/>
  <c r="X131" i="28"/>
  <c r="T131" i="28"/>
  <c r="R131" i="28"/>
  <c r="P131" i="28"/>
  <c r="AA130" i="28"/>
  <c r="Z130" i="28"/>
  <c r="X130" i="28"/>
  <c r="V130" i="28"/>
  <c r="T130" i="28"/>
  <c r="R130" i="28"/>
  <c r="P130" i="28"/>
  <c r="AA129" i="28"/>
  <c r="P129" i="28"/>
  <c r="AA128" i="28"/>
  <c r="X128" i="28" s="1"/>
  <c r="Z128" i="28"/>
  <c r="T128" i="28"/>
  <c r="R128" i="28"/>
  <c r="P128" i="28"/>
  <c r="AA127" i="28"/>
  <c r="V127" i="28" s="1"/>
  <c r="Z127" i="28"/>
  <c r="X127" i="28"/>
  <c r="T127" i="28"/>
  <c r="R127" i="28"/>
  <c r="P127" i="28"/>
  <c r="AA126" i="28"/>
  <c r="Z126" i="28"/>
  <c r="X126" i="28"/>
  <c r="V126" i="28"/>
  <c r="T126" i="28"/>
  <c r="R126" i="28"/>
  <c r="P126" i="28"/>
  <c r="AA125" i="28"/>
  <c r="T125" i="28" s="1"/>
  <c r="P125" i="28"/>
  <c r="AA124" i="28"/>
  <c r="X124" i="28" s="1"/>
  <c r="Z124" i="28"/>
  <c r="T124" i="28"/>
  <c r="R124" i="28"/>
  <c r="P124" i="28"/>
  <c r="P132" i="28" s="1"/>
  <c r="AB122" i="28"/>
  <c r="Y122" i="28"/>
  <c r="W122" i="28"/>
  <c r="U122" i="28"/>
  <c r="S122" i="28"/>
  <c r="Q122" i="28"/>
  <c r="O122" i="28"/>
  <c r="M122" i="28"/>
  <c r="L122" i="28"/>
  <c r="K122" i="28"/>
  <c r="J122" i="28"/>
  <c r="I122" i="28"/>
  <c r="H122" i="28"/>
  <c r="G122" i="28"/>
  <c r="F122" i="28"/>
  <c r="E122" i="28"/>
  <c r="D122" i="28"/>
  <c r="AA121" i="28"/>
  <c r="V121" i="28" s="1"/>
  <c r="Z121" i="28"/>
  <c r="X121" i="28"/>
  <c r="T121" i="28"/>
  <c r="R121" i="28"/>
  <c r="P121" i="28"/>
  <c r="AA120" i="28"/>
  <c r="Z120" i="28" s="1"/>
  <c r="X120" i="28"/>
  <c r="V120" i="28"/>
  <c r="T120" i="28"/>
  <c r="P120" i="28"/>
  <c r="AA119" i="28"/>
  <c r="T119" i="28"/>
  <c r="P119" i="28"/>
  <c r="AA118" i="28"/>
  <c r="P118" i="28"/>
  <c r="AA117" i="28"/>
  <c r="Z117" i="28" s="1"/>
  <c r="X117" i="28"/>
  <c r="V117" i="28"/>
  <c r="T117" i="28"/>
  <c r="R117" i="28"/>
  <c r="P117" i="28"/>
  <c r="AA116" i="28"/>
  <c r="T116" i="28" s="1"/>
  <c r="P116" i="28"/>
  <c r="AA115" i="28"/>
  <c r="X115" i="28" s="1"/>
  <c r="Z115" i="28"/>
  <c r="T115" i="28"/>
  <c r="R115" i="28"/>
  <c r="P115" i="28"/>
  <c r="AB113" i="28"/>
  <c r="Y113" i="28"/>
  <c r="W113" i="28"/>
  <c r="S113" i="28"/>
  <c r="Q113" i="28"/>
  <c r="O113" i="28"/>
  <c r="M113" i="28"/>
  <c r="L113" i="28"/>
  <c r="K113" i="28"/>
  <c r="J113" i="28"/>
  <c r="I113" i="28"/>
  <c r="H113" i="28"/>
  <c r="G113" i="28"/>
  <c r="F113" i="28"/>
  <c r="E113" i="28"/>
  <c r="D113" i="28"/>
  <c r="AA112" i="28"/>
  <c r="Z112" i="28"/>
  <c r="X112" i="28"/>
  <c r="V112" i="28"/>
  <c r="T112" i="28"/>
  <c r="R112" i="28"/>
  <c r="P112" i="28"/>
  <c r="AA111" i="28"/>
  <c r="Z111" i="28" s="1"/>
  <c r="X111" i="28"/>
  <c r="V111" i="28"/>
  <c r="T111" i="28"/>
  <c r="P111" i="28"/>
  <c r="AA110" i="28"/>
  <c r="T110" i="28"/>
  <c r="P110" i="28"/>
  <c r="AA109" i="28"/>
  <c r="X109" i="28" s="1"/>
  <c r="Z109" i="28"/>
  <c r="T109" i="28"/>
  <c r="R109" i="28"/>
  <c r="P109" i="28"/>
  <c r="AA108" i="28"/>
  <c r="Z108" i="28"/>
  <c r="X108" i="28"/>
  <c r="V108" i="28"/>
  <c r="T108" i="28"/>
  <c r="R108" i="28"/>
  <c r="P108" i="28"/>
  <c r="U107" i="28"/>
  <c r="U113" i="28" s="1"/>
  <c r="P107" i="28"/>
  <c r="AA106" i="28"/>
  <c r="Z106" i="28" s="1"/>
  <c r="X106" i="28"/>
  <c r="V106" i="28"/>
  <c r="T106" i="28"/>
  <c r="P106" i="28"/>
  <c r="AA105" i="28"/>
  <c r="T105" i="28" s="1"/>
  <c r="P105" i="28"/>
  <c r="AA104" i="28"/>
  <c r="X104" i="28" s="1"/>
  <c r="Z104" i="28"/>
  <c r="T104" i="28"/>
  <c r="R104" i="28"/>
  <c r="P104" i="28"/>
  <c r="AA103" i="28"/>
  <c r="Z103" i="28"/>
  <c r="X103" i="28"/>
  <c r="V103" i="28"/>
  <c r="T103" i="28"/>
  <c r="R103" i="28"/>
  <c r="P103" i="28"/>
  <c r="AA102" i="28"/>
  <c r="Z102" i="28" s="1"/>
  <c r="X102" i="28"/>
  <c r="V102" i="28"/>
  <c r="T102" i="28"/>
  <c r="P102" i="28"/>
  <c r="AA101" i="28"/>
  <c r="T101" i="28" s="1"/>
  <c r="P101" i="28"/>
  <c r="AA100" i="28"/>
  <c r="X100" i="28" s="1"/>
  <c r="Z100" i="28"/>
  <c r="T100" i="28"/>
  <c r="R100" i="28"/>
  <c r="P100" i="28"/>
  <c r="AA99" i="28"/>
  <c r="Z99" i="28"/>
  <c r="X99" i="28"/>
  <c r="V99" i="28"/>
  <c r="T99" i="28"/>
  <c r="R99" i="28"/>
  <c r="P99" i="28"/>
  <c r="AA98" i="28"/>
  <c r="Z98" i="28" s="1"/>
  <c r="X98" i="28"/>
  <c r="V98" i="28"/>
  <c r="T98" i="28"/>
  <c r="P98" i="28"/>
  <c r="AA97" i="28"/>
  <c r="T97" i="28" s="1"/>
  <c r="P97" i="28"/>
  <c r="AA96" i="28"/>
  <c r="X96" i="28" s="1"/>
  <c r="Z96" i="28"/>
  <c r="T96" i="28"/>
  <c r="R96" i="28"/>
  <c r="P96" i="28"/>
  <c r="AA95" i="28"/>
  <c r="Z95" i="28"/>
  <c r="X95" i="28"/>
  <c r="V95" i="28"/>
  <c r="T95" i="28"/>
  <c r="R95" i="28"/>
  <c r="P95" i="28"/>
  <c r="AA94" i="28"/>
  <c r="Z94" i="28" s="1"/>
  <c r="X94" i="28"/>
  <c r="V94" i="28"/>
  <c r="T94" i="28"/>
  <c r="P94" i="28"/>
  <c r="AB92" i="28"/>
  <c r="Y92" i="28"/>
  <c r="X92" i="28"/>
  <c r="W92" i="28"/>
  <c r="U92" i="28"/>
  <c r="S92" i="28"/>
  <c r="Q92" i="28"/>
  <c r="O92" i="28"/>
  <c r="M92" i="28"/>
  <c r="L92" i="28"/>
  <c r="K92" i="28"/>
  <c r="J92" i="28"/>
  <c r="I92" i="28"/>
  <c r="H92" i="28"/>
  <c r="G92" i="28"/>
  <c r="F92" i="28"/>
  <c r="E92" i="28"/>
  <c r="D92" i="28"/>
  <c r="AA91" i="28"/>
  <c r="T91" i="28" s="1"/>
  <c r="P91" i="28"/>
  <c r="AA90" i="28"/>
  <c r="X90" i="28" s="1"/>
  <c r="Z90" i="28"/>
  <c r="T90" i="28"/>
  <c r="R90" i="28"/>
  <c r="P90" i="28"/>
  <c r="AA89" i="28"/>
  <c r="Z89" i="28"/>
  <c r="X89" i="28"/>
  <c r="V89" i="28"/>
  <c r="T89" i="28"/>
  <c r="R89" i="28"/>
  <c r="P89" i="28"/>
  <c r="AA88" i="28"/>
  <c r="Z88" i="28" s="1"/>
  <c r="X88" i="28"/>
  <c r="V88" i="28"/>
  <c r="T88" i="28"/>
  <c r="P88" i="28"/>
  <c r="AA87" i="28"/>
  <c r="T87" i="28" s="1"/>
  <c r="P87" i="28"/>
  <c r="AA86" i="28"/>
  <c r="X86" i="28" s="1"/>
  <c r="Z86" i="28"/>
  <c r="T86" i="28"/>
  <c r="R86" i="28"/>
  <c r="P86" i="28"/>
  <c r="AA85" i="28"/>
  <c r="Z85" i="28"/>
  <c r="X85" i="28"/>
  <c r="V85" i="28"/>
  <c r="T85" i="28"/>
  <c r="R85" i="28"/>
  <c r="P85" i="28"/>
  <c r="AA84" i="28"/>
  <c r="Z84" i="28" s="1"/>
  <c r="X84" i="28"/>
  <c r="V84" i="28"/>
  <c r="T84" i="28"/>
  <c r="P84" i="28"/>
  <c r="AA83" i="28"/>
  <c r="T83" i="28" s="1"/>
  <c r="P83" i="28"/>
  <c r="AA82" i="28"/>
  <c r="X82" i="28" s="1"/>
  <c r="Z82" i="28"/>
  <c r="T82" i="28"/>
  <c r="R82" i="28"/>
  <c r="P82" i="28"/>
  <c r="AA81" i="28"/>
  <c r="AA92" i="28" s="1"/>
  <c r="T92" i="28" s="1"/>
  <c r="Z81" i="28"/>
  <c r="X81" i="28"/>
  <c r="V81" i="28"/>
  <c r="T81" i="28"/>
  <c r="R81" i="28"/>
  <c r="P81" i="28"/>
  <c r="P92" i="28" s="1"/>
  <c r="AB79" i="28"/>
  <c r="Y79" i="28"/>
  <c r="W79" i="28"/>
  <c r="U79" i="28"/>
  <c r="S79" i="28"/>
  <c r="Q79" i="28"/>
  <c r="O79" i="28"/>
  <c r="M79" i="28"/>
  <c r="L79" i="28"/>
  <c r="K79" i="28"/>
  <c r="J79" i="28"/>
  <c r="I79" i="28"/>
  <c r="H79" i="28"/>
  <c r="G79" i="28"/>
  <c r="F79" i="28"/>
  <c r="E79" i="28"/>
  <c r="D79" i="28"/>
  <c r="AA78" i="28"/>
  <c r="Z78" i="28" s="1"/>
  <c r="V78" i="28"/>
  <c r="T78" i="28"/>
  <c r="P78" i="28"/>
  <c r="AA77" i="28"/>
  <c r="T77" i="28" s="1"/>
  <c r="P77" i="28"/>
  <c r="AA76" i="28"/>
  <c r="V76" i="28" s="1"/>
  <c r="Z76" i="28"/>
  <c r="X76" i="28"/>
  <c r="T76" i="28"/>
  <c r="R76" i="28"/>
  <c r="P76" i="28"/>
  <c r="AA75" i="28"/>
  <c r="Z75" i="28"/>
  <c r="X75" i="28"/>
  <c r="V75" i="28"/>
  <c r="T75" i="28"/>
  <c r="R75" i="28"/>
  <c r="P75" i="28"/>
  <c r="AA74" i="28"/>
  <c r="X74" i="28" s="1"/>
  <c r="V74" i="28"/>
  <c r="P74" i="28"/>
  <c r="AA73" i="28"/>
  <c r="X73" i="28" s="1"/>
  <c r="Z73" i="28"/>
  <c r="V73" i="28"/>
  <c r="T73" i="28"/>
  <c r="R73" i="28"/>
  <c r="P73" i="28"/>
  <c r="AA72" i="28"/>
  <c r="V72" i="28" s="1"/>
  <c r="Z72" i="28"/>
  <c r="T72" i="28"/>
  <c r="R72" i="28"/>
  <c r="P72" i="28"/>
  <c r="AA71" i="28"/>
  <c r="Z71" i="28"/>
  <c r="X71" i="28"/>
  <c r="V71" i="28"/>
  <c r="T71" i="28"/>
  <c r="R71" i="28"/>
  <c r="P71" i="28"/>
  <c r="AA70" i="28"/>
  <c r="X70" i="28" s="1"/>
  <c r="V70" i="28"/>
  <c r="P70" i="28"/>
  <c r="AA69" i="28"/>
  <c r="X69" i="28" s="1"/>
  <c r="Z69" i="28"/>
  <c r="V69" i="28"/>
  <c r="T69" i="28"/>
  <c r="R69" i="28"/>
  <c r="P69" i="28"/>
  <c r="AA68" i="28"/>
  <c r="V68" i="28" s="1"/>
  <c r="Z68" i="28"/>
  <c r="T68" i="28"/>
  <c r="R68" i="28"/>
  <c r="P68" i="28"/>
  <c r="AA67" i="28"/>
  <c r="Z67" i="28"/>
  <c r="X67" i="28"/>
  <c r="V67" i="28"/>
  <c r="T67" i="28"/>
  <c r="R67" i="28"/>
  <c r="P67" i="28"/>
  <c r="AA66" i="28"/>
  <c r="Z66" i="28" s="1"/>
  <c r="X66" i="28"/>
  <c r="T66" i="28"/>
  <c r="P66" i="28"/>
  <c r="AA65" i="28"/>
  <c r="X65" i="28" s="1"/>
  <c r="Z65" i="28"/>
  <c r="V65" i="28"/>
  <c r="T65" i="28"/>
  <c r="R65" i="28"/>
  <c r="P65" i="28"/>
  <c r="AA64" i="28"/>
  <c r="T64" i="28"/>
  <c r="P64" i="28"/>
  <c r="AA63" i="28"/>
  <c r="Z63" i="28"/>
  <c r="X63" i="28"/>
  <c r="V63" i="28"/>
  <c r="T63" i="28"/>
  <c r="R63" i="28"/>
  <c r="P63" i="28"/>
  <c r="AA62" i="28"/>
  <c r="Z62" i="28" s="1"/>
  <c r="X62" i="28"/>
  <c r="T62" i="28"/>
  <c r="P62" i="28"/>
  <c r="AA61" i="28"/>
  <c r="X61" i="28" s="1"/>
  <c r="Z61" i="28"/>
  <c r="V61" i="28"/>
  <c r="T61" i="28"/>
  <c r="R61" i="28"/>
  <c r="P61" i="28"/>
  <c r="AA60" i="28"/>
  <c r="T60" i="28"/>
  <c r="P60" i="28"/>
  <c r="AA59" i="28"/>
  <c r="Z59" i="28"/>
  <c r="X59" i="28"/>
  <c r="V59" i="28"/>
  <c r="T59" i="28"/>
  <c r="R59" i="28"/>
  <c r="P59" i="28"/>
  <c r="AA58" i="28"/>
  <c r="Z58" i="28" s="1"/>
  <c r="X58" i="28"/>
  <c r="T58" i="28"/>
  <c r="P58" i="28"/>
  <c r="P79" i="28" s="1"/>
  <c r="AB56" i="28"/>
  <c r="Y56" i="28"/>
  <c r="W56" i="28"/>
  <c r="U56" i="28"/>
  <c r="S56" i="28"/>
  <c r="Q56" i="28"/>
  <c r="O56" i="28"/>
  <c r="M56" i="28"/>
  <c r="L56" i="28"/>
  <c r="K56" i="28"/>
  <c r="J56" i="28"/>
  <c r="I56" i="28"/>
  <c r="H56" i="28"/>
  <c r="G56" i="28"/>
  <c r="F56" i="28"/>
  <c r="E56" i="28"/>
  <c r="D56" i="28"/>
  <c r="AA55" i="28"/>
  <c r="X55" i="28" s="1"/>
  <c r="Z55" i="28"/>
  <c r="V55" i="28"/>
  <c r="T55" i="28"/>
  <c r="R55" i="28"/>
  <c r="P55" i="28"/>
  <c r="AA54" i="28"/>
  <c r="P54" i="28"/>
  <c r="AA53" i="28"/>
  <c r="Z53" i="28"/>
  <c r="X53" i="28"/>
  <c r="V53" i="28"/>
  <c r="T53" i="28"/>
  <c r="R53" i="28"/>
  <c r="P53" i="28"/>
  <c r="AA52" i="28"/>
  <c r="Z52" i="28" s="1"/>
  <c r="X52" i="28"/>
  <c r="T52" i="28"/>
  <c r="P52" i="28"/>
  <c r="AA51" i="28"/>
  <c r="X51" i="28" s="1"/>
  <c r="Z51" i="28"/>
  <c r="V51" i="28"/>
  <c r="T51" i="28"/>
  <c r="R51" i="28"/>
  <c r="P51" i="28"/>
  <c r="AA50" i="28"/>
  <c r="T50" i="28" s="1"/>
  <c r="P50" i="28"/>
  <c r="AA49" i="28"/>
  <c r="Z49" i="28"/>
  <c r="X49" i="28"/>
  <c r="V49" i="28"/>
  <c r="T49" i="28"/>
  <c r="R49" i="28"/>
  <c r="P49" i="28"/>
  <c r="AA48" i="28"/>
  <c r="Z48" i="28" s="1"/>
  <c r="X48" i="28"/>
  <c r="T48" i="28"/>
  <c r="P48" i="28"/>
  <c r="AA47" i="28"/>
  <c r="X47" i="28" s="1"/>
  <c r="Z47" i="28"/>
  <c r="V47" i="28"/>
  <c r="T47" i="28"/>
  <c r="R47" i="28"/>
  <c r="P47" i="28"/>
  <c r="AA46" i="28"/>
  <c r="T46" i="28" s="1"/>
  <c r="P46" i="28"/>
  <c r="AA45" i="28"/>
  <c r="Z45" i="28"/>
  <c r="X45" i="28"/>
  <c r="V45" i="28"/>
  <c r="T45" i="28"/>
  <c r="R45" i="28"/>
  <c r="P45" i="28"/>
  <c r="AA44" i="28"/>
  <c r="P44" i="28"/>
  <c r="AA43" i="28"/>
  <c r="P43" i="28"/>
  <c r="AA42" i="28"/>
  <c r="Z42" i="28"/>
  <c r="X42" i="28"/>
  <c r="V42" i="28"/>
  <c r="T42" i="28"/>
  <c r="R42" i="28"/>
  <c r="P42" i="28"/>
  <c r="AA41" i="28"/>
  <c r="Z41" i="28" s="1"/>
  <c r="X41" i="28"/>
  <c r="T41" i="28"/>
  <c r="P41" i="28"/>
  <c r="AA40" i="28"/>
  <c r="Z40" i="28"/>
  <c r="V40" i="28"/>
  <c r="T40" i="28"/>
  <c r="R40" i="28"/>
  <c r="P40" i="28"/>
  <c r="P56" i="28" s="1"/>
  <c r="AB38" i="28"/>
  <c r="Y38" i="28"/>
  <c r="W38" i="28"/>
  <c r="U38" i="28"/>
  <c r="S38" i="28"/>
  <c r="Q38" i="28"/>
  <c r="O38" i="28"/>
  <c r="M38" i="28"/>
  <c r="L38" i="28"/>
  <c r="K38" i="28"/>
  <c r="J38" i="28"/>
  <c r="I38" i="28"/>
  <c r="H38" i="28"/>
  <c r="G38" i="28"/>
  <c r="F38" i="28"/>
  <c r="E38" i="28"/>
  <c r="D38" i="28"/>
  <c r="AA37" i="28"/>
  <c r="T37" i="28" s="1"/>
  <c r="P37" i="28"/>
  <c r="AA36" i="28"/>
  <c r="X36" i="28" s="1"/>
  <c r="Z36" i="28"/>
  <c r="V36" i="28"/>
  <c r="T36" i="28"/>
  <c r="R36" i="28"/>
  <c r="P36" i="28"/>
  <c r="AA35" i="28"/>
  <c r="Z35" i="28" s="1"/>
  <c r="X35" i="28"/>
  <c r="T35" i="28"/>
  <c r="P35" i="28"/>
  <c r="P38" i="28" s="1"/>
  <c r="AB33" i="28"/>
  <c r="Y33" i="28"/>
  <c r="W33" i="28"/>
  <c r="W158" i="28" s="1"/>
  <c r="U33" i="28"/>
  <c r="S33" i="28"/>
  <c r="S158" i="28" s="1"/>
  <c r="Q33" i="28"/>
  <c r="O33" i="28"/>
  <c r="O158" i="28" s="1"/>
  <c r="M33" i="28"/>
  <c r="L33" i="28"/>
  <c r="L158" i="28" s="1"/>
  <c r="K33" i="28"/>
  <c r="J33" i="28"/>
  <c r="J158" i="28" s="1"/>
  <c r="I33" i="28"/>
  <c r="H33" i="28"/>
  <c r="H158" i="28" s="1"/>
  <c r="G33" i="28"/>
  <c r="F33" i="28"/>
  <c r="F158" i="28" s="1"/>
  <c r="E33" i="28"/>
  <c r="D33" i="28"/>
  <c r="D158" i="28" s="1"/>
  <c r="AA32" i="28"/>
  <c r="Z32" i="28"/>
  <c r="X32" i="28"/>
  <c r="V32" i="28"/>
  <c r="T32" i="28"/>
  <c r="R32" i="28"/>
  <c r="P32" i="28"/>
  <c r="AA31" i="28"/>
  <c r="P31" i="28"/>
  <c r="AA30" i="28"/>
  <c r="X30" i="28" s="1"/>
  <c r="Z30" i="28"/>
  <c r="V30" i="28"/>
  <c r="T30" i="28"/>
  <c r="R30" i="28"/>
  <c r="P30" i="28"/>
  <c r="AA29" i="28"/>
  <c r="Z29" i="28" s="1"/>
  <c r="X29" i="28"/>
  <c r="T29" i="28"/>
  <c r="P29" i="28"/>
  <c r="AA28" i="28"/>
  <c r="Z28" i="28"/>
  <c r="X28" i="28"/>
  <c r="V28" i="28"/>
  <c r="T28" i="28"/>
  <c r="R28" i="28"/>
  <c r="P28" i="28"/>
  <c r="AA27" i="28"/>
  <c r="P27" i="28"/>
  <c r="AA26" i="28"/>
  <c r="X26" i="28" s="1"/>
  <c r="Z26" i="28"/>
  <c r="V26" i="28"/>
  <c r="T26" i="28"/>
  <c r="R26" i="28"/>
  <c r="P26" i="28"/>
  <c r="AA25" i="28"/>
  <c r="Z25" i="28" s="1"/>
  <c r="X25" i="28"/>
  <c r="P25" i="28"/>
  <c r="AA24" i="28"/>
  <c r="Z24" i="28"/>
  <c r="X24" i="28"/>
  <c r="V24" i="28"/>
  <c r="T24" i="28"/>
  <c r="R24" i="28"/>
  <c r="P24" i="28"/>
  <c r="AA23" i="28"/>
  <c r="T23" i="28" s="1"/>
  <c r="P23" i="28"/>
  <c r="AA22" i="28"/>
  <c r="X22" i="28" s="1"/>
  <c r="Z22" i="28"/>
  <c r="V22" i="28"/>
  <c r="T22" i="28"/>
  <c r="R22" i="28"/>
  <c r="P22" i="28"/>
  <c r="AA21" i="28"/>
  <c r="Z21" i="28" s="1"/>
  <c r="X21" i="28"/>
  <c r="P21" i="28"/>
  <c r="AA20" i="28"/>
  <c r="Z20" i="28"/>
  <c r="X20" i="28"/>
  <c r="V20" i="28"/>
  <c r="T20" i="28"/>
  <c r="R20" i="28"/>
  <c r="P20" i="28"/>
  <c r="AA19" i="28"/>
  <c r="T19" i="28"/>
  <c r="P19" i="28"/>
  <c r="AA18" i="28"/>
  <c r="X18" i="28" s="1"/>
  <c r="Z18" i="28"/>
  <c r="V18" i="28"/>
  <c r="T18" i="28"/>
  <c r="R18" i="28"/>
  <c r="P18" i="28"/>
  <c r="AA17" i="28"/>
  <c r="Z17" i="28" s="1"/>
  <c r="X17" i="28"/>
  <c r="T17" i="28"/>
  <c r="P17" i="28"/>
  <c r="AA16" i="28"/>
  <c r="Z16" i="28"/>
  <c r="X16" i="28"/>
  <c r="V16" i="28"/>
  <c r="T16" i="28"/>
  <c r="R16" i="28"/>
  <c r="P16" i="28"/>
  <c r="AA15" i="28"/>
  <c r="T15" i="28"/>
  <c r="P15" i="28"/>
  <c r="AA14" i="28"/>
  <c r="X14" i="28" s="1"/>
  <c r="Z14" i="28"/>
  <c r="V14" i="28"/>
  <c r="T14" i="28"/>
  <c r="R14" i="28"/>
  <c r="P14" i="28"/>
  <c r="AA13" i="28"/>
  <c r="Z13" i="28" s="1"/>
  <c r="X13" i="28"/>
  <c r="T13" i="28"/>
  <c r="P13" i="28"/>
  <c r="AA12" i="28"/>
  <c r="Z12" i="28"/>
  <c r="X12" i="28"/>
  <c r="V12" i="28"/>
  <c r="T12" i="28"/>
  <c r="R12" i="28"/>
  <c r="P12" i="28"/>
  <c r="AA11" i="28"/>
  <c r="T11" i="28"/>
  <c r="P11" i="28"/>
  <c r="AA10" i="28"/>
  <c r="X10" i="28" s="1"/>
  <c r="Z10" i="28"/>
  <c r="V10" i="28"/>
  <c r="T10" i="28"/>
  <c r="R10" i="28"/>
  <c r="P10" i="28"/>
  <c r="AA9" i="28"/>
  <c r="Z9" i="28" s="1"/>
  <c r="X9" i="28"/>
  <c r="T9" i="28"/>
  <c r="P9" i="28"/>
  <c r="AA8" i="28"/>
  <c r="Z8" i="28"/>
  <c r="X8" i="28"/>
  <c r="V8" i="28"/>
  <c r="T8" i="28"/>
  <c r="R8" i="28"/>
  <c r="P8" i="28"/>
  <c r="AA7" i="28"/>
  <c r="T7" i="28"/>
  <c r="P7" i="28"/>
  <c r="X43" i="28" l="1"/>
  <c r="V43" i="28"/>
  <c r="Z43" i="28"/>
  <c r="R43" i="28"/>
  <c r="X54" i="28"/>
  <c r="V54" i="28"/>
  <c r="Z54" i="28"/>
  <c r="R54" i="28"/>
  <c r="V11" i="28"/>
  <c r="Z11" i="28"/>
  <c r="R11" i="28"/>
  <c r="X11" i="28"/>
  <c r="V15" i="28"/>
  <c r="Z15" i="28"/>
  <c r="R15" i="28"/>
  <c r="X15" i="28"/>
  <c r="V19" i="28"/>
  <c r="Z19" i="28"/>
  <c r="R19" i="28"/>
  <c r="X19" i="28"/>
  <c r="P33" i="28"/>
  <c r="V27" i="28"/>
  <c r="Z27" i="28"/>
  <c r="R27" i="28"/>
  <c r="X27" i="28"/>
  <c r="V31" i="28"/>
  <c r="Z31" i="28"/>
  <c r="R31" i="28"/>
  <c r="X31" i="28"/>
  <c r="T43" i="28"/>
  <c r="T54" i="28"/>
  <c r="X23" i="28"/>
  <c r="V23" i="28"/>
  <c r="Z23" i="28"/>
  <c r="R23" i="28"/>
  <c r="U158" i="28"/>
  <c r="X37" i="28"/>
  <c r="V37" i="28"/>
  <c r="Z37" i="28"/>
  <c r="R37" i="28"/>
  <c r="X46" i="28"/>
  <c r="V46" i="28"/>
  <c r="Z46" i="28"/>
  <c r="R46" i="28"/>
  <c r="X50" i="28"/>
  <c r="V50" i="28"/>
  <c r="Z50" i="28"/>
  <c r="R50" i="28"/>
  <c r="V56" i="28"/>
  <c r="AA33" i="28"/>
  <c r="V7" i="28"/>
  <c r="Z7" i="28"/>
  <c r="R7" i="28"/>
  <c r="X7" i="28"/>
  <c r="X60" i="28"/>
  <c r="V60" i="28"/>
  <c r="Z60" i="28"/>
  <c r="R60" i="28"/>
  <c r="X64" i="28"/>
  <c r="V64" i="28"/>
  <c r="Z64" i="28"/>
  <c r="R64" i="28"/>
  <c r="T27" i="28"/>
  <c r="T31" i="28"/>
  <c r="R33" i="28"/>
  <c r="Q158" i="28"/>
  <c r="Y158" i="28"/>
  <c r="Z33" i="28"/>
  <c r="AA56" i="28"/>
  <c r="X56" i="28" s="1"/>
  <c r="R56" i="28"/>
  <c r="Z56" i="28"/>
  <c r="V79" i="28"/>
  <c r="T21" i="28"/>
  <c r="T25" i="28"/>
  <c r="V9" i="28"/>
  <c r="V13" i="28"/>
  <c r="V17" i="28"/>
  <c r="V21" i="28"/>
  <c r="V25" i="28"/>
  <c r="V29" i="28"/>
  <c r="G158" i="28"/>
  <c r="K158" i="28"/>
  <c r="T33" i="28"/>
  <c r="X33" i="28"/>
  <c r="AB158" i="28"/>
  <c r="V35" i="28"/>
  <c r="AA38" i="28"/>
  <c r="V41" i="28"/>
  <c r="V48" i="28"/>
  <c r="V52" i="28"/>
  <c r="V58" i="28"/>
  <c r="V62" i="28"/>
  <c r="V66" i="28"/>
  <c r="T70" i="28"/>
  <c r="T74" i="28"/>
  <c r="R92" i="28"/>
  <c r="P113" i="28"/>
  <c r="Z119" i="28"/>
  <c r="R119" i="28"/>
  <c r="X119" i="28"/>
  <c r="V119" i="28"/>
  <c r="Z129" i="28"/>
  <c r="R129" i="28"/>
  <c r="X129" i="28"/>
  <c r="V129" i="28"/>
  <c r="X143" i="28"/>
  <c r="Z150" i="28"/>
  <c r="R150" i="28"/>
  <c r="X150" i="28"/>
  <c r="V150" i="28"/>
  <c r="Z135" i="28"/>
  <c r="R135" i="28"/>
  <c r="X135" i="28"/>
  <c r="V135" i="28"/>
  <c r="T143" i="28"/>
  <c r="Z154" i="28"/>
  <c r="R154" i="28"/>
  <c r="X154" i="28"/>
  <c r="V154" i="28"/>
  <c r="R9" i="28"/>
  <c r="R13" i="28"/>
  <c r="R17" i="28"/>
  <c r="R21" i="28"/>
  <c r="R25" i="28"/>
  <c r="R29" i="28"/>
  <c r="E158" i="28"/>
  <c r="I158" i="28"/>
  <c r="M158" i="28"/>
  <c r="R35" i="28"/>
  <c r="X40" i="28"/>
  <c r="R41" i="28"/>
  <c r="R48" i="28"/>
  <c r="R52" i="28"/>
  <c r="R58" i="28"/>
  <c r="R62" i="28"/>
  <c r="R66" i="28"/>
  <c r="X68" i="28"/>
  <c r="X72" i="28"/>
  <c r="Z92" i="28"/>
  <c r="Z110" i="28"/>
  <c r="R110" i="28"/>
  <c r="X110" i="28"/>
  <c r="V110" i="28"/>
  <c r="P122" i="28"/>
  <c r="P143" i="28"/>
  <c r="Z139" i="28"/>
  <c r="R139" i="28"/>
  <c r="X139" i="28"/>
  <c r="V139" i="28"/>
  <c r="Z116" i="28"/>
  <c r="R116" i="28"/>
  <c r="X116" i="28"/>
  <c r="V116" i="28"/>
  <c r="AA79" i="28"/>
  <c r="Z70" i="28"/>
  <c r="R70" i="28"/>
  <c r="Z74" i="28"/>
  <c r="R74" i="28"/>
  <c r="Z77" i="28"/>
  <c r="R77" i="28"/>
  <c r="X77" i="28"/>
  <c r="V77" i="28"/>
  <c r="R79" i="28"/>
  <c r="Z79" i="28"/>
  <c r="Z83" i="28"/>
  <c r="R83" i="28"/>
  <c r="X83" i="28"/>
  <c r="V83" i="28"/>
  <c r="Z87" i="28"/>
  <c r="R87" i="28"/>
  <c r="X87" i="28"/>
  <c r="V87" i="28"/>
  <c r="Z91" i="28"/>
  <c r="R91" i="28"/>
  <c r="X91" i="28"/>
  <c r="V91" i="28"/>
  <c r="V92" i="28"/>
  <c r="Z97" i="28"/>
  <c r="R97" i="28"/>
  <c r="X97" i="28"/>
  <c r="V97" i="28"/>
  <c r="Z101" i="28"/>
  <c r="R101" i="28"/>
  <c r="X101" i="28"/>
  <c r="V101" i="28"/>
  <c r="Z105" i="28"/>
  <c r="R105" i="28"/>
  <c r="X105" i="28"/>
  <c r="V105" i="28"/>
  <c r="Z125" i="28"/>
  <c r="R125" i="28"/>
  <c r="X125" i="28"/>
  <c r="V125" i="28"/>
  <c r="T129" i="28"/>
  <c r="Z146" i="28"/>
  <c r="R146" i="28"/>
  <c r="X146" i="28"/>
  <c r="V146" i="28"/>
  <c r="T150" i="28"/>
  <c r="X156" i="28"/>
  <c r="X78" i="28"/>
  <c r="AA122" i="28"/>
  <c r="AA132" i="28"/>
  <c r="T132" i="28" s="1"/>
  <c r="AA143" i="28"/>
  <c r="R78" i="28"/>
  <c r="V82" i="28"/>
  <c r="R84" i="28"/>
  <c r="V86" i="28"/>
  <c r="R88" i="28"/>
  <c r="V90" i="28"/>
  <c r="R94" i="28"/>
  <c r="V96" i="28"/>
  <c r="R98" i="28"/>
  <c r="V100" i="28"/>
  <c r="R102" i="28"/>
  <c r="V104" i="28"/>
  <c r="R106" i="28"/>
  <c r="V109" i="28"/>
  <c r="R111" i="28"/>
  <c r="V115" i="28"/>
  <c r="R120" i="28"/>
  <c r="V124" i="28"/>
  <c r="V128" i="28"/>
  <c r="V134" i="28"/>
  <c r="V138" i="28"/>
  <c r="V145" i="28"/>
  <c r="V149" i="28"/>
  <c r="V153" i="28"/>
  <c r="AA156" i="28"/>
  <c r="Z156" i="28" s="1"/>
  <c r="AA107" i="28"/>
  <c r="Z107" i="28" l="1"/>
  <c r="T107" i="28"/>
  <c r="X107" i="28"/>
  <c r="R107" i="28"/>
  <c r="V107" i="28"/>
  <c r="AA113" i="28"/>
  <c r="V143" i="28"/>
  <c r="Z143" i="28"/>
  <c r="R143" i="28"/>
  <c r="X79" i="28"/>
  <c r="T79" i="28"/>
  <c r="T156" i="28"/>
  <c r="R156" i="28"/>
  <c r="AA158" i="28"/>
  <c r="T56" i="28"/>
  <c r="R132" i="28"/>
  <c r="V132" i="28"/>
  <c r="Z132" i="28"/>
  <c r="X132" i="28"/>
  <c r="V122" i="28"/>
  <c r="Z122" i="28"/>
  <c r="R122" i="28"/>
  <c r="T122" i="28"/>
  <c r="X122" i="28"/>
  <c r="Z38" i="28"/>
  <c r="V38" i="28"/>
  <c r="R38" i="28"/>
  <c r="X38" i="28"/>
  <c r="T38" i="28"/>
  <c r="Z158" i="28"/>
  <c r="V33" i="28"/>
  <c r="V156" i="28"/>
  <c r="V158" i="28"/>
  <c r="P158" i="28"/>
  <c r="X158" i="28" l="1"/>
  <c r="T158" i="28"/>
  <c r="R113" i="28"/>
  <c r="V113" i="28"/>
  <c r="Z113" i="28"/>
  <c r="T113" i="28"/>
  <c r="X113" i="28"/>
  <c r="R158" i="28"/>
  <c r="AB158" i="27" l="1"/>
  <c r="AB156" i="27"/>
  <c r="S156" i="27"/>
  <c r="V156" i="27" s="1"/>
  <c r="R156" i="27"/>
  <c r="Q156" i="27"/>
  <c r="P156" i="27"/>
  <c r="O156" i="27"/>
  <c r="L156" i="27"/>
  <c r="K156" i="27"/>
  <c r="M156" i="27" s="1"/>
  <c r="J156" i="27"/>
  <c r="Y155" i="27"/>
  <c r="X155" i="27"/>
  <c r="W155" i="27"/>
  <c r="V155" i="27"/>
  <c r="U155" i="27"/>
  <c r="T155" i="27"/>
  <c r="Z155" i="27" s="1"/>
  <c r="M155" i="27"/>
  <c r="Y154" i="27"/>
  <c r="X154" i="27"/>
  <c r="W154" i="27"/>
  <c r="V154" i="27"/>
  <c r="U154" i="27"/>
  <c r="T154" i="27"/>
  <c r="Z154" i="27" s="1"/>
  <c r="M154" i="27"/>
  <c r="Y153" i="27"/>
  <c r="X153" i="27"/>
  <c r="W153" i="27"/>
  <c r="V153" i="27"/>
  <c r="U153" i="27"/>
  <c r="T153" i="27"/>
  <c r="Z153" i="27" s="1"/>
  <c r="M153" i="27"/>
  <c r="Y152" i="27"/>
  <c r="X152" i="27"/>
  <c r="W152" i="27"/>
  <c r="V152" i="27"/>
  <c r="U152" i="27"/>
  <c r="T152" i="27"/>
  <c r="Z152" i="27" s="1"/>
  <c r="M152" i="27"/>
  <c r="Y151" i="27"/>
  <c r="X151" i="27"/>
  <c r="W151" i="27"/>
  <c r="V151" i="27"/>
  <c r="U151" i="27"/>
  <c r="T151" i="27"/>
  <c r="Z151" i="27" s="1"/>
  <c r="M151" i="27"/>
  <c r="Y150" i="27"/>
  <c r="X150" i="27"/>
  <c r="W150" i="27"/>
  <c r="V150" i="27"/>
  <c r="U150" i="27"/>
  <c r="T150" i="27"/>
  <c r="Z150" i="27" s="1"/>
  <c r="M150" i="27"/>
  <c r="Y149" i="27"/>
  <c r="X149" i="27"/>
  <c r="W149" i="27"/>
  <c r="V149" i="27"/>
  <c r="U149" i="27"/>
  <c r="T149" i="27"/>
  <c r="Z149" i="27" s="1"/>
  <c r="M149" i="27"/>
  <c r="Y148" i="27"/>
  <c r="X148" i="27"/>
  <c r="W148" i="27"/>
  <c r="V148" i="27"/>
  <c r="U148" i="27"/>
  <c r="T148" i="27"/>
  <c r="Z148" i="27" s="1"/>
  <c r="M148" i="27"/>
  <c r="Y147" i="27"/>
  <c r="X147" i="27"/>
  <c r="W147" i="27"/>
  <c r="V147" i="27"/>
  <c r="U147" i="27"/>
  <c r="T147" i="27"/>
  <c r="Z147" i="27" s="1"/>
  <c r="M147" i="27"/>
  <c r="Y146" i="27"/>
  <c r="X146" i="27"/>
  <c r="W146" i="27"/>
  <c r="V146" i="27"/>
  <c r="U146" i="27"/>
  <c r="T146" i="27"/>
  <c r="Z146" i="27" s="1"/>
  <c r="M146" i="27"/>
  <c r="Y145" i="27"/>
  <c r="X145" i="27"/>
  <c r="W145" i="27"/>
  <c r="V145" i="27"/>
  <c r="U145" i="27"/>
  <c r="T145" i="27"/>
  <c r="T156" i="27" s="1"/>
  <c r="M145" i="27"/>
  <c r="AB143" i="27"/>
  <c r="U143" i="27"/>
  <c r="T143" i="27"/>
  <c r="S143" i="27"/>
  <c r="R143" i="27"/>
  <c r="Q143" i="27"/>
  <c r="Y143" i="27" s="1"/>
  <c r="P143" i="27"/>
  <c r="X143" i="27" s="1"/>
  <c r="O143" i="27"/>
  <c r="L143" i="27"/>
  <c r="K143" i="27"/>
  <c r="M143" i="27" s="1"/>
  <c r="J143" i="27"/>
  <c r="Y142" i="27"/>
  <c r="X142" i="27"/>
  <c r="V142" i="27"/>
  <c r="U142" i="27"/>
  <c r="T142" i="27"/>
  <c r="M142" i="27"/>
  <c r="U141" i="27"/>
  <c r="T141" i="27"/>
  <c r="Z140" i="27"/>
  <c r="Y140" i="27"/>
  <c r="X140" i="27"/>
  <c r="W140" i="27"/>
  <c r="V140" i="27"/>
  <c r="U140" i="27"/>
  <c r="T140" i="27"/>
  <c r="M140" i="27"/>
  <c r="Z139" i="27"/>
  <c r="Y139" i="27"/>
  <c r="X139" i="27"/>
  <c r="W139" i="27"/>
  <c r="V139" i="27"/>
  <c r="U139" i="27"/>
  <c r="T139" i="27"/>
  <c r="M139" i="27"/>
  <c r="Z138" i="27"/>
  <c r="Y138" i="27"/>
  <c r="X138" i="27"/>
  <c r="W138" i="27"/>
  <c r="V138" i="27"/>
  <c r="U138" i="27"/>
  <c r="T138" i="27"/>
  <c r="M138" i="27"/>
  <c r="Y137" i="27"/>
  <c r="X137" i="27"/>
  <c r="U137" i="27"/>
  <c r="T137" i="27"/>
  <c r="Z137" i="27" s="1"/>
  <c r="Y136" i="27"/>
  <c r="X136" i="27"/>
  <c r="W136" i="27"/>
  <c r="V136" i="27"/>
  <c r="U136" i="27"/>
  <c r="T136" i="27"/>
  <c r="Z136" i="27" s="1"/>
  <c r="M136" i="27"/>
  <c r="Y135" i="27"/>
  <c r="X135" i="27"/>
  <c r="W135" i="27"/>
  <c r="V135" i="27"/>
  <c r="U135" i="27"/>
  <c r="T135" i="27"/>
  <c r="Z135" i="27" s="1"/>
  <c r="M135" i="27"/>
  <c r="Y134" i="27"/>
  <c r="X134" i="27"/>
  <c r="W134" i="27"/>
  <c r="V134" i="27"/>
  <c r="U134" i="27"/>
  <c r="T134" i="27"/>
  <c r="Z134" i="27" s="1"/>
  <c r="M134" i="27"/>
  <c r="AB132" i="27"/>
  <c r="X132" i="27"/>
  <c r="U132" i="27"/>
  <c r="S132" i="27"/>
  <c r="R132" i="27"/>
  <c r="Q132" i="27"/>
  <c r="Y132" i="27" s="1"/>
  <c r="P132" i="27"/>
  <c r="O132" i="27"/>
  <c r="L132" i="27"/>
  <c r="K132" i="27"/>
  <c r="M132" i="27" s="1"/>
  <c r="J132" i="27"/>
  <c r="Y131" i="27"/>
  <c r="X131" i="27"/>
  <c r="V131" i="27"/>
  <c r="U131" i="27"/>
  <c r="T131" i="27"/>
  <c r="M131" i="27"/>
  <c r="Y130" i="27"/>
  <c r="X130" i="27"/>
  <c r="V130" i="27"/>
  <c r="U130" i="27"/>
  <c r="T130" i="27"/>
  <c r="M130" i="27"/>
  <c r="Y129" i="27"/>
  <c r="X129" i="27"/>
  <c r="V129" i="27"/>
  <c r="U129" i="27"/>
  <c r="T129" i="27"/>
  <c r="M129" i="27"/>
  <c r="Y128" i="27"/>
  <c r="X128" i="27"/>
  <c r="V128" i="27"/>
  <c r="U128" i="27"/>
  <c r="T128" i="27"/>
  <c r="M128" i="27"/>
  <c r="Y127" i="27"/>
  <c r="X127" i="27"/>
  <c r="V127" i="27"/>
  <c r="U127" i="27"/>
  <c r="T127" i="27"/>
  <c r="M127" i="27"/>
  <c r="Y126" i="27"/>
  <c r="X126" i="27"/>
  <c r="V126" i="27"/>
  <c r="U126" i="27"/>
  <c r="T126" i="27"/>
  <c r="M126" i="27"/>
  <c r="Y125" i="27"/>
  <c r="X125" i="27"/>
  <c r="V125" i="27"/>
  <c r="U125" i="27"/>
  <c r="T125" i="27"/>
  <c r="M125" i="27"/>
  <c r="Y124" i="27"/>
  <c r="X124" i="27"/>
  <c r="V124" i="27"/>
  <c r="U124" i="27"/>
  <c r="T124" i="27"/>
  <c r="T132" i="27" s="1"/>
  <c r="M124" i="27"/>
  <c r="AB122" i="27"/>
  <c r="Y122" i="27"/>
  <c r="V122" i="27"/>
  <c r="U122" i="27"/>
  <c r="S122" i="27"/>
  <c r="R122" i="27"/>
  <c r="Q122" i="27"/>
  <c r="P122" i="27"/>
  <c r="X122" i="27" s="1"/>
  <c r="O122" i="27"/>
  <c r="L122" i="27"/>
  <c r="M122" i="27" s="1"/>
  <c r="K122" i="27"/>
  <c r="J122" i="27"/>
  <c r="Z121" i="27"/>
  <c r="Y121" i="27"/>
  <c r="X121" i="27"/>
  <c r="V121" i="27"/>
  <c r="U121" i="27"/>
  <c r="T121" i="27"/>
  <c r="W121" i="27" s="1"/>
  <c r="M121" i="27"/>
  <c r="Z120" i="27"/>
  <c r="Y120" i="27"/>
  <c r="X120" i="27"/>
  <c r="V120" i="27"/>
  <c r="U120" i="27"/>
  <c r="T120" i="27"/>
  <c r="W120" i="27" s="1"/>
  <c r="M120" i="27"/>
  <c r="Z119" i="27"/>
  <c r="Y119" i="27"/>
  <c r="X119" i="27"/>
  <c r="V119" i="27"/>
  <c r="U119" i="27"/>
  <c r="T119" i="27"/>
  <c r="W119" i="27" s="1"/>
  <c r="M119" i="27"/>
  <c r="Y118" i="27"/>
  <c r="X118" i="27"/>
  <c r="U118" i="27"/>
  <c r="T118" i="27"/>
  <c r="W118" i="27" s="1"/>
  <c r="M118" i="27"/>
  <c r="Y117" i="27"/>
  <c r="X117" i="27"/>
  <c r="W117" i="27"/>
  <c r="V117" i="27"/>
  <c r="U117" i="27"/>
  <c r="T117" i="27"/>
  <c r="Z117" i="27" s="1"/>
  <c r="M117" i="27"/>
  <c r="Y116" i="27"/>
  <c r="X116" i="27"/>
  <c r="W116" i="27"/>
  <c r="V116" i="27"/>
  <c r="U116" i="27"/>
  <c r="T116" i="27"/>
  <c r="Z116" i="27" s="1"/>
  <c r="M116" i="27"/>
  <c r="Y115" i="27"/>
  <c r="X115" i="27"/>
  <c r="W115" i="27"/>
  <c r="V115" i="27"/>
  <c r="U115" i="27"/>
  <c r="T115" i="27"/>
  <c r="T122" i="27" s="1"/>
  <c r="M115" i="27"/>
  <c r="AB113" i="27"/>
  <c r="T113" i="27"/>
  <c r="S113" i="27"/>
  <c r="V113" i="27" s="1"/>
  <c r="R113" i="27"/>
  <c r="Q113" i="27"/>
  <c r="Y113" i="27" s="1"/>
  <c r="P113" i="27"/>
  <c r="X113" i="27" s="1"/>
  <c r="O113" i="27"/>
  <c r="L113" i="27"/>
  <c r="K113" i="27"/>
  <c r="M113" i="27" s="1"/>
  <c r="J113" i="27"/>
  <c r="U113" i="27" s="1"/>
  <c r="Y112" i="27"/>
  <c r="X112" i="27"/>
  <c r="V112" i="27"/>
  <c r="U112" i="27"/>
  <c r="T112" i="27"/>
  <c r="M112" i="27"/>
  <c r="Y111" i="27"/>
  <c r="X111" i="27"/>
  <c r="V111" i="27"/>
  <c r="U111" i="27"/>
  <c r="T111" i="27"/>
  <c r="M111" i="27"/>
  <c r="Y110" i="27"/>
  <c r="X110" i="27"/>
  <c r="V110" i="27"/>
  <c r="U110" i="27"/>
  <c r="T110" i="27"/>
  <c r="M110" i="27"/>
  <c r="Y109" i="27"/>
  <c r="X109" i="27"/>
  <c r="V109" i="27"/>
  <c r="U109" i="27"/>
  <c r="T109" i="27"/>
  <c r="M109" i="27"/>
  <c r="Y108" i="27"/>
  <c r="X108" i="27"/>
  <c r="V108" i="27"/>
  <c r="U108" i="27"/>
  <c r="T108" i="27"/>
  <c r="M108" i="27"/>
  <c r="Y107" i="27"/>
  <c r="X107" i="27"/>
  <c r="V107" i="27"/>
  <c r="U107" i="27"/>
  <c r="T107" i="27"/>
  <c r="M107" i="27"/>
  <c r="Y106" i="27"/>
  <c r="X106" i="27"/>
  <c r="V106" i="27"/>
  <c r="U106" i="27"/>
  <c r="T106" i="27"/>
  <c r="M106" i="27"/>
  <c r="Y105" i="27"/>
  <c r="X105" i="27"/>
  <c r="V105" i="27"/>
  <c r="U105" i="27"/>
  <c r="T105" i="27"/>
  <c r="M105" i="27"/>
  <c r="Y104" i="27"/>
  <c r="X104" i="27"/>
  <c r="V104" i="27"/>
  <c r="U104" i="27"/>
  <c r="T104" i="27"/>
  <c r="M104" i="27"/>
  <c r="Y103" i="27"/>
  <c r="X103" i="27"/>
  <c r="V103" i="27"/>
  <c r="U103" i="27"/>
  <c r="T103" i="27"/>
  <c r="M103" i="27"/>
  <c r="Y102" i="27"/>
  <c r="X102" i="27"/>
  <c r="V102" i="27"/>
  <c r="U102" i="27"/>
  <c r="T102" i="27"/>
  <c r="M102" i="27"/>
  <c r="Y101" i="27"/>
  <c r="X101" i="27"/>
  <c r="V101" i="27"/>
  <c r="U101" i="27"/>
  <c r="T101" i="27"/>
  <c r="M101" i="27"/>
  <c r="Y100" i="27"/>
  <c r="X100" i="27"/>
  <c r="V100" i="27"/>
  <c r="U100" i="27"/>
  <c r="T100" i="27"/>
  <c r="M100" i="27"/>
  <c r="Y99" i="27"/>
  <c r="X99" i="27"/>
  <c r="V99" i="27"/>
  <c r="U99" i="27"/>
  <c r="T99" i="27"/>
  <c r="M99" i="27"/>
  <c r="Y98" i="27"/>
  <c r="X98" i="27"/>
  <c r="V98" i="27"/>
  <c r="U98" i="27"/>
  <c r="T98" i="27"/>
  <c r="M98" i="27"/>
  <c r="Y97" i="27"/>
  <c r="X97" i="27"/>
  <c r="V97" i="27"/>
  <c r="U97" i="27"/>
  <c r="T97" i="27"/>
  <c r="M97" i="27"/>
  <c r="Y96" i="27"/>
  <c r="X96" i="27"/>
  <c r="V96" i="27"/>
  <c r="U96" i="27"/>
  <c r="T96" i="27"/>
  <c r="M96" i="27"/>
  <c r="Y95" i="27"/>
  <c r="X95" i="27"/>
  <c r="V95" i="27"/>
  <c r="U95" i="27"/>
  <c r="T95" i="27"/>
  <c r="M95" i="27"/>
  <c r="Y94" i="27"/>
  <c r="X94" i="27"/>
  <c r="V94" i="27"/>
  <c r="U94" i="27"/>
  <c r="T94" i="27"/>
  <c r="M94" i="27"/>
  <c r="AB92" i="27"/>
  <c r="Y92" i="27"/>
  <c r="V92" i="27"/>
  <c r="U92" i="27"/>
  <c r="S92" i="27"/>
  <c r="R92" i="27"/>
  <c r="Q92" i="27"/>
  <c r="P92" i="27"/>
  <c r="X92" i="27" s="1"/>
  <c r="O92" i="27"/>
  <c r="L92" i="27"/>
  <c r="M92" i="27" s="1"/>
  <c r="K92" i="27"/>
  <c r="J92" i="27"/>
  <c r="Z91" i="27"/>
  <c r="Y91" i="27"/>
  <c r="X91" i="27"/>
  <c r="V91" i="27"/>
  <c r="U91" i="27"/>
  <c r="T91" i="27"/>
  <c r="W91" i="27" s="1"/>
  <c r="M91" i="27"/>
  <c r="Z90" i="27"/>
  <c r="Y90" i="27"/>
  <c r="X90" i="27"/>
  <c r="V90" i="27"/>
  <c r="U90" i="27"/>
  <c r="T90" i="27"/>
  <c r="W90" i="27" s="1"/>
  <c r="M90" i="27"/>
  <c r="Z89" i="27"/>
  <c r="Y89" i="27"/>
  <c r="X89" i="27"/>
  <c r="V89" i="27"/>
  <c r="U89" i="27"/>
  <c r="T89" i="27"/>
  <c r="W89" i="27" s="1"/>
  <c r="M89" i="27"/>
  <c r="Z88" i="27"/>
  <c r="Y88" i="27"/>
  <c r="X88" i="27"/>
  <c r="V88" i="27"/>
  <c r="U88" i="27"/>
  <c r="T88" i="27"/>
  <c r="W88" i="27" s="1"/>
  <c r="M88" i="27"/>
  <c r="Z87" i="27"/>
  <c r="Y87" i="27"/>
  <c r="X87" i="27"/>
  <c r="V87" i="27"/>
  <c r="U87" i="27"/>
  <c r="T87" i="27"/>
  <c r="W87" i="27" s="1"/>
  <c r="M87" i="27"/>
  <c r="Z86" i="27"/>
  <c r="Y86" i="27"/>
  <c r="X86" i="27"/>
  <c r="V86" i="27"/>
  <c r="U86" i="27"/>
  <c r="T86" i="27"/>
  <c r="W86" i="27" s="1"/>
  <c r="M86" i="27"/>
  <c r="Z85" i="27"/>
  <c r="Y85" i="27"/>
  <c r="X85" i="27"/>
  <c r="V85" i="27"/>
  <c r="U85" i="27"/>
  <c r="T85" i="27"/>
  <c r="W85" i="27" s="1"/>
  <c r="M85" i="27"/>
  <c r="Z84" i="27"/>
  <c r="Y84" i="27"/>
  <c r="X84" i="27"/>
  <c r="V84" i="27"/>
  <c r="U84" i="27"/>
  <c r="T84" i="27"/>
  <c r="W84" i="27" s="1"/>
  <c r="M84" i="27"/>
  <c r="Z83" i="27"/>
  <c r="Y83" i="27"/>
  <c r="X83" i="27"/>
  <c r="V83" i="27"/>
  <c r="U83" i="27"/>
  <c r="T83" i="27"/>
  <c r="W83" i="27" s="1"/>
  <c r="M83" i="27"/>
  <c r="Z82" i="27"/>
  <c r="Y82" i="27"/>
  <c r="X82" i="27"/>
  <c r="V82" i="27"/>
  <c r="U82" i="27"/>
  <c r="T82" i="27"/>
  <c r="W82" i="27" s="1"/>
  <c r="M82" i="27"/>
  <c r="Z81" i="27"/>
  <c r="Y81" i="27"/>
  <c r="X81" i="27"/>
  <c r="V81" i="27"/>
  <c r="U81" i="27"/>
  <c r="T81" i="27"/>
  <c r="T92" i="27" s="1"/>
  <c r="M81" i="27"/>
  <c r="AB79" i="27"/>
  <c r="Z79" i="27"/>
  <c r="V79" i="27"/>
  <c r="S79" i="27"/>
  <c r="R79" i="27"/>
  <c r="U79" i="27" s="1"/>
  <c r="Q79" i="27"/>
  <c r="Y79" i="27" s="1"/>
  <c r="P79" i="27"/>
  <c r="X79" i="27" s="1"/>
  <c r="O79" i="27"/>
  <c r="M79" i="27"/>
  <c r="L79" i="27"/>
  <c r="K79" i="27"/>
  <c r="J79" i="27"/>
  <c r="Z78" i="27"/>
  <c r="Y78" i="27"/>
  <c r="X78" i="27"/>
  <c r="W78" i="27"/>
  <c r="V78" i="27"/>
  <c r="U78" i="27"/>
  <c r="T78" i="27"/>
  <c r="M78" i="27"/>
  <c r="Z77" i="27"/>
  <c r="Y77" i="27"/>
  <c r="X77" i="27"/>
  <c r="W77" i="27"/>
  <c r="V77" i="27"/>
  <c r="U77" i="27"/>
  <c r="T77" i="27"/>
  <c r="M77" i="27"/>
  <c r="Z76" i="27"/>
  <c r="Y76" i="27"/>
  <c r="X76" i="27"/>
  <c r="W76" i="27"/>
  <c r="V76" i="27"/>
  <c r="U76" i="27"/>
  <c r="T76" i="27"/>
  <c r="M76" i="27"/>
  <c r="Z75" i="27"/>
  <c r="Y75" i="27"/>
  <c r="X75" i="27"/>
  <c r="W75" i="27"/>
  <c r="V75" i="27"/>
  <c r="U75" i="27"/>
  <c r="T75" i="27"/>
  <c r="M75" i="27"/>
  <c r="Z74" i="27"/>
  <c r="Y74" i="27"/>
  <c r="X74" i="27"/>
  <c r="W74" i="27"/>
  <c r="V74" i="27"/>
  <c r="U74" i="27"/>
  <c r="T74" i="27"/>
  <c r="M74" i="27"/>
  <c r="Z73" i="27"/>
  <c r="Y73" i="27"/>
  <c r="X73" i="27"/>
  <c r="W73" i="27"/>
  <c r="V73" i="27"/>
  <c r="U73" i="27"/>
  <c r="T73" i="27"/>
  <c r="M73" i="27"/>
  <c r="Z72" i="27"/>
  <c r="Y72" i="27"/>
  <c r="X72" i="27"/>
  <c r="W72" i="27"/>
  <c r="V72" i="27"/>
  <c r="U72" i="27"/>
  <c r="T72" i="27"/>
  <c r="M72" i="27"/>
  <c r="Z71" i="27"/>
  <c r="Y71" i="27"/>
  <c r="X71" i="27"/>
  <c r="V71" i="27"/>
  <c r="U71" i="27"/>
  <c r="T71" i="27"/>
  <c r="W71" i="27" s="1"/>
  <c r="M71" i="27"/>
  <c r="Z70" i="27"/>
  <c r="Y70" i="27"/>
  <c r="X70" i="27"/>
  <c r="V70" i="27"/>
  <c r="U70" i="27"/>
  <c r="T70" i="27"/>
  <c r="W70" i="27" s="1"/>
  <c r="M70" i="27"/>
  <c r="Z69" i="27"/>
  <c r="Y69" i="27"/>
  <c r="X69" i="27"/>
  <c r="V69" i="27"/>
  <c r="U69" i="27"/>
  <c r="T69" i="27"/>
  <c r="W69" i="27" s="1"/>
  <c r="M69" i="27"/>
  <c r="Z68" i="27"/>
  <c r="Y68" i="27"/>
  <c r="X68" i="27"/>
  <c r="W68" i="27"/>
  <c r="V68" i="27"/>
  <c r="U68" i="27"/>
  <c r="T68" i="27"/>
  <c r="M68" i="27"/>
  <c r="Z67" i="27"/>
  <c r="Y67" i="27"/>
  <c r="X67" i="27"/>
  <c r="W67" i="27"/>
  <c r="V67" i="27"/>
  <c r="U67" i="27"/>
  <c r="T67" i="27"/>
  <c r="M67" i="27"/>
  <c r="Z66" i="27"/>
  <c r="Y66" i="27"/>
  <c r="X66" i="27"/>
  <c r="W66" i="27"/>
  <c r="V66" i="27"/>
  <c r="U66" i="27"/>
  <c r="T66" i="27"/>
  <c r="M66" i="27"/>
  <c r="Z65" i="27"/>
  <c r="Y65" i="27"/>
  <c r="X65" i="27"/>
  <c r="W65" i="27"/>
  <c r="V65" i="27"/>
  <c r="U65" i="27"/>
  <c r="T65" i="27"/>
  <c r="M65" i="27"/>
  <c r="Z64" i="27"/>
  <c r="Y64" i="27"/>
  <c r="X64" i="27"/>
  <c r="W64" i="27"/>
  <c r="V64" i="27"/>
  <c r="U64" i="27"/>
  <c r="T64" i="27"/>
  <c r="M64" i="27"/>
  <c r="Z63" i="27"/>
  <c r="Y63" i="27"/>
  <c r="X63" i="27"/>
  <c r="W63" i="27"/>
  <c r="V63" i="27"/>
  <c r="U63" i="27"/>
  <c r="T63" i="27"/>
  <c r="M63" i="27"/>
  <c r="Z62" i="27"/>
  <c r="Y62" i="27"/>
  <c r="X62" i="27"/>
  <c r="W62" i="27"/>
  <c r="V62" i="27"/>
  <c r="U62" i="27"/>
  <c r="T62" i="27"/>
  <c r="M62" i="27"/>
  <c r="Z61" i="27"/>
  <c r="Y61" i="27"/>
  <c r="X61" i="27"/>
  <c r="W61" i="27"/>
  <c r="V61" i="27"/>
  <c r="U61" i="27"/>
  <c r="T61" i="27"/>
  <c r="M61" i="27"/>
  <c r="Z60" i="27"/>
  <c r="Y60" i="27"/>
  <c r="X60" i="27"/>
  <c r="W60" i="27"/>
  <c r="V60" i="27"/>
  <c r="U60" i="27"/>
  <c r="T60" i="27"/>
  <c r="M60" i="27"/>
  <c r="Z59" i="27"/>
  <c r="Y59" i="27"/>
  <c r="X59" i="27"/>
  <c r="W59" i="27"/>
  <c r="V59" i="27"/>
  <c r="U59" i="27"/>
  <c r="T59" i="27"/>
  <c r="M59" i="27"/>
  <c r="Z58" i="27"/>
  <c r="Y58" i="27"/>
  <c r="X58" i="27"/>
  <c r="W58" i="27"/>
  <c r="V58" i="27"/>
  <c r="U58" i="27"/>
  <c r="T58" i="27"/>
  <c r="T79" i="27" s="1"/>
  <c r="W79" i="27" s="1"/>
  <c r="M58" i="27"/>
  <c r="AB56" i="27"/>
  <c r="S56" i="27"/>
  <c r="V56" i="27" s="1"/>
  <c r="R56" i="27"/>
  <c r="U56" i="27" s="1"/>
  <c r="Q56" i="27"/>
  <c r="Y56" i="27" s="1"/>
  <c r="P56" i="27"/>
  <c r="X56" i="27" s="1"/>
  <c r="O56" i="27"/>
  <c r="L56" i="27"/>
  <c r="K56" i="27"/>
  <c r="M56" i="27" s="1"/>
  <c r="J56" i="27"/>
  <c r="Y55" i="27"/>
  <c r="X55" i="27"/>
  <c r="W55" i="27"/>
  <c r="V55" i="27"/>
  <c r="U55" i="27"/>
  <c r="T55" i="27"/>
  <c r="Z55" i="27" s="1"/>
  <c r="M55" i="27"/>
  <c r="Y54" i="27"/>
  <c r="X54" i="27"/>
  <c r="W54" i="27"/>
  <c r="V54" i="27"/>
  <c r="U54" i="27"/>
  <c r="T54" i="27"/>
  <c r="Z54" i="27" s="1"/>
  <c r="M54" i="27"/>
  <c r="Y53" i="27"/>
  <c r="X53" i="27"/>
  <c r="W53" i="27"/>
  <c r="V53" i="27"/>
  <c r="U53" i="27"/>
  <c r="T53" i="27"/>
  <c r="Z53" i="27" s="1"/>
  <c r="M53" i="27"/>
  <c r="Y52" i="27"/>
  <c r="X52" i="27"/>
  <c r="W52" i="27"/>
  <c r="V52" i="27"/>
  <c r="U52" i="27"/>
  <c r="T52" i="27"/>
  <c r="Z52" i="27" s="1"/>
  <c r="M52" i="27"/>
  <c r="Y51" i="27"/>
  <c r="X51" i="27"/>
  <c r="W51" i="27"/>
  <c r="V51" i="27"/>
  <c r="U51" i="27"/>
  <c r="T51" i="27"/>
  <c r="Z51" i="27" s="1"/>
  <c r="M51" i="27"/>
  <c r="Y50" i="27"/>
  <c r="X50" i="27"/>
  <c r="W50" i="27"/>
  <c r="V50" i="27"/>
  <c r="U50" i="27"/>
  <c r="T50" i="27"/>
  <c r="Z50" i="27" s="1"/>
  <c r="M50" i="27"/>
  <c r="Y49" i="27"/>
  <c r="X49" i="27"/>
  <c r="W49" i="27"/>
  <c r="V49" i="27"/>
  <c r="U49" i="27"/>
  <c r="T49" i="27"/>
  <c r="Z49" i="27" s="1"/>
  <c r="M49" i="27"/>
  <c r="Y48" i="27"/>
  <c r="X48" i="27"/>
  <c r="W48" i="27"/>
  <c r="V48" i="27"/>
  <c r="U48" i="27"/>
  <c r="T48" i="27"/>
  <c r="Z48" i="27" s="1"/>
  <c r="M48" i="27"/>
  <c r="Y47" i="27"/>
  <c r="X47" i="27"/>
  <c r="W47" i="27"/>
  <c r="V47" i="27"/>
  <c r="U47" i="27"/>
  <c r="T47" i="27"/>
  <c r="Z47" i="27" s="1"/>
  <c r="M47" i="27"/>
  <c r="Y46" i="27"/>
  <c r="X46" i="27"/>
  <c r="W46" i="27"/>
  <c r="V46" i="27"/>
  <c r="U46" i="27"/>
  <c r="T46" i="27"/>
  <c r="Z46" i="27" s="1"/>
  <c r="M46" i="27"/>
  <c r="Y45" i="27"/>
  <c r="X45" i="27"/>
  <c r="W45" i="27"/>
  <c r="V45" i="27"/>
  <c r="U45" i="27"/>
  <c r="T45" i="27"/>
  <c r="Z45" i="27" s="1"/>
  <c r="M45" i="27"/>
  <c r="Y44" i="27"/>
  <c r="X44" i="27"/>
  <c r="W44" i="27"/>
  <c r="V44" i="27"/>
  <c r="U44" i="27"/>
  <c r="T44" i="27"/>
  <c r="Z44" i="27" s="1"/>
  <c r="M44" i="27"/>
  <c r="Y43" i="27"/>
  <c r="X43" i="27"/>
  <c r="W43" i="27"/>
  <c r="V43" i="27"/>
  <c r="U43" i="27"/>
  <c r="T43" i="27"/>
  <c r="Z43" i="27" s="1"/>
  <c r="M43" i="27"/>
  <c r="Y42" i="27"/>
  <c r="X42" i="27"/>
  <c r="W42" i="27"/>
  <c r="V42" i="27"/>
  <c r="U42" i="27"/>
  <c r="T42" i="27"/>
  <c r="Z42" i="27" s="1"/>
  <c r="M42" i="27"/>
  <c r="Y41" i="27"/>
  <c r="X41" i="27"/>
  <c r="W41" i="27"/>
  <c r="V41" i="27"/>
  <c r="U41" i="27"/>
  <c r="T41" i="27"/>
  <c r="Z41" i="27" s="1"/>
  <c r="M41" i="27"/>
  <c r="Y40" i="27"/>
  <c r="X40" i="27"/>
  <c r="W40" i="27"/>
  <c r="V40" i="27"/>
  <c r="U40" i="27"/>
  <c r="T40" i="27"/>
  <c r="T56" i="27" s="1"/>
  <c r="Z56" i="27" s="1"/>
  <c r="M40" i="27"/>
  <c r="AB38" i="27"/>
  <c r="X38" i="27"/>
  <c r="S38" i="27"/>
  <c r="R38" i="27"/>
  <c r="Q38" i="27"/>
  <c r="Y38" i="27" s="1"/>
  <c r="P38" i="27"/>
  <c r="O38" i="27"/>
  <c r="L38" i="27"/>
  <c r="K38" i="27"/>
  <c r="M38" i="27" s="1"/>
  <c r="J38" i="27"/>
  <c r="U38" i="27" s="1"/>
  <c r="Y37" i="27"/>
  <c r="X37" i="27"/>
  <c r="V37" i="27"/>
  <c r="U37" i="27"/>
  <c r="T37" i="27"/>
  <c r="M37" i="27"/>
  <c r="Y36" i="27"/>
  <c r="X36" i="27"/>
  <c r="V36" i="27"/>
  <c r="U36" i="27"/>
  <c r="T36" i="27"/>
  <c r="M36" i="27"/>
  <c r="Y35" i="27"/>
  <c r="X35" i="27"/>
  <c r="V35" i="27"/>
  <c r="U35" i="27"/>
  <c r="T35" i="27"/>
  <c r="M35" i="27"/>
  <c r="AB33" i="27"/>
  <c r="S33" i="27"/>
  <c r="S158" i="27" s="1"/>
  <c r="R33" i="27"/>
  <c r="U33" i="27" s="1"/>
  <c r="Q33" i="27"/>
  <c r="Q158" i="27" s="1"/>
  <c r="P33" i="27"/>
  <c r="O33" i="27"/>
  <c r="O158" i="27" s="1"/>
  <c r="T158" i="27" s="1"/>
  <c r="M33" i="27"/>
  <c r="L33" i="27"/>
  <c r="K33" i="27"/>
  <c r="J33" i="27"/>
  <c r="J158" i="27" s="1"/>
  <c r="Z32" i="27"/>
  <c r="Y32" i="27"/>
  <c r="X32" i="27"/>
  <c r="W32" i="27"/>
  <c r="V32" i="27"/>
  <c r="U32" i="27"/>
  <c r="T32" i="27"/>
  <c r="M32" i="27"/>
  <c r="Z31" i="27"/>
  <c r="Y31" i="27"/>
  <c r="X31" i="27"/>
  <c r="W31" i="27"/>
  <c r="V31" i="27"/>
  <c r="U31" i="27"/>
  <c r="T31" i="27"/>
  <c r="M31" i="27"/>
  <c r="Z30" i="27"/>
  <c r="Y30" i="27"/>
  <c r="X30" i="27"/>
  <c r="W30" i="27"/>
  <c r="V30" i="27"/>
  <c r="U30" i="27"/>
  <c r="T30" i="27"/>
  <c r="M30" i="27"/>
  <c r="Z29" i="27"/>
  <c r="Y29" i="27"/>
  <c r="X29" i="27"/>
  <c r="W29" i="27"/>
  <c r="V29" i="27"/>
  <c r="U29" i="27"/>
  <c r="T29" i="27"/>
  <c r="M29" i="27"/>
  <c r="Z28" i="27"/>
  <c r="Y28" i="27"/>
  <c r="X28" i="27"/>
  <c r="W28" i="27"/>
  <c r="V28" i="27"/>
  <c r="U28" i="27"/>
  <c r="T28" i="27"/>
  <c r="M28" i="27"/>
  <c r="Z27" i="27"/>
  <c r="Y27" i="27"/>
  <c r="X27" i="27"/>
  <c r="W27" i="27"/>
  <c r="V27" i="27"/>
  <c r="U27" i="27"/>
  <c r="T27" i="27"/>
  <c r="M27" i="27"/>
  <c r="Z26" i="27"/>
  <c r="Y26" i="27"/>
  <c r="X26" i="27"/>
  <c r="W26" i="27"/>
  <c r="V26" i="27"/>
  <c r="U26" i="27"/>
  <c r="T26" i="27"/>
  <c r="M26" i="27"/>
  <c r="Z25" i="27"/>
  <c r="Y25" i="27"/>
  <c r="X25" i="27"/>
  <c r="W25" i="27"/>
  <c r="V25" i="27"/>
  <c r="U25" i="27"/>
  <c r="T25" i="27"/>
  <c r="M25" i="27"/>
  <c r="Z24" i="27"/>
  <c r="Y24" i="27"/>
  <c r="X24" i="27"/>
  <c r="W24" i="27"/>
  <c r="V24" i="27"/>
  <c r="U24" i="27"/>
  <c r="T24" i="27"/>
  <c r="M24" i="27"/>
  <c r="Y23" i="27"/>
  <c r="X23" i="27"/>
  <c r="U23" i="27"/>
  <c r="T23" i="27"/>
  <c r="Z23" i="27" s="1"/>
  <c r="Y22" i="27"/>
  <c r="X22" i="27"/>
  <c r="V22" i="27"/>
  <c r="U22" i="27"/>
  <c r="T22" i="27"/>
  <c r="W22" i="27" s="1"/>
  <c r="M22" i="27"/>
  <c r="Y21" i="27"/>
  <c r="X21" i="27"/>
  <c r="V21" i="27"/>
  <c r="U21" i="27"/>
  <c r="T21" i="27"/>
  <c r="W21" i="27" s="1"/>
  <c r="M21" i="27"/>
  <c r="Y20" i="27"/>
  <c r="X20" i="27"/>
  <c r="V20" i="27"/>
  <c r="U20" i="27"/>
  <c r="T20" i="27"/>
  <c r="W20" i="27" s="1"/>
  <c r="M20" i="27"/>
  <c r="Y19" i="27"/>
  <c r="X19" i="27"/>
  <c r="U19" i="27"/>
  <c r="T19" i="27"/>
  <c r="Z19" i="27" s="1"/>
  <c r="Y18" i="27"/>
  <c r="X18" i="27"/>
  <c r="V18" i="27"/>
  <c r="U18" i="27"/>
  <c r="T18" i="27"/>
  <c r="W18" i="27" s="1"/>
  <c r="M18" i="27"/>
  <c r="Y17" i="27"/>
  <c r="X17" i="27"/>
  <c r="V17" i="27"/>
  <c r="U17" i="27"/>
  <c r="T17" i="27"/>
  <c r="W17" i="27" s="1"/>
  <c r="M17" i="27"/>
  <c r="Y16" i="27"/>
  <c r="X16" i="27"/>
  <c r="V16" i="27"/>
  <c r="U16" i="27"/>
  <c r="T16" i="27"/>
  <c r="W16" i="27" s="1"/>
  <c r="M16" i="27"/>
  <c r="Y15" i="27"/>
  <c r="X15" i="27"/>
  <c r="V15" i="27"/>
  <c r="U15" i="27"/>
  <c r="T15" i="27"/>
  <c r="W15" i="27" s="1"/>
  <c r="M15" i="27"/>
  <c r="Y14" i="27"/>
  <c r="X14" i="27"/>
  <c r="V14" i="27"/>
  <c r="U14" i="27"/>
  <c r="T14" i="27"/>
  <c r="W14" i="27" s="1"/>
  <c r="M14" i="27"/>
  <c r="Y13" i="27"/>
  <c r="X13" i="27"/>
  <c r="V13" i="27"/>
  <c r="U13" i="27"/>
  <c r="T13" i="27"/>
  <c r="W13" i="27" s="1"/>
  <c r="M13" i="27"/>
  <c r="Y12" i="27"/>
  <c r="X12" i="27"/>
  <c r="V12" i="27"/>
  <c r="U12" i="27"/>
  <c r="T12" i="27"/>
  <c r="W12" i="27" s="1"/>
  <c r="M12" i="27"/>
  <c r="Y11" i="27"/>
  <c r="X11" i="27"/>
  <c r="V11" i="27"/>
  <c r="U11" i="27"/>
  <c r="T11" i="27"/>
  <c r="W11" i="27" s="1"/>
  <c r="M11" i="27"/>
  <c r="Y10" i="27"/>
  <c r="X10" i="27"/>
  <c r="V10" i="27"/>
  <c r="U10" i="27"/>
  <c r="T10" i="27"/>
  <c r="W10" i="27" s="1"/>
  <c r="M10" i="27"/>
  <c r="Y9" i="27"/>
  <c r="X9" i="27"/>
  <c r="V9" i="27"/>
  <c r="U9" i="27"/>
  <c r="T9" i="27"/>
  <c r="W9" i="27" s="1"/>
  <c r="M9" i="27"/>
  <c r="Y8" i="27"/>
  <c r="X8" i="27"/>
  <c r="V8" i="27"/>
  <c r="U8" i="27"/>
  <c r="T8" i="27"/>
  <c r="W8" i="27" s="1"/>
  <c r="M8" i="27"/>
  <c r="Y7" i="27"/>
  <c r="X7" i="27"/>
  <c r="W7" i="27"/>
  <c r="U7" i="27"/>
  <c r="T7" i="27"/>
  <c r="T33" i="27" s="1"/>
  <c r="M7" i="27"/>
  <c r="Z33" i="27" l="1"/>
  <c r="W33" i="27"/>
  <c r="V158" i="27"/>
  <c r="W132" i="27"/>
  <c r="Z132" i="27"/>
  <c r="W158" i="27"/>
  <c r="W113" i="27"/>
  <c r="Z113" i="27"/>
  <c r="Z122" i="27"/>
  <c r="W122" i="27"/>
  <c r="W143" i="27"/>
  <c r="Z143" i="27"/>
  <c r="R158" i="27"/>
  <c r="U158" i="27" s="1"/>
  <c r="Z8" i="27"/>
  <c r="Z9" i="27"/>
  <c r="Z10" i="27"/>
  <c r="Z11" i="27"/>
  <c r="Z12" i="27"/>
  <c r="Z13" i="27"/>
  <c r="Z14" i="27"/>
  <c r="Z15" i="27"/>
  <c r="Z16" i="27"/>
  <c r="Z17" i="27"/>
  <c r="Z18" i="27"/>
  <c r="K158" i="27"/>
  <c r="P158" i="27"/>
  <c r="X158" i="27" s="1"/>
  <c r="X33" i="27"/>
  <c r="W95" i="27"/>
  <c r="Z95" i="27"/>
  <c r="W97" i="27"/>
  <c r="Z97" i="27"/>
  <c r="W99" i="27"/>
  <c r="Z99" i="27"/>
  <c r="W101" i="27"/>
  <c r="Z101" i="27"/>
  <c r="W103" i="27"/>
  <c r="Z103" i="27"/>
  <c r="W105" i="27"/>
  <c r="Z105" i="27"/>
  <c r="W107" i="27"/>
  <c r="Z107" i="27"/>
  <c r="W109" i="27"/>
  <c r="Z109" i="27"/>
  <c r="W111" i="27"/>
  <c r="Z111" i="27"/>
  <c r="W125" i="27"/>
  <c r="Z125" i="27"/>
  <c r="W127" i="27"/>
  <c r="Z127" i="27"/>
  <c r="W129" i="27"/>
  <c r="Z129" i="27"/>
  <c r="W131" i="27"/>
  <c r="Z131" i="27"/>
  <c r="V132" i="27"/>
  <c r="Z156" i="27"/>
  <c r="X156" i="27"/>
  <c r="W156" i="27"/>
  <c r="Z20" i="27"/>
  <c r="Z21" i="27"/>
  <c r="Z22" i="27"/>
  <c r="L158" i="27"/>
  <c r="Y158" i="27"/>
  <c r="Y33" i="27"/>
  <c r="W35" i="27"/>
  <c r="Z35" i="27"/>
  <c r="W37" i="27"/>
  <c r="Z37" i="27"/>
  <c r="V38" i="27"/>
  <c r="W56" i="27"/>
  <c r="Z92" i="27"/>
  <c r="W92" i="27"/>
  <c r="Y156" i="27"/>
  <c r="Z158" i="27"/>
  <c r="W36" i="27"/>
  <c r="Z36" i="27"/>
  <c r="V33" i="27"/>
  <c r="T38" i="27"/>
  <c r="W94" i="27"/>
  <c r="Z94" i="27"/>
  <c r="W96" i="27"/>
  <c r="Z96" i="27"/>
  <c r="W98" i="27"/>
  <c r="Z98" i="27"/>
  <c r="W100" i="27"/>
  <c r="Z100" i="27"/>
  <c r="W102" i="27"/>
  <c r="Z102" i="27"/>
  <c r="W104" i="27"/>
  <c r="Z104" i="27"/>
  <c r="W106" i="27"/>
  <c r="Z106" i="27"/>
  <c r="W108" i="27"/>
  <c r="Z108" i="27"/>
  <c r="W110" i="27"/>
  <c r="Z110" i="27"/>
  <c r="W112" i="27"/>
  <c r="Z112" i="27"/>
  <c r="W124" i="27"/>
  <c r="Z124" i="27"/>
  <c r="W126" i="27"/>
  <c r="Z126" i="27"/>
  <c r="W128" i="27"/>
  <c r="Z128" i="27"/>
  <c r="W130" i="27"/>
  <c r="Z130" i="27"/>
  <c r="W142" i="27"/>
  <c r="Z142" i="27"/>
  <c r="V143" i="27"/>
  <c r="U156" i="27"/>
  <c r="W81" i="27"/>
  <c r="Z40" i="27"/>
  <c r="Z115" i="27"/>
  <c r="Z145" i="27"/>
  <c r="W38" i="27" l="1"/>
  <c r="Z38" i="27"/>
  <c r="M158" i="27"/>
  <c r="BU80" i="25" l="1"/>
  <c r="BT80" i="25"/>
  <c r="BS80" i="25"/>
  <c r="BR80" i="25"/>
  <c r="BQ80" i="25"/>
  <c r="BP80" i="25"/>
  <c r="BO80" i="25"/>
  <c r="BN80" i="25"/>
  <c r="BM80" i="25"/>
  <c r="BL80" i="25"/>
  <c r="BH80" i="25"/>
  <c r="BG80" i="25"/>
  <c r="BF80" i="25"/>
  <c r="BE80" i="25"/>
  <c r="BD80" i="25"/>
  <c r="BC80" i="25"/>
  <c r="BB80" i="25"/>
  <c r="BA80" i="25"/>
  <c r="AZ80" i="25"/>
  <c r="AY80" i="25"/>
  <c r="AX80" i="25"/>
  <c r="AT80" i="25"/>
  <c r="AS80" i="25"/>
  <c r="AR80" i="25"/>
  <c r="AN80" i="25"/>
  <c r="AM80" i="25"/>
  <c r="AL80" i="25"/>
  <c r="AK80" i="25"/>
  <c r="AJ80" i="25"/>
  <c r="AI80" i="25"/>
  <c r="AH80" i="25"/>
  <c r="AG80" i="25"/>
  <c r="AF80" i="25"/>
  <c r="AE80" i="25"/>
  <c r="AD80" i="25"/>
  <c r="AC80" i="25"/>
  <c r="AB80" i="25"/>
  <c r="AA80" i="25"/>
  <c r="Z80" i="25"/>
  <c r="Y80" i="25"/>
  <c r="X80" i="25"/>
  <c r="T80" i="25"/>
  <c r="S80" i="25"/>
  <c r="R80" i="25"/>
  <c r="Q80" i="25"/>
  <c r="P80" i="25"/>
  <c r="O80" i="25"/>
  <c r="N80" i="25"/>
  <c r="M80" i="25"/>
  <c r="L80" i="25"/>
  <c r="K80" i="25"/>
  <c r="J80" i="25"/>
  <c r="I80" i="25"/>
  <c r="H80" i="25"/>
  <c r="G80" i="25"/>
  <c r="F80" i="25"/>
  <c r="E80" i="25"/>
  <c r="D80" i="25"/>
  <c r="BU79" i="25"/>
  <c r="BT79" i="25"/>
  <c r="BS79" i="25"/>
  <c r="BR79" i="25"/>
  <c r="BQ79" i="25"/>
  <c r="BP79" i="25"/>
  <c r="BO79" i="25"/>
  <c r="BN79" i="25"/>
  <c r="BM79" i="25"/>
  <c r="BL79" i="25"/>
  <c r="BH79" i="25"/>
  <c r="BG79" i="25"/>
  <c r="BF79" i="25"/>
  <c r="BE79" i="25"/>
  <c r="BD79" i="25"/>
  <c r="BC79" i="25"/>
  <c r="BB79" i="25"/>
  <c r="BA79" i="25"/>
  <c r="AZ79" i="25"/>
  <c r="AY79" i="25"/>
  <c r="AX79" i="25"/>
  <c r="AT79" i="25"/>
  <c r="AS79" i="25"/>
  <c r="AR79" i="25"/>
  <c r="AN79" i="25"/>
  <c r="AM79" i="25"/>
  <c r="AL79" i="25"/>
  <c r="AK79" i="25"/>
  <c r="AJ79" i="25"/>
  <c r="AI79" i="25"/>
  <c r="AH79" i="25"/>
  <c r="AG79" i="25"/>
  <c r="AF79" i="25"/>
  <c r="AE79" i="25"/>
  <c r="AD79" i="25"/>
  <c r="AC79" i="25"/>
  <c r="AB79" i="25"/>
  <c r="AA79" i="25"/>
  <c r="Z79" i="25"/>
  <c r="Y79" i="25"/>
  <c r="X79" i="25"/>
  <c r="T79" i="25"/>
  <c r="S79" i="25"/>
  <c r="R79" i="25"/>
  <c r="Q79" i="25"/>
  <c r="P79" i="25"/>
  <c r="O79" i="25"/>
  <c r="N79" i="25"/>
  <c r="M79" i="25"/>
  <c r="L79" i="25"/>
  <c r="K79" i="25"/>
  <c r="J79" i="25"/>
  <c r="I79" i="25"/>
  <c r="H79" i="25"/>
  <c r="G79" i="25"/>
  <c r="F79" i="25"/>
  <c r="E79" i="25"/>
  <c r="D79" i="25"/>
  <c r="BU78" i="25"/>
  <c r="BT78" i="25"/>
  <c r="BS78" i="25"/>
  <c r="BR78" i="25"/>
  <c r="BQ78" i="25"/>
  <c r="BP78" i="25"/>
  <c r="BO78" i="25"/>
  <c r="BN78" i="25"/>
  <c r="BM78" i="25"/>
  <c r="BL78" i="25"/>
  <c r="BH78" i="25"/>
  <c r="BG78" i="25"/>
  <c r="BF78" i="25"/>
  <c r="BE78" i="25"/>
  <c r="BD78" i="25"/>
  <c r="BC78" i="25"/>
  <c r="BB78" i="25"/>
  <c r="BA78" i="25"/>
  <c r="AZ78" i="25"/>
  <c r="AY78" i="25"/>
  <c r="AX78" i="25"/>
  <c r="AT78" i="25"/>
  <c r="AS78" i="25"/>
  <c r="AR78" i="25"/>
  <c r="AN78" i="25"/>
  <c r="AM78" i="25"/>
  <c r="AL78" i="25"/>
  <c r="AK78" i="25"/>
  <c r="AJ78" i="25"/>
  <c r="AI78" i="25"/>
  <c r="AH78" i="25"/>
  <c r="AG78" i="25"/>
  <c r="AF78" i="25"/>
  <c r="AE78" i="25"/>
  <c r="AD78" i="25"/>
  <c r="AC78" i="25"/>
  <c r="AB78" i="25"/>
  <c r="AA78" i="25"/>
  <c r="Z78" i="25"/>
  <c r="Y78" i="25"/>
  <c r="X78" i="25"/>
  <c r="T78" i="25"/>
  <c r="S78" i="25"/>
  <c r="R78" i="25"/>
  <c r="Q78" i="25"/>
  <c r="P78" i="25"/>
  <c r="O78" i="25"/>
  <c r="N78" i="25"/>
  <c r="M78" i="25"/>
  <c r="L78" i="25"/>
  <c r="K78" i="25"/>
  <c r="J78" i="25"/>
  <c r="I78" i="25"/>
  <c r="H78" i="25"/>
  <c r="G78" i="25"/>
  <c r="F78" i="25"/>
  <c r="E78" i="25"/>
  <c r="D78" i="25"/>
  <c r="BV77" i="25"/>
  <c r="BV76" i="25"/>
  <c r="BV75" i="25"/>
  <c r="BV74" i="25"/>
  <c r="BV73" i="25"/>
  <c r="BV72" i="25"/>
  <c r="BV71" i="25"/>
  <c r="BV70" i="25"/>
  <c r="BV69" i="25"/>
  <c r="BV68" i="25"/>
  <c r="BV67" i="25"/>
  <c r="BV66" i="25"/>
  <c r="BV65" i="25"/>
  <c r="BV64" i="25"/>
  <c r="BV63" i="25"/>
  <c r="BV62" i="25"/>
  <c r="BV61" i="25"/>
  <c r="BV60" i="25"/>
  <c r="BV59" i="25"/>
  <c r="BV58" i="25"/>
  <c r="BV57" i="25"/>
  <c r="BV56" i="25"/>
  <c r="BV55" i="25"/>
  <c r="BV54" i="25"/>
  <c r="BV53" i="25"/>
  <c r="BV52" i="25"/>
  <c r="BV51" i="25"/>
  <c r="BV50" i="25"/>
  <c r="BV49" i="25"/>
  <c r="BV48" i="25"/>
  <c r="BV47" i="25"/>
  <c r="BV46" i="25"/>
  <c r="BV45" i="25"/>
  <c r="BV44" i="25"/>
  <c r="BV43" i="25"/>
  <c r="BV42" i="25"/>
  <c r="BV41" i="25"/>
  <c r="BV40" i="25"/>
  <c r="BV39" i="25"/>
  <c r="BV38" i="25"/>
  <c r="BV37" i="25"/>
  <c r="BV36" i="25"/>
  <c r="BV35" i="25"/>
  <c r="BV34" i="25"/>
  <c r="BV33" i="25"/>
  <c r="BV32" i="25"/>
  <c r="BV31" i="25"/>
  <c r="BV30" i="25"/>
  <c r="BV29" i="25"/>
  <c r="BV28" i="25"/>
  <c r="BV27" i="25"/>
  <c r="BV26" i="25"/>
  <c r="BV25" i="25"/>
  <c r="BV24" i="25"/>
  <c r="BV23" i="25"/>
  <c r="BV22" i="25"/>
  <c r="BV21" i="25"/>
  <c r="BV20" i="25"/>
  <c r="BV19" i="25"/>
  <c r="BV18" i="25"/>
  <c r="BV17" i="25"/>
  <c r="BV16" i="25"/>
  <c r="BV15" i="25"/>
  <c r="BV14" i="25"/>
  <c r="BV13" i="25"/>
  <c r="BV12" i="25"/>
  <c r="BV11" i="25"/>
  <c r="BV10" i="25"/>
  <c r="BV9" i="25"/>
  <c r="BV8" i="25"/>
  <c r="BV80" i="25" s="1"/>
  <c r="BV7" i="25"/>
  <c r="BV6" i="25"/>
  <c r="BV79" i="25" l="1"/>
  <c r="BV78" i="25"/>
  <c r="AC87" i="24" l="1"/>
  <c r="AB87" i="24"/>
  <c r="AA87" i="24"/>
  <c r="Z87" i="24"/>
  <c r="Y87" i="24"/>
  <c r="X87" i="24"/>
  <c r="W87" i="24"/>
  <c r="V87" i="24"/>
  <c r="U87" i="24"/>
  <c r="T87" i="24"/>
  <c r="R87" i="24"/>
  <c r="Q87" i="24"/>
  <c r="P87" i="24"/>
  <c r="N87" i="24"/>
  <c r="L87" i="24"/>
  <c r="I87" i="24"/>
  <c r="G87" i="24"/>
  <c r="E87" i="24"/>
  <c r="Q86" i="24"/>
  <c r="O86" i="24"/>
  <c r="K86" i="24"/>
  <c r="S86" i="24" s="1"/>
  <c r="J86" i="24"/>
  <c r="H86" i="24"/>
  <c r="D86" i="24"/>
  <c r="F86" i="24" s="1"/>
  <c r="Q85" i="24"/>
  <c r="K85" i="24"/>
  <c r="M85" i="24" s="1"/>
  <c r="J85" i="24"/>
  <c r="D85" i="24"/>
  <c r="F85" i="24" s="1"/>
  <c r="S84" i="24"/>
  <c r="K84" i="24"/>
  <c r="D84" i="24"/>
  <c r="Q83" i="24"/>
  <c r="O83" i="24"/>
  <c r="M83" i="24"/>
  <c r="K83" i="24"/>
  <c r="S83" i="24" s="1"/>
  <c r="J83" i="24"/>
  <c r="H83" i="24"/>
  <c r="F83" i="24"/>
  <c r="D83" i="24"/>
  <c r="Q82" i="24"/>
  <c r="O82" i="24"/>
  <c r="K82" i="24"/>
  <c r="K87" i="24" s="1"/>
  <c r="M87" i="24" s="1"/>
  <c r="J82" i="24"/>
  <c r="H82" i="24"/>
  <c r="D82" i="24"/>
  <c r="AC80" i="24"/>
  <c r="AB80" i="24"/>
  <c r="AA80" i="24"/>
  <c r="Z80" i="24"/>
  <c r="Y80" i="24"/>
  <c r="X80" i="24"/>
  <c r="W80" i="24"/>
  <c r="V80" i="24"/>
  <c r="U80" i="24"/>
  <c r="T80" i="24"/>
  <c r="R80" i="24"/>
  <c r="P80" i="24"/>
  <c r="N80" i="24"/>
  <c r="L80" i="24"/>
  <c r="I80" i="24"/>
  <c r="J80" i="24" s="1"/>
  <c r="G80" i="24"/>
  <c r="E80" i="24"/>
  <c r="D80" i="24"/>
  <c r="H80" i="24" s="1"/>
  <c r="Q79" i="24"/>
  <c r="O79" i="24"/>
  <c r="M79" i="24"/>
  <c r="K79" i="24"/>
  <c r="S79" i="24" s="1"/>
  <c r="J79" i="24"/>
  <c r="H79" i="24"/>
  <c r="F79" i="24"/>
  <c r="D79" i="24"/>
  <c r="Q78" i="24"/>
  <c r="O78" i="24"/>
  <c r="K78" i="24"/>
  <c r="S78" i="24" s="1"/>
  <c r="J78" i="24"/>
  <c r="H78" i="24"/>
  <c r="D78" i="24"/>
  <c r="F78" i="24" s="1"/>
  <c r="Q77" i="24"/>
  <c r="K77" i="24"/>
  <c r="M77" i="24" s="1"/>
  <c r="J77" i="24"/>
  <c r="D77" i="24"/>
  <c r="F77" i="24" s="1"/>
  <c r="K76" i="24"/>
  <c r="D76" i="24"/>
  <c r="Q75" i="24"/>
  <c r="O75" i="24"/>
  <c r="M75" i="24"/>
  <c r="K75" i="24"/>
  <c r="S75" i="24" s="1"/>
  <c r="J75" i="24"/>
  <c r="H75" i="24"/>
  <c r="F75" i="24"/>
  <c r="D75" i="24"/>
  <c r="Q74" i="24"/>
  <c r="O74" i="24"/>
  <c r="K74" i="24"/>
  <c r="S74" i="24" s="1"/>
  <c r="J74" i="24"/>
  <c r="H74" i="24"/>
  <c r="D74" i="24"/>
  <c r="F74" i="24" s="1"/>
  <c r="Q73" i="24"/>
  <c r="K73" i="24"/>
  <c r="M73" i="24" s="1"/>
  <c r="J73" i="24"/>
  <c r="D73" i="24"/>
  <c r="F73" i="24" s="1"/>
  <c r="S72" i="24"/>
  <c r="K72" i="24"/>
  <c r="D72" i="24"/>
  <c r="Q71" i="24"/>
  <c r="O71" i="24"/>
  <c r="M71" i="24"/>
  <c r="K71" i="24"/>
  <c r="J71" i="24"/>
  <c r="H71" i="24"/>
  <c r="F71" i="24"/>
  <c r="D71" i="24"/>
  <c r="AC69" i="24"/>
  <c r="AB69" i="24"/>
  <c r="AA69" i="24"/>
  <c r="Z69" i="24"/>
  <c r="Y69" i="24"/>
  <c r="X69" i="24"/>
  <c r="W69" i="24"/>
  <c r="V69" i="24"/>
  <c r="U69" i="24"/>
  <c r="T69" i="24"/>
  <c r="R69" i="24"/>
  <c r="P69" i="24"/>
  <c r="N69" i="24"/>
  <c r="L69" i="24"/>
  <c r="I69" i="24"/>
  <c r="G69" i="24"/>
  <c r="E69" i="24"/>
  <c r="K68" i="24"/>
  <c r="S68" i="24" s="1"/>
  <c r="F68" i="24"/>
  <c r="D68" i="24"/>
  <c r="Q67" i="24"/>
  <c r="O67" i="24"/>
  <c r="M67" i="24"/>
  <c r="K67" i="24"/>
  <c r="S67" i="24" s="1"/>
  <c r="J67" i="24"/>
  <c r="H67" i="24"/>
  <c r="F67" i="24"/>
  <c r="D67" i="24"/>
  <c r="Q66" i="24"/>
  <c r="O66" i="24"/>
  <c r="K66" i="24"/>
  <c r="S66" i="24" s="1"/>
  <c r="J66" i="24"/>
  <c r="H66" i="24"/>
  <c r="D66" i="24"/>
  <c r="F66" i="24" s="1"/>
  <c r="S65" i="24"/>
  <c r="Q65" i="24"/>
  <c r="K65" i="24"/>
  <c r="D65" i="24"/>
  <c r="J65" i="24" s="1"/>
  <c r="AC63" i="24"/>
  <c r="AB63" i="24"/>
  <c r="AA63" i="24"/>
  <c r="Z63" i="24"/>
  <c r="Y63" i="24"/>
  <c r="X63" i="24"/>
  <c r="W63" i="24"/>
  <c r="V63" i="24"/>
  <c r="U63" i="24"/>
  <c r="T63" i="24"/>
  <c r="R63" i="24"/>
  <c r="P63" i="24"/>
  <c r="N63" i="24"/>
  <c r="L63" i="24"/>
  <c r="I63" i="24"/>
  <c r="G63" i="24"/>
  <c r="E63" i="24"/>
  <c r="Q62" i="24"/>
  <c r="O62" i="24"/>
  <c r="K62" i="24"/>
  <c r="S62" i="24" s="1"/>
  <c r="J62" i="24"/>
  <c r="H62" i="24"/>
  <c r="D62" i="24"/>
  <c r="F62" i="24" s="1"/>
  <c r="S61" i="24"/>
  <c r="Q61" i="24"/>
  <c r="K61" i="24"/>
  <c r="D61" i="24"/>
  <c r="K60" i="24"/>
  <c r="S60" i="24" s="1"/>
  <c r="F60" i="24"/>
  <c r="D60" i="24"/>
  <c r="O59" i="24"/>
  <c r="M59" i="24"/>
  <c r="K59" i="24"/>
  <c r="Q59" i="24" s="1"/>
  <c r="H59" i="24"/>
  <c r="F59" i="24"/>
  <c r="D59" i="24"/>
  <c r="J59" i="24" s="1"/>
  <c r="Q58" i="24"/>
  <c r="O58" i="24"/>
  <c r="M58" i="24"/>
  <c r="K58" i="24"/>
  <c r="S58" i="24" s="1"/>
  <c r="J58" i="24"/>
  <c r="H58" i="24"/>
  <c r="F58" i="24"/>
  <c r="D58" i="24"/>
  <c r="S57" i="24"/>
  <c r="Q57" i="24"/>
  <c r="K57" i="24"/>
  <c r="D57" i="24"/>
  <c r="K56" i="24"/>
  <c r="S56" i="24" s="1"/>
  <c r="F56" i="24"/>
  <c r="D56" i="24"/>
  <c r="AC54" i="24"/>
  <c r="AB54" i="24"/>
  <c r="AA54" i="24"/>
  <c r="Z54" i="24"/>
  <c r="Y54" i="24"/>
  <c r="X54" i="24"/>
  <c r="W54" i="24"/>
  <c r="V54" i="24"/>
  <c r="U54" i="24"/>
  <c r="T54" i="24"/>
  <c r="R54" i="24"/>
  <c r="P54" i="24"/>
  <c r="N54" i="24"/>
  <c r="L54" i="24"/>
  <c r="I54" i="24"/>
  <c r="G54" i="24"/>
  <c r="E54" i="24"/>
  <c r="S53" i="24"/>
  <c r="Q53" i="24"/>
  <c r="K53" i="24"/>
  <c r="D53" i="24"/>
  <c r="J53" i="24" s="1"/>
  <c r="AC51" i="24"/>
  <c r="AB51" i="24"/>
  <c r="AA51" i="24"/>
  <c r="Z51" i="24"/>
  <c r="Y51" i="24"/>
  <c r="X51" i="24"/>
  <c r="W51" i="24"/>
  <c r="V51" i="24"/>
  <c r="U51" i="24"/>
  <c r="T51" i="24"/>
  <c r="R51" i="24"/>
  <c r="P51" i="24"/>
  <c r="N51" i="24"/>
  <c r="L51" i="24"/>
  <c r="I51" i="24"/>
  <c r="G51" i="24"/>
  <c r="E51" i="24"/>
  <c r="Q50" i="24"/>
  <c r="O50" i="24"/>
  <c r="K50" i="24"/>
  <c r="S50" i="24" s="1"/>
  <c r="J50" i="24"/>
  <c r="H50" i="24"/>
  <c r="D50" i="24"/>
  <c r="F50" i="24" s="1"/>
  <c r="S49" i="24"/>
  <c r="Q49" i="24"/>
  <c r="K49" i="24"/>
  <c r="D49" i="24"/>
  <c r="K48" i="24"/>
  <c r="S48" i="24" s="1"/>
  <c r="F48" i="24"/>
  <c r="D48" i="24"/>
  <c r="Q47" i="24"/>
  <c r="O47" i="24"/>
  <c r="M47" i="24"/>
  <c r="K47" i="24"/>
  <c r="S47" i="24" s="1"/>
  <c r="J47" i="24"/>
  <c r="H47" i="24"/>
  <c r="F47" i="24"/>
  <c r="D47" i="24"/>
  <c r="Q46" i="24"/>
  <c r="O46" i="24"/>
  <c r="K46" i="24"/>
  <c r="S46" i="24" s="1"/>
  <c r="J46" i="24"/>
  <c r="H46" i="24"/>
  <c r="D46" i="24"/>
  <c r="F46" i="24" s="1"/>
  <c r="S45" i="24"/>
  <c r="Q45" i="24"/>
  <c r="K45" i="24"/>
  <c r="D45" i="24"/>
  <c r="AC43" i="24"/>
  <c r="AB43" i="24"/>
  <c r="AA43" i="24"/>
  <c r="Z43" i="24"/>
  <c r="Y43" i="24"/>
  <c r="X43" i="24"/>
  <c r="W43" i="24"/>
  <c r="V43" i="24"/>
  <c r="U43" i="24"/>
  <c r="T43" i="24"/>
  <c r="R43" i="24"/>
  <c r="P43" i="24"/>
  <c r="N43" i="24"/>
  <c r="L43" i="24"/>
  <c r="I43" i="24"/>
  <c r="G43" i="24"/>
  <c r="E43" i="24"/>
  <c r="Q42" i="24"/>
  <c r="O42" i="24"/>
  <c r="K42" i="24"/>
  <c r="S42" i="24" s="1"/>
  <c r="J42" i="24"/>
  <c r="H42" i="24"/>
  <c r="D42" i="24"/>
  <c r="F42" i="24" s="1"/>
  <c r="S41" i="24"/>
  <c r="Q41" i="24"/>
  <c r="K41" i="24"/>
  <c r="D41" i="24"/>
  <c r="K40" i="24"/>
  <c r="Q40" i="24" s="1"/>
  <c r="D40" i="24"/>
  <c r="J40" i="24" s="1"/>
  <c r="Q39" i="24"/>
  <c r="O39" i="24"/>
  <c r="M39" i="24"/>
  <c r="K39" i="24"/>
  <c r="S39" i="24" s="1"/>
  <c r="J39" i="24"/>
  <c r="H39" i="24"/>
  <c r="F39" i="24"/>
  <c r="D39" i="24"/>
  <c r="S38" i="24"/>
  <c r="K38" i="24"/>
  <c r="M38" i="24" s="1"/>
  <c r="J38" i="24"/>
  <c r="H38" i="24"/>
  <c r="D38" i="24"/>
  <c r="F38" i="24" s="1"/>
  <c r="Q37" i="24"/>
  <c r="K37" i="24"/>
  <c r="M37" i="24" s="1"/>
  <c r="J37" i="24"/>
  <c r="D37" i="24"/>
  <c r="F37" i="24" s="1"/>
  <c r="K36" i="24"/>
  <c r="O36" i="24" s="1"/>
  <c r="D36" i="24"/>
  <c r="H36" i="24" s="1"/>
  <c r="O35" i="24"/>
  <c r="M35" i="24"/>
  <c r="K35" i="24"/>
  <c r="H35" i="24"/>
  <c r="F35" i="24"/>
  <c r="D35" i="24"/>
  <c r="AC33" i="24"/>
  <c r="AB33" i="24"/>
  <c r="AA33" i="24"/>
  <c r="Z33" i="24"/>
  <c r="Y33" i="24"/>
  <c r="X33" i="24"/>
  <c r="W33" i="24"/>
  <c r="V33" i="24"/>
  <c r="U33" i="24"/>
  <c r="T33" i="24"/>
  <c r="R33" i="24"/>
  <c r="P33" i="24"/>
  <c r="N33" i="24"/>
  <c r="L33" i="24"/>
  <c r="I33" i="24"/>
  <c r="G33" i="24"/>
  <c r="E33" i="24"/>
  <c r="K32" i="24"/>
  <c r="O32" i="24" s="1"/>
  <c r="D32" i="24"/>
  <c r="H32" i="24" s="1"/>
  <c r="O31" i="24"/>
  <c r="M31" i="24"/>
  <c r="K31" i="24"/>
  <c r="Q31" i="24" s="1"/>
  <c r="H31" i="24"/>
  <c r="F31" i="24"/>
  <c r="D31" i="24"/>
  <c r="J31" i="24" s="1"/>
  <c r="Q30" i="24"/>
  <c r="O30" i="24"/>
  <c r="M30" i="24"/>
  <c r="K30" i="24"/>
  <c r="S30" i="24" s="1"/>
  <c r="J30" i="24"/>
  <c r="H30" i="24"/>
  <c r="F30" i="24"/>
  <c r="D30" i="24"/>
  <c r="Q29" i="24"/>
  <c r="K29" i="24"/>
  <c r="M29" i="24" s="1"/>
  <c r="J29" i="24"/>
  <c r="D29" i="24"/>
  <c r="F29" i="24" s="1"/>
  <c r="K28" i="24"/>
  <c r="O28" i="24" s="1"/>
  <c r="D28" i="24"/>
  <c r="H28" i="24" s="1"/>
  <c r="O27" i="24"/>
  <c r="M27" i="24"/>
  <c r="K27" i="24"/>
  <c r="Q27" i="24" s="1"/>
  <c r="H27" i="24"/>
  <c r="F27" i="24"/>
  <c r="D27" i="24"/>
  <c r="J27" i="24" s="1"/>
  <c r="Q26" i="24"/>
  <c r="O26" i="24"/>
  <c r="M26" i="24"/>
  <c r="K26" i="24"/>
  <c r="S26" i="24" s="1"/>
  <c r="J26" i="24"/>
  <c r="H26" i="24"/>
  <c r="F26" i="24"/>
  <c r="D26" i="24"/>
  <c r="Q25" i="24"/>
  <c r="K25" i="24"/>
  <c r="M25" i="24" s="1"/>
  <c r="J25" i="24"/>
  <c r="D25" i="24"/>
  <c r="F25" i="24" s="1"/>
  <c r="K24" i="24"/>
  <c r="O24" i="24" s="1"/>
  <c r="D24" i="24"/>
  <c r="H24" i="24" s="1"/>
  <c r="O23" i="24"/>
  <c r="M23" i="24"/>
  <c r="K23" i="24"/>
  <c r="Q23" i="24" s="1"/>
  <c r="H23" i="24"/>
  <c r="F23" i="24"/>
  <c r="D23" i="24"/>
  <c r="J23" i="24" s="1"/>
  <c r="Q22" i="24"/>
  <c r="O22" i="24"/>
  <c r="K22" i="24"/>
  <c r="S22" i="24" s="1"/>
  <c r="J22" i="24"/>
  <c r="H22" i="24"/>
  <c r="D22" i="24"/>
  <c r="F22" i="24" s="1"/>
  <c r="AC20" i="24"/>
  <c r="AB20" i="24"/>
  <c r="AA20" i="24"/>
  <c r="Z20" i="24"/>
  <c r="Y20" i="24"/>
  <c r="X20" i="24"/>
  <c r="W20" i="24"/>
  <c r="V20" i="24"/>
  <c r="U20" i="24"/>
  <c r="T20" i="24"/>
  <c r="R20" i="24"/>
  <c r="P20" i="24"/>
  <c r="N20" i="24"/>
  <c r="L20" i="24"/>
  <c r="I20" i="24"/>
  <c r="J20" i="24" s="1"/>
  <c r="G20" i="24"/>
  <c r="E20" i="24"/>
  <c r="F20" i="24" s="1"/>
  <c r="D20" i="24"/>
  <c r="H20" i="24" s="1"/>
  <c r="Q19" i="24"/>
  <c r="O19" i="24"/>
  <c r="M19" i="24"/>
  <c r="K19" i="24"/>
  <c r="S19" i="24" s="1"/>
  <c r="H19" i="24"/>
  <c r="F19" i="24"/>
  <c r="D19" i="24"/>
  <c r="J19" i="24" s="1"/>
  <c r="Q18" i="24"/>
  <c r="O18" i="24"/>
  <c r="K18" i="24"/>
  <c r="S18" i="24" s="1"/>
  <c r="J18" i="24"/>
  <c r="H18" i="24"/>
  <c r="D18" i="24"/>
  <c r="F18" i="24" s="1"/>
  <c r="Q17" i="24"/>
  <c r="K17" i="24"/>
  <c r="M17" i="24" s="1"/>
  <c r="J17" i="24"/>
  <c r="D17" i="24"/>
  <c r="F17" i="24" s="1"/>
  <c r="AC15" i="24"/>
  <c r="AC89" i="24" s="1"/>
  <c r="AB15" i="24"/>
  <c r="AA15" i="24"/>
  <c r="AA89" i="24" s="1"/>
  <c r="Z15" i="24"/>
  <c r="Y15" i="24"/>
  <c r="Y89" i="24" s="1"/>
  <c r="X15" i="24"/>
  <c r="W15" i="24"/>
  <c r="W89" i="24" s="1"/>
  <c r="V15" i="24"/>
  <c r="U15" i="24"/>
  <c r="U89" i="24" s="1"/>
  <c r="T15" i="24"/>
  <c r="R15" i="24"/>
  <c r="R89" i="24" s="1"/>
  <c r="P15" i="24"/>
  <c r="N15" i="24"/>
  <c r="L15" i="24"/>
  <c r="I15" i="24"/>
  <c r="I89" i="24" s="1"/>
  <c r="G15" i="24"/>
  <c r="G89" i="24" s="1"/>
  <c r="E15" i="24"/>
  <c r="E89" i="24" s="1"/>
  <c r="Q14" i="24"/>
  <c r="O14" i="24"/>
  <c r="K14" i="24"/>
  <c r="S14" i="24" s="1"/>
  <c r="J14" i="24"/>
  <c r="H14" i="24"/>
  <c r="D14" i="24"/>
  <c r="F14" i="24" s="1"/>
  <c r="Q13" i="24"/>
  <c r="K13" i="24"/>
  <c r="M13" i="24" s="1"/>
  <c r="J13" i="24"/>
  <c r="D13" i="24"/>
  <c r="F13" i="24" s="1"/>
  <c r="K12" i="24"/>
  <c r="O12" i="24" s="1"/>
  <c r="D12" i="24"/>
  <c r="H12" i="24" s="1"/>
  <c r="Q11" i="24"/>
  <c r="O11" i="24"/>
  <c r="M11" i="24"/>
  <c r="K11" i="24"/>
  <c r="S11" i="24" s="1"/>
  <c r="J11" i="24"/>
  <c r="H11" i="24"/>
  <c r="F11" i="24"/>
  <c r="D11" i="24"/>
  <c r="Q10" i="24"/>
  <c r="O10" i="24"/>
  <c r="K10" i="24"/>
  <c r="S10" i="24" s="1"/>
  <c r="J10" i="24"/>
  <c r="H10" i="24"/>
  <c r="D10" i="24"/>
  <c r="F10" i="24" s="1"/>
  <c r="Q9" i="24"/>
  <c r="K9" i="24"/>
  <c r="M9" i="24" s="1"/>
  <c r="J9" i="24"/>
  <c r="D9" i="24"/>
  <c r="H9" i="24" s="1"/>
  <c r="K8" i="24"/>
  <c r="K15" i="24" s="1"/>
  <c r="D8" i="24"/>
  <c r="H8" i="24" s="1"/>
  <c r="Q15" i="24" l="1"/>
  <c r="M15" i="24"/>
  <c r="M20" i="24"/>
  <c r="S8" i="24"/>
  <c r="S28" i="24"/>
  <c r="F45" i="24"/>
  <c r="D51" i="24"/>
  <c r="H45" i="24"/>
  <c r="F49" i="24"/>
  <c r="H49" i="24"/>
  <c r="D69" i="24"/>
  <c r="H69" i="24" s="1"/>
  <c r="F8" i="24"/>
  <c r="M12" i="24"/>
  <c r="O8" i="24"/>
  <c r="F9" i="24"/>
  <c r="J8" i="24"/>
  <c r="Q8" i="24"/>
  <c r="O9" i="24"/>
  <c r="M10" i="24"/>
  <c r="J12" i="24"/>
  <c r="Q12" i="24"/>
  <c r="H13" i="24"/>
  <c r="O13" i="24"/>
  <c r="M14" i="24"/>
  <c r="D15" i="24"/>
  <c r="L89" i="24"/>
  <c r="P89" i="24"/>
  <c r="T89" i="24"/>
  <c r="X89" i="24"/>
  <c r="AB89" i="24"/>
  <c r="H17" i="24"/>
  <c r="O17" i="24"/>
  <c r="M18" i="24"/>
  <c r="K20" i="24"/>
  <c r="O20" i="24" s="1"/>
  <c r="M22" i="24"/>
  <c r="S23" i="24"/>
  <c r="J24" i="24"/>
  <c r="Q24" i="24"/>
  <c r="H25" i="24"/>
  <c r="O25" i="24"/>
  <c r="S27" i="24"/>
  <c r="J28" i="24"/>
  <c r="Q28" i="24"/>
  <c r="H29" i="24"/>
  <c r="O29" i="24"/>
  <c r="S31" i="24"/>
  <c r="J32" i="24"/>
  <c r="Q32" i="24"/>
  <c r="D43" i="24"/>
  <c r="K43" i="24"/>
  <c r="S35" i="24"/>
  <c r="J36" i="24"/>
  <c r="Q36" i="24"/>
  <c r="H37" i="24"/>
  <c r="O37" i="24"/>
  <c r="Q38" i="24"/>
  <c r="H40" i="24"/>
  <c r="S40" i="24"/>
  <c r="H48" i="24"/>
  <c r="J48" i="24"/>
  <c r="H56" i="24"/>
  <c r="D63" i="24"/>
  <c r="J56" i="24"/>
  <c r="H60" i="24"/>
  <c r="J60" i="24"/>
  <c r="H68" i="24"/>
  <c r="J68" i="24"/>
  <c r="O72" i="24"/>
  <c r="M72" i="24"/>
  <c r="Q72" i="24"/>
  <c r="H76" i="24"/>
  <c r="F76" i="24"/>
  <c r="J76" i="24"/>
  <c r="Q80" i="24"/>
  <c r="D87" i="24"/>
  <c r="H87" i="24"/>
  <c r="O87" i="24"/>
  <c r="S12" i="24"/>
  <c r="S24" i="24"/>
  <c r="S32" i="24"/>
  <c r="F41" i="24"/>
  <c r="H41" i="24"/>
  <c r="F57" i="24"/>
  <c r="H57" i="24"/>
  <c r="F61" i="24"/>
  <c r="H61" i="24"/>
  <c r="O76" i="24"/>
  <c r="M76" i="24"/>
  <c r="Q76" i="24"/>
  <c r="J87" i="24"/>
  <c r="M8" i="24"/>
  <c r="F12" i="24"/>
  <c r="S13" i="24"/>
  <c r="F15" i="24"/>
  <c r="V89" i="24"/>
  <c r="Z89" i="24"/>
  <c r="S17" i="24"/>
  <c r="F24" i="24"/>
  <c r="M24" i="24"/>
  <c r="S25" i="24"/>
  <c r="F28" i="24"/>
  <c r="M28" i="24"/>
  <c r="S29" i="24"/>
  <c r="F32" i="24"/>
  <c r="M32" i="24"/>
  <c r="D33" i="24"/>
  <c r="F36" i="24"/>
  <c r="M36" i="24"/>
  <c r="S37" i="24"/>
  <c r="M40" i="24"/>
  <c r="J41" i="24"/>
  <c r="H43" i="24"/>
  <c r="S43" i="24"/>
  <c r="J45" i="24"/>
  <c r="O48" i="24"/>
  <c r="Q48" i="24"/>
  <c r="J49" i="24"/>
  <c r="H51" i="24"/>
  <c r="K63" i="24"/>
  <c r="O56" i="24"/>
  <c r="Q56" i="24"/>
  <c r="J57" i="24"/>
  <c r="O60" i="24"/>
  <c r="Q60" i="24"/>
  <c r="J61" i="24"/>
  <c r="S63" i="24"/>
  <c r="O68" i="24"/>
  <c r="Q68" i="24"/>
  <c r="F69" i="24"/>
  <c r="K69" i="24"/>
  <c r="Q69" i="24"/>
  <c r="S76" i="24"/>
  <c r="F80" i="24"/>
  <c r="H84" i="24"/>
  <c r="F84" i="24"/>
  <c r="J84" i="24"/>
  <c r="K33" i="24"/>
  <c r="S36" i="24"/>
  <c r="D54" i="24"/>
  <c r="F53" i="24"/>
  <c r="H53" i="24"/>
  <c r="F65" i="24"/>
  <c r="H65" i="24"/>
  <c r="J69" i="24"/>
  <c r="S9" i="24"/>
  <c r="N89" i="24"/>
  <c r="O15" i="24"/>
  <c r="S15" i="24"/>
  <c r="J35" i="24"/>
  <c r="Q35" i="24"/>
  <c r="O38" i="24"/>
  <c r="F40" i="24"/>
  <c r="O40" i="24"/>
  <c r="M41" i="24"/>
  <c r="O41" i="24"/>
  <c r="O43" i="24"/>
  <c r="K51" i="24"/>
  <c r="M45" i="24"/>
  <c r="O45" i="24"/>
  <c r="M48" i="24"/>
  <c r="M49" i="24"/>
  <c r="O49" i="24"/>
  <c r="M53" i="24"/>
  <c r="O53" i="24"/>
  <c r="K54" i="24"/>
  <c r="S54" i="24" s="1"/>
  <c r="Q54" i="24"/>
  <c r="M56" i="24"/>
  <c r="M57" i="24"/>
  <c r="O57" i="24"/>
  <c r="M60" i="24"/>
  <c r="M61" i="24"/>
  <c r="O61" i="24"/>
  <c r="O63" i="24"/>
  <c r="M65" i="24"/>
  <c r="O65" i="24"/>
  <c r="M68" i="24"/>
  <c r="M69" i="24"/>
  <c r="K80" i="24"/>
  <c r="S80" i="24" s="1"/>
  <c r="H72" i="24"/>
  <c r="F72" i="24"/>
  <c r="J72" i="24"/>
  <c r="O80" i="24"/>
  <c r="O84" i="24"/>
  <c r="M84" i="24"/>
  <c r="Q84" i="24"/>
  <c r="F87" i="24"/>
  <c r="S87" i="24"/>
  <c r="M42" i="24"/>
  <c r="M46" i="24"/>
  <c r="M50" i="24"/>
  <c r="S59" i="24"/>
  <c r="M62" i="24"/>
  <c r="M66" i="24"/>
  <c r="S71" i="24"/>
  <c r="H73" i="24"/>
  <c r="O73" i="24"/>
  <c r="M74" i="24"/>
  <c r="H77" i="24"/>
  <c r="O77" i="24"/>
  <c r="M78" i="24"/>
  <c r="F82" i="24"/>
  <c r="M82" i="24"/>
  <c r="H85" i="24"/>
  <c r="O85" i="24"/>
  <c r="M86" i="24"/>
  <c r="S73" i="24"/>
  <c r="S77" i="24"/>
  <c r="S85" i="24"/>
  <c r="S82" i="24"/>
  <c r="M51" i="24" l="1"/>
  <c r="Q51" i="24"/>
  <c r="S33" i="24"/>
  <c r="O33" i="24"/>
  <c r="M33" i="24"/>
  <c r="M80" i="24"/>
  <c r="O69" i="24"/>
  <c r="S69" i="24"/>
  <c r="Q63" i="24"/>
  <c r="M63" i="24"/>
  <c r="Q89" i="24"/>
  <c r="S20" i="24"/>
  <c r="K89" i="24"/>
  <c r="S89" i="24" s="1"/>
  <c r="Q20" i="24"/>
  <c r="J63" i="24"/>
  <c r="F63" i="24"/>
  <c r="D89" i="24"/>
  <c r="O51" i="24"/>
  <c r="F54" i="24"/>
  <c r="J54" i="24"/>
  <c r="H63" i="24"/>
  <c r="S51" i="24"/>
  <c r="M54" i="24"/>
  <c r="M43" i="24"/>
  <c r="Q43" i="24"/>
  <c r="M89" i="24"/>
  <c r="Q33" i="24"/>
  <c r="O89" i="24"/>
  <c r="J33" i="24"/>
  <c r="F33" i="24"/>
  <c r="J15" i="24"/>
  <c r="H54" i="24"/>
  <c r="F43" i="24"/>
  <c r="J43" i="24"/>
  <c r="H15" i="24"/>
  <c r="J51" i="24"/>
  <c r="F51" i="24"/>
  <c r="O54" i="24"/>
  <c r="H33" i="24"/>
  <c r="H89" i="24" l="1"/>
  <c r="F89" i="24"/>
  <c r="J89" i="24"/>
  <c r="K84" i="23" l="1"/>
  <c r="L84" i="23" s="1"/>
  <c r="I84" i="23"/>
  <c r="J84" i="23" s="1"/>
  <c r="G84" i="23"/>
  <c r="H84" i="23" s="1"/>
  <c r="E84" i="23"/>
  <c r="F84" i="23" s="1"/>
  <c r="D84" i="23"/>
  <c r="L83" i="23"/>
  <c r="J83" i="23"/>
  <c r="H83" i="23"/>
  <c r="F83" i="23"/>
  <c r="L82" i="23"/>
  <c r="J82" i="23"/>
  <c r="H82" i="23"/>
  <c r="F82" i="23"/>
  <c r="L81" i="23"/>
  <c r="J81" i="23"/>
  <c r="H81" i="23"/>
  <c r="F81" i="23"/>
  <c r="L80" i="23"/>
  <c r="J80" i="23"/>
  <c r="H80" i="23"/>
  <c r="F80" i="23"/>
  <c r="L79" i="23"/>
  <c r="J79" i="23"/>
  <c r="H79" i="23"/>
  <c r="F79" i="23"/>
  <c r="K77" i="23"/>
  <c r="L77" i="23" s="1"/>
  <c r="J77" i="23"/>
  <c r="I77" i="23"/>
  <c r="G77" i="23"/>
  <c r="H77" i="23" s="1"/>
  <c r="F77" i="23"/>
  <c r="E77" i="23"/>
  <c r="D77" i="23"/>
  <c r="L76" i="23"/>
  <c r="J76" i="23"/>
  <c r="H76" i="23"/>
  <c r="F76" i="23"/>
  <c r="L75" i="23"/>
  <c r="J75" i="23"/>
  <c r="H75" i="23"/>
  <c r="F75" i="23"/>
  <c r="L74" i="23"/>
  <c r="J74" i="23"/>
  <c r="H74" i="23"/>
  <c r="F74" i="23"/>
  <c r="L73" i="23"/>
  <c r="J73" i="23"/>
  <c r="H73" i="23"/>
  <c r="F73" i="23"/>
  <c r="L72" i="23"/>
  <c r="J72" i="23"/>
  <c r="H72" i="23"/>
  <c r="F72" i="23"/>
  <c r="L71" i="23"/>
  <c r="J71" i="23"/>
  <c r="H71" i="23"/>
  <c r="F71" i="23"/>
  <c r="L70" i="23"/>
  <c r="J70" i="23"/>
  <c r="H70" i="23"/>
  <c r="F70" i="23"/>
  <c r="L69" i="23"/>
  <c r="J69" i="23"/>
  <c r="H69" i="23"/>
  <c r="F69" i="23"/>
  <c r="L68" i="23"/>
  <c r="J68" i="23"/>
  <c r="H68" i="23"/>
  <c r="F68" i="23"/>
  <c r="K66" i="23"/>
  <c r="L66" i="23" s="1"/>
  <c r="I66" i="23"/>
  <c r="J66" i="23" s="1"/>
  <c r="G66" i="23"/>
  <c r="H66" i="23" s="1"/>
  <c r="E66" i="23"/>
  <c r="F66" i="23" s="1"/>
  <c r="D66" i="23"/>
  <c r="L65" i="23"/>
  <c r="J65" i="23"/>
  <c r="H65" i="23"/>
  <c r="F65" i="23"/>
  <c r="L64" i="23"/>
  <c r="J64" i="23"/>
  <c r="H64" i="23"/>
  <c r="F64" i="23"/>
  <c r="L63" i="23"/>
  <c r="J63" i="23"/>
  <c r="H63" i="23"/>
  <c r="F63" i="23"/>
  <c r="L62" i="23"/>
  <c r="J62" i="23"/>
  <c r="H62" i="23"/>
  <c r="F62" i="23"/>
  <c r="K60" i="23"/>
  <c r="I60" i="23"/>
  <c r="J60" i="23" s="1"/>
  <c r="G60" i="23"/>
  <c r="E60" i="23"/>
  <c r="F60" i="23" s="1"/>
  <c r="D60" i="23"/>
  <c r="L60" i="23" s="1"/>
  <c r="L59" i="23"/>
  <c r="J59" i="23"/>
  <c r="H59" i="23"/>
  <c r="F59" i="23"/>
  <c r="L58" i="23"/>
  <c r="J58" i="23"/>
  <c r="H58" i="23"/>
  <c r="F58" i="23"/>
  <c r="L57" i="23"/>
  <c r="J57" i="23"/>
  <c r="H57" i="23"/>
  <c r="F57" i="23"/>
  <c r="L56" i="23"/>
  <c r="J56" i="23"/>
  <c r="H56" i="23"/>
  <c r="F56" i="23"/>
  <c r="L55" i="23"/>
  <c r="J55" i="23"/>
  <c r="H55" i="23"/>
  <c r="F55" i="23"/>
  <c r="L54" i="23"/>
  <c r="J54" i="23"/>
  <c r="H54" i="23"/>
  <c r="F54" i="23"/>
  <c r="L53" i="23"/>
  <c r="J53" i="23"/>
  <c r="H53" i="23"/>
  <c r="F53" i="23"/>
  <c r="K51" i="23"/>
  <c r="L51" i="23" s="1"/>
  <c r="I51" i="23"/>
  <c r="J51" i="23" s="1"/>
  <c r="G51" i="23"/>
  <c r="H51" i="23" s="1"/>
  <c r="E51" i="23"/>
  <c r="F51" i="23" s="1"/>
  <c r="D51" i="23"/>
  <c r="L50" i="23"/>
  <c r="J50" i="23"/>
  <c r="H50" i="23"/>
  <c r="F50" i="23"/>
  <c r="K48" i="23"/>
  <c r="L48" i="23" s="1"/>
  <c r="J48" i="23"/>
  <c r="I48" i="23"/>
  <c r="G48" i="23"/>
  <c r="H48" i="23" s="1"/>
  <c r="F48" i="23"/>
  <c r="E48" i="23"/>
  <c r="D48" i="23"/>
  <c r="L47" i="23"/>
  <c r="J47" i="23"/>
  <c r="H47" i="23"/>
  <c r="F47" i="23"/>
  <c r="L46" i="23"/>
  <c r="J46" i="23"/>
  <c r="H46" i="23"/>
  <c r="F46" i="23"/>
  <c r="L45" i="23"/>
  <c r="J45" i="23"/>
  <c r="H45" i="23"/>
  <c r="F45" i="23"/>
  <c r="L44" i="23"/>
  <c r="J44" i="23"/>
  <c r="H44" i="23"/>
  <c r="F44" i="23"/>
  <c r="L43" i="23"/>
  <c r="J43" i="23"/>
  <c r="H43" i="23"/>
  <c r="F43" i="23"/>
  <c r="L42" i="23"/>
  <c r="J42" i="23"/>
  <c r="H42" i="23"/>
  <c r="F42" i="23"/>
  <c r="K40" i="23"/>
  <c r="L40" i="23" s="1"/>
  <c r="I40" i="23"/>
  <c r="J40" i="23" s="1"/>
  <c r="G40" i="23"/>
  <c r="H40" i="23" s="1"/>
  <c r="E40" i="23"/>
  <c r="F40" i="23" s="1"/>
  <c r="D40" i="23"/>
  <c r="L39" i="23"/>
  <c r="J39" i="23"/>
  <c r="H39" i="23"/>
  <c r="F39" i="23"/>
  <c r="L38" i="23"/>
  <c r="J38" i="23"/>
  <c r="H38" i="23"/>
  <c r="F38" i="23"/>
  <c r="L37" i="23"/>
  <c r="J37" i="23"/>
  <c r="H37" i="23"/>
  <c r="F37" i="23"/>
  <c r="L36" i="23"/>
  <c r="J36" i="23"/>
  <c r="H36" i="23"/>
  <c r="F36" i="23"/>
  <c r="L35" i="23"/>
  <c r="J35" i="23"/>
  <c r="H35" i="23"/>
  <c r="F35" i="23"/>
  <c r="L34" i="23"/>
  <c r="J34" i="23"/>
  <c r="H34" i="23"/>
  <c r="F34" i="23"/>
  <c r="L33" i="23"/>
  <c r="J33" i="23"/>
  <c r="H33" i="23"/>
  <c r="F33" i="23"/>
  <c r="L32" i="23"/>
  <c r="J32" i="23"/>
  <c r="H32" i="23"/>
  <c r="F32" i="23"/>
  <c r="K30" i="23"/>
  <c r="I30" i="23"/>
  <c r="J30" i="23" s="1"/>
  <c r="G30" i="23"/>
  <c r="E30" i="23"/>
  <c r="F30" i="23" s="1"/>
  <c r="D30" i="23"/>
  <c r="D86" i="23" s="1"/>
  <c r="L29" i="23"/>
  <c r="J29" i="23"/>
  <c r="H29" i="23"/>
  <c r="F29" i="23"/>
  <c r="L28" i="23"/>
  <c r="J28" i="23"/>
  <c r="H28" i="23"/>
  <c r="F28" i="23"/>
  <c r="L27" i="23"/>
  <c r="J27" i="23"/>
  <c r="H27" i="23"/>
  <c r="F27" i="23"/>
  <c r="L26" i="23"/>
  <c r="J26" i="23"/>
  <c r="H26" i="23"/>
  <c r="F26" i="23"/>
  <c r="L25" i="23"/>
  <c r="J25" i="23"/>
  <c r="H25" i="23"/>
  <c r="F25" i="23"/>
  <c r="L24" i="23"/>
  <c r="J24" i="23"/>
  <c r="H24" i="23"/>
  <c r="F24" i="23"/>
  <c r="L23" i="23"/>
  <c r="J23" i="23"/>
  <c r="H23" i="23"/>
  <c r="F23" i="23"/>
  <c r="L22" i="23"/>
  <c r="J22" i="23"/>
  <c r="H22" i="23"/>
  <c r="F22" i="23"/>
  <c r="L21" i="23"/>
  <c r="J21" i="23"/>
  <c r="H21" i="23"/>
  <c r="F21" i="23"/>
  <c r="L20" i="23"/>
  <c r="J20" i="23"/>
  <c r="H20" i="23"/>
  <c r="F20" i="23"/>
  <c r="L19" i="23"/>
  <c r="J19" i="23"/>
  <c r="H19" i="23"/>
  <c r="F19" i="23"/>
  <c r="K17" i="23"/>
  <c r="L17" i="23" s="1"/>
  <c r="I17" i="23"/>
  <c r="I86" i="23" s="1"/>
  <c r="G17" i="23"/>
  <c r="H17" i="23" s="1"/>
  <c r="E17" i="23"/>
  <c r="E86" i="23" s="1"/>
  <c r="F86" i="23" s="1"/>
  <c r="D17" i="23"/>
  <c r="L16" i="23"/>
  <c r="J16" i="23"/>
  <c r="H16" i="23"/>
  <c r="F16" i="23"/>
  <c r="L15" i="23"/>
  <c r="J15" i="23"/>
  <c r="H15" i="23"/>
  <c r="F15" i="23"/>
  <c r="L14" i="23"/>
  <c r="J14" i="23"/>
  <c r="H14" i="23"/>
  <c r="F14" i="23"/>
  <c r="K12" i="23"/>
  <c r="K86" i="23" s="1"/>
  <c r="J12" i="23"/>
  <c r="I12" i="23"/>
  <c r="G12" i="23"/>
  <c r="G86" i="23" s="1"/>
  <c r="F12" i="23"/>
  <c r="E12" i="23"/>
  <c r="D12" i="23"/>
  <c r="L11" i="23"/>
  <c r="J11" i="23"/>
  <c r="H11" i="23"/>
  <c r="F11" i="23"/>
  <c r="L10" i="23"/>
  <c r="J10" i="23"/>
  <c r="H10" i="23"/>
  <c r="F10" i="23"/>
  <c r="L9" i="23"/>
  <c r="J9" i="23"/>
  <c r="H9" i="23"/>
  <c r="F9" i="23"/>
  <c r="L8" i="23"/>
  <c r="J8" i="23"/>
  <c r="H8" i="23"/>
  <c r="F8" i="23"/>
  <c r="L7" i="23"/>
  <c r="J7" i="23"/>
  <c r="H7" i="23"/>
  <c r="F7" i="23"/>
  <c r="L6" i="23"/>
  <c r="J6" i="23"/>
  <c r="H6" i="23"/>
  <c r="F6" i="23"/>
  <c r="L5" i="23"/>
  <c r="J5" i="23"/>
  <c r="H5" i="23"/>
  <c r="F5" i="23"/>
  <c r="L86" i="23" l="1"/>
  <c r="J86" i="23"/>
  <c r="H86" i="23"/>
  <c r="H30" i="23"/>
  <c r="L30" i="23"/>
  <c r="H60" i="23"/>
  <c r="F17" i="23"/>
  <c r="J17" i="23"/>
  <c r="H12" i="23"/>
  <c r="L12" i="23"/>
  <c r="AJ87" i="22" l="1"/>
  <c r="AI87" i="22"/>
  <c r="AH87" i="22"/>
  <c r="AF87" i="22"/>
  <c r="AE87" i="22"/>
  <c r="AD87" i="22"/>
  <c r="AB87" i="22"/>
  <c r="AA87" i="22"/>
  <c r="Z87" i="22"/>
  <c r="U87" i="22"/>
  <c r="AK87" i="22" s="1"/>
  <c r="S87" i="22"/>
  <c r="T87" i="22" s="1"/>
  <c r="Q87" i="22"/>
  <c r="R87" i="22" s="1"/>
  <c r="O87" i="22"/>
  <c r="P87" i="22" s="1"/>
  <c r="M87" i="22"/>
  <c r="N87" i="22" s="1"/>
  <c r="K87" i="22"/>
  <c r="L87" i="22" s="1"/>
  <c r="I87" i="22"/>
  <c r="J87" i="22" s="1"/>
  <c r="G87" i="22"/>
  <c r="H87" i="22" s="1"/>
  <c r="E87" i="22"/>
  <c r="F87" i="22" s="1"/>
  <c r="D87" i="22"/>
  <c r="AK86" i="22"/>
  <c r="AI86" i="22"/>
  <c r="AG86" i="22"/>
  <c r="AE86" i="22"/>
  <c r="AC86" i="22"/>
  <c r="AA86" i="22"/>
  <c r="Y86" i="22"/>
  <c r="X86" i="22"/>
  <c r="W86" i="22"/>
  <c r="V86" i="22"/>
  <c r="T86" i="22"/>
  <c r="R86" i="22"/>
  <c r="P86" i="22"/>
  <c r="N86" i="22"/>
  <c r="L86" i="22"/>
  <c r="J86" i="22"/>
  <c r="H86" i="22"/>
  <c r="G86" i="22"/>
  <c r="F86" i="22"/>
  <c r="E86" i="22"/>
  <c r="AK85" i="22"/>
  <c r="AI85" i="22"/>
  <c r="AG85" i="22"/>
  <c r="AE85" i="22"/>
  <c r="AC85" i="22"/>
  <c r="AA85" i="22"/>
  <c r="Y85" i="22"/>
  <c r="X85" i="22"/>
  <c r="W85" i="22"/>
  <c r="V85" i="22"/>
  <c r="T85" i="22"/>
  <c r="R85" i="22"/>
  <c r="P85" i="22"/>
  <c r="N85" i="22"/>
  <c r="L85" i="22"/>
  <c r="J85" i="22"/>
  <c r="H85" i="22"/>
  <c r="G85" i="22"/>
  <c r="F85" i="22"/>
  <c r="E85" i="22"/>
  <c r="AK84" i="22"/>
  <c r="AI84" i="22"/>
  <c r="AG84" i="22"/>
  <c r="AE84" i="22"/>
  <c r="AC84" i="22"/>
  <c r="AA84" i="22"/>
  <c r="Y84" i="22"/>
  <c r="X84" i="22"/>
  <c r="W84" i="22"/>
  <c r="V84" i="22"/>
  <c r="T84" i="22"/>
  <c r="R84" i="22"/>
  <c r="P84" i="22"/>
  <c r="N84" i="22"/>
  <c r="L84" i="22"/>
  <c r="J84" i="22"/>
  <c r="H84" i="22"/>
  <c r="G84" i="22"/>
  <c r="F84" i="22"/>
  <c r="E84" i="22"/>
  <c r="AK83" i="22"/>
  <c r="AI83" i="22"/>
  <c r="AG83" i="22"/>
  <c r="AE83" i="22"/>
  <c r="AC83" i="22"/>
  <c r="AA83" i="22"/>
  <c r="Y83" i="22"/>
  <c r="X83" i="22"/>
  <c r="W83" i="22"/>
  <c r="V83" i="22"/>
  <c r="T83" i="22"/>
  <c r="R83" i="22"/>
  <c r="P83" i="22"/>
  <c r="N83" i="22"/>
  <c r="L83" i="22"/>
  <c r="J83" i="22"/>
  <c r="H83" i="22"/>
  <c r="G83" i="22"/>
  <c r="F83" i="22"/>
  <c r="E83" i="22"/>
  <c r="AK82" i="22"/>
  <c r="AI82" i="22"/>
  <c r="AG82" i="22"/>
  <c r="AE82" i="22"/>
  <c r="AC82" i="22"/>
  <c r="AA82" i="22"/>
  <c r="Y82" i="22"/>
  <c r="X82" i="22"/>
  <c r="X87" i="22" s="1"/>
  <c r="Y87" i="22" s="1"/>
  <c r="W82" i="22"/>
  <c r="V82" i="22"/>
  <c r="V87" i="22" s="1"/>
  <c r="W87" i="22" s="1"/>
  <c r="T82" i="22"/>
  <c r="R82" i="22"/>
  <c r="P82" i="22"/>
  <c r="N82" i="22"/>
  <c r="L82" i="22"/>
  <c r="J82" i="22"/>
  <c r="H82" i="22"/>
  <c r="G82" i="22"/>
  <c r="F82" i="22"/>
  <c r="E82" i="22"/>
  <c r="AJ80" i="22"/>
  <c r="AH80" i="22"/>
  <c r="AF80" i="22"/>
  <c r="AD80" i="22"/>
  <c r="AB80" i="22"/>
  <c r="Z80" i="22"/>
  <c r="U80" i="22"/>
  <c r="AI80" i="22" s="1"/>
  <c r="S80" i="22"/>
  <c r="T80" i="22" s="1"/>
  <c r="Q80" i="22"/>
  <c r="R80" i="22" s="1"/>
  <c r="O80" i="22"/>
  <c r="P80" i="22" s="1"/>
  <c r="M80" i="22"/>
  <c r="N80" i="22" s="1"/>
  <c r="K80" i="22"/>
  <c r="L80" i="22" s="1"/>
  <c r="I80" i="22"/>
  <c r="J80" i="22" s="1"/>
  <c r="G80" i="22"/>
  <c r="H80" i="22" s="1"/>
  <c r="E80" i="22"/>
  <c r="F80" i="22" s="1"/>
  <c r="D80" i="22"/>
  <c r="AK79" i="22"/>
  <c r="AI79" i="22"/>
  <c r="AG79" i="22"/>
  <c r="AE79" i="22"/>
  <c r="AC79" i="22"/>
  <c r="AA79" i="22"/>
  <c r="Y79" i="22"/>
  <c r="X79" i="22"/>
  <c r="W79" i="22"/>
  <c r="V79" i="22"/>
  <c r="T79" i="22"/>
  <c r="R79" i="22"/>
  <c r="P79" i="22"/>
  <c r="N79" i="22"/>
  <c r="L79" i="22"/>
  <c r="J79" i="22"/>
  <c r="H79" i="22"/>
  <c r="G79" i="22"/>
  <c r="F79" i="22"/>
  <c r="E79" i="22"/>
  <c r="AK78" i="22"/>
  <c r="AI78" i="22"/>
  <c r="AG78" i="22"/>
  <c r="AE78" i="22"/>
  <c r="AC78" i="22"/>
  <c r="AA78" i="22"/>
  <c r="Y78" i="22"/>
  <c r="X78" i="22"/>
  <c r="W78" i="22"/>
  <c r="V78" i="22"/>
  <c r="T78" i="22"/>
  <c r="R78" i="22"/>
  <c r="P78" i="22"/>
  <c r="N78" i="22"/>
  <c r="L78" i="22"/>
  <c r="J78" i="22"/>
  <c r="H78" i="22"/>
  <c r="G78" i="22"/>
  <c r="F78" i="22"/>
  <c r="E78" i="22"/>
  <c r="AK77" i="22"/>
  <c r="AI77" i="22"/>
  <c r="AG77" i="22"/>
  <c r="AE77" i="22"/>
  <c r="AC77" i="22"/>
  <c r="AA77" i="22"/>
  <c r="Y77" i="22"/>
  <c r="X77" i="22"/>
  <c r="W77" i="22"/>
  <c r="V77" i="22"/>
  <c r="T77" i="22"/>
  <c r="R77" i="22"/>
  <c r="P77" i="22"/>
  <c r="N77" i="22"/>
  <c r="L77" i="22"/>
  <c r="J77" i="22"/>
  <c r="H77" i="22"/>
  <c r="G77" i="22"/>
  <c r="F77" i="22"/>
  <c r="E77" i="22"/>
  <c r="AK76" i="22"/>
  <c r="AI76" i="22"/>
  <c r="AG76" i="22"/>
  <c r="AE76" i="22"/>
  <c r="AC76" i="22"/>
  <c r="AA76" i="22"/>
  <c r="Y76" i="22"/>
  <c r="X76" i="22"/>
  <c r="W76" i="22"/>
  <c r="V76" i="22"/>
  <c r="T76" i="22"/>
  <c r="R76" i="22"/>
  <c r="P76" i="22"/>
  <c r="N76" i="22"/>
  <c r="L76" i="22"/>
  <c r="J76" i="22"/>
  <c r="H76" i="22"/>
  <c r="G76" i="22"/>
  <c r="F76" i="22"/>
  <c r="E76" i="22"/>
  <c r="AK75" i="22"/>
  <c r="AI75" i="22"/>
  <c r="AG75" i="22"/>
  <c r="AE75" i="22"/>
  <c r="AC75" i="22"/>
  <c r="AA75" i="22"/>
  <c r="Y75" i="22"/>
  <c r="X75" i="22"/>
  <c r="W75" i="22"/>
  <c r="V75" i="22"/>
  <c r="T75" i="22"/>
  <c r="R75" i="22"/>
  <c r="P75" i="22"/>
  <c r="N75" i="22"/>
  <c r="L75" i="22"/>
  <c r="J75" i="22"/>
  <c r="H75" i="22"/>
  <c r="G75" i="22"/>
  <c r="F75" i="22"/>
  <c r="E75" i="22"/>
  <c r="AK74" i="22"/>
  <c r="AI74" i="22"/>
  <c r="AG74" i="22"/>
  <c r="AE74" i="22"/>
  <c r="AC74" i="22"/>
  <c r="AA74" i="22"/>
  <c r="Y74" i="22"/>
  <c r="X74" i="22"/>
  <c r="W74" i="22"/>
  <c r="V74" i="22"/>
  <c r="T74" i="22"/>
  <c r="R74" i="22"/>
  <c r="P74" i="22"/>
  <c r="N74" i="22"/>
  <c r="L74" i="22"/>
  <c r="J74" i="22"/>
  <c r="H74" i="22"/>
  <c r="G74" i="22"/>
  <c r="F74" i="22"/>
  <c r="E74" i="22"/>
  <c r="AK73" i="22"/>
  <c r="AI73" i="22"/>
  <c r="AG73" i="22"/>
  <c r="AE73" i="22"/>
  <c r="AC73" i="22"/>
  <c r="AA73" i="22"/>
  <c r="Y73" i="22"/>
  <c r="X73" i="22"/>
  <c r="W73" i="22"/>
  <c r="V73" i="22"/>
  <c r="T73" i="22"/>
  <c r="R73" i="22"/>
  <c r="P73" i="22"/>
  <c r="N73" i="22"/>
  <c r="L73" i="22"/>
  <c r="J73" i="22"/>
  <c r="H73" i="22"/>
  <c r="G73" i="22"/>
  <c r="F73" i="22"/>
  <c r="E73" i="22"/>
  <c r="AK72" i="22"/>
  <c r="AI72" i="22"/>
  <c r="AG72" i="22"/>
  <c r="AE72" i="22"/>
  <c r="AC72" i="22"/>
  <c r="AA72" i="22"/>
  <c r="Y72" i="22"/>
  <c r="X72" i="22"/>
  <c r="W72" i="22"/>
  <c r="V72" i="22"/>
  <c r="T72" i="22"/>
  <c r="R72" i="22"/>
  <c r="P72" i="22"/>
  <c r="N72" i="22"/>
  <c r="L72" i="22"/>
  <c r="J72" i="22"/>
  <c r="H72" i="22"/>
  <c r="G72" i="22"/>
  <c r="F72" i="22"/>
  <c r="E72" i="22"/>
  <c r="AK71" i="22"/>
  <c r="AI71" i="22"/>
  <c r="AG71" i="22"/>
  <c r="AE71" i="22"/>
  <c r="AC71" i="22"/>
  <c r="AA71" i="22"/>
  <c r="Y71" i="22"/>
  <c r="X71" i="22"/>
  <c r="X80" i="22" s="1"/>
  <c r="Y80" i="22" s="1"/>
  <c r="W71" i="22"/>
  <c r="V71" i="22"/>
  <c r="V80" i="22" s="1"/>
  <c r="W80" i="22" s="1"/>
  <c r="T71" i="22"/>
  <c r="R71" i="22"/>
  <c r="P71" i="22"/>
  <c r="N71" i="22"/>
  <c r="L71" i="22"/>
  <c r="J71" i="22"/>
  <c r="H71" i="22"/>
  <c r="G71" i="22"/>
  <c r="F71" i="22"/>
  <c r="E71" i="22"/>
  <c r="AJ69" i="22"/>
  <c r="AI69" i="22"/>
  <c r="AH69" i="22"/>
  <c r="AF69" i="22"/>
  <c r="AE69" i="22"/>
  <c r="AD69" i="22"/>
  <c r="AB69" i="22"/>
  <c r="AA69" i="22"/>
  <c r="Z69" i="22"/>
  <c r="U69" i="22"/>
  <c r="AK69" i="22" s="1"/>
  <c r="S69" i="22"/>
  <c r="T69" i="22" s="1"/>
  <c r="Q69" i="22"/>
  <c r="R69" i="22" s="1"/>
  <c r="O69" i="22"/>
  <c r="P69" i="22" s="1"/>
  <c r="M69" i="22"/>
  <c r="N69" i="22" s="1"/>
  <c r="K69" i="22"/>
  <c r="L69" i="22" s="1"/>
  <c r="I69" i="22"/>
  <c r="J69" i="22" s="1"/>
  <c r="G69" i="22"/>
  <c r="H69" i="22" s="1"/>
  <c r="E69" i="22"/>
  <c r="F69" i="22" s="1"/>
  <c r="D69" i="22"/>
  <c r="AK68" i="22"/>
  <c r="AI68" i="22"/>
  <c r="AG68" i="22"/>
  <c r="AE68" i="22"/>
  <c r="AC68" i="22"/>
  <c r="AA68" i="22"/>
  <c r="Y68" i="22"/>
  <c r="X68" i="22"/>
  <c r="W68" i="22"/>
  <c r="V68" i="22"/>
  <c r="T68" i="22"/>
  <c r="R68" i="22"/>
  <c r="P68" i="22"/>
  <c r="N68" i="22"/>
  <c r="L68" i="22"/>
  <c r="J68" i="22"/>
  <c r="H68" i="22"/>
  <c r="G68" i="22"/>
  <c r="F68" i="22"/>
  <c r="E68" i="22"/>
  <c r="AK67" i="22"/>
  <c r="AI67" i="22"/>
  <c r="AG67" i="22"/>
  <c r="AE67" i="22"/>
  <c r="AC67" i="22"/>
  <c r="AA67" i="22"/>
  <c r="Y67" i="22"/>
  <c r="X67" i="22"/>
  <c r="W67" i="22"/>
  <c r="V67" i="22"/>
  <c r="T67" i="22"/>
  <c r="R67" i="22"/>
  <c r="P67" i="22"/>
  <c r="N67" i="22"/>
  <c r="L67" i="22"/>
  <c r="J67" i="22"/>
  <c r="H67" i="22"/>
  <c r="G67" i="22"/>
  <c r="F67" i="22"/>
  <c r="E67" i="22"/>
  <c r="AK66" i="22"/>
  <c r="AI66" i="22"/>
  <c r="AG66" i="22"/>
  <c r="AE66" i="22"/>
  <c r="AC66" i="22"/>
  <c r="AA66" i="22"/>
  <c r="Y66" i="22"/>
  <c r="X66" i="22"/>
  <c r="W66" i="22"/>
  <c r="V66" i="22"/>
  <c r="T66" i="22"/>
  <c r="R66" i="22"/>
  <c r="P66" i="22"/>
  <c r="N66" i="22"/>
  <c r="L66" i="22"/>
  <c r="J66" i="22"/>
  <c r="H66" i="22"/>
  <c r="G66" i="22"/>
  <c r="F66" i="22"/>
  <c r="E66" i="22"/>
  <c r="AK65" i="22"/>
  <c r="AI65" i="22"/>
  <c r="AG65" i="22"/>
  <c r="AE65" i="22"/>
  <c r="AC65" i="22"/>
  <c r="AA65" i="22"/>
  <c r="Y65" i="22"/>
  <c r="X65" i="22"/>
  <c r="X69" i="22" s="1"/>
  <c r="Y69" i="22" s="1"/>
  <c r="W65" i="22"/>
  <c r="V65" i="22"/>
  <c r="V69" i="22" s="1"/>
  <c r="W69" i="22" s="1"/>
  <c r="T65" i="22"/>
  <c r="R65" i="22"/>
  <c r="P65" i="22"/>
  <c r="N65" i="22"/>
  <c r="L65" i="22"/>
  <c r="J65" i="22"/>
  <c r="H65" i="22"/>
  <c r="G65" i="22"/>
  <c r="F65" i="22"/>
  <c r="E65" i="22"/>
  <c r="AJ63" i="22"/>
  <c r="AH63" i="22"/>
  <c r="AF63" i="22"/>
  <c r="AD63" i="22"/>
  <c r="AB63" i="22"/>
  <c r="Z63" i="22"/>
  <c r="U63" i="22"/>
  <c r="S63" i="22"/>
  <c r="T63" i="22" s="1"/>
  <c r="Q63" i="22"/>
  <c r="R63" i="22" s="1"/>
  <c r="O63" i="22"/>
  <c r="P63" i="22" s="1"/>
  <c r="M63" i="22"/>
  <c r="N63" i="22" s="1"/>
  <c r="K63" i="22"/>
  <c r="L63" i="22" s="1"/>
  <c r="I63" i="22"/>
  <c r="J63" i="22" s="1"/>
  <c r="G63" i="22"/>
  <c r="H63" i="22" s="1"/>
  <c r="E63" i="22"/>
  <c r="F63" i="22" s="1"/>
  <c r="D63" i="22"/>
  <c r="AK62" i="22"/>
  <c r="AI62" i="22"/>
  <c r="AG62" i="22"/>
  <c r="AE62" i="22"/>
  <c r="AC62" i="22"/>
  <c r="AA62" i="22"/>
  <c r="Y62" i="22"/>
  <c r="X62" i="22"/>
  <c r="W62" i="22"/>
  <c r="V62" i="22"/>
  <c r="T62" i="22"/>
  <c r="R62" i="22"/>
  <c r="P62" i="22"/>
  <c r="N62" i="22"/>
  <c r="L62" i="22"/>
  <c r="J62" i="22"/>
  <c r="H62" i="22"/>
  <c r="G62" i="22"/>
  <c r="F62" i="22"/>
  <c r="E62" i="22"/>
  <c r="AK61" i="22"/>
  <c r="AI61" i="22"/>
  <c r="AG61" i="22"/>
  <c r="AE61" i="22"/>
  <c r="AC61" i="22"/>
  <c r="AA61" i="22"/>
  <c r="Y61" i="22"/>
  <c r="X61" i="22"/>
  <c r="W61" i="22"/>
  <c r="V61" i="22"/>
  <c r="T61" i="22"/>
  <c r="R61" i="22"/>
  <c r="P61" i="22"/>
  <c r="N61" i="22"/>
  <c r="L61" i="22"/>
  <c r="J61" i="22"/>
  <c r="H61" i="22"/>
  <c r="G61" i="22"/>
  <c r="F61" i="22"/>
  <c r="E61" i="22"/>
  <c r="AK60" i="22"/>
  <c r="AI60" i="22"/>
  <c r="AG60" i="22"/>
  <c r="AE60" i="22"/>
  <c r="AC60" i="22"/>
  <c r="AA60" i="22"/>
  <c r="Y60" i="22"/>
  <c r="X60" i="22"/>
  <c r="W60" i="22"/>
  <c r="V60" i="22"/>
  <c r="T60" i="22"/>
  <c r="R60" i="22"/>
  <c r="P60" i="22"/>
  <c r="N60" i="22"/>
  <c r="L60" i="22"/>
  <c r="J60" i="22"/>
  <c r="H60" i="22"/>
  <c r="G60" i="22"/>
  <c r="F60" i="22"/>
  <c r="E60" i="22"/>
  <c r="AK59" i="22"/>
  <c r="AI59" i="22"/>
  <c r="AG59" i="22"/>
  <c r="AE59" i="22"/>
  <c r="AC59" i="22"/>
  <c r="AA59" i="22"/>
  <c r="Y59" i="22"/>
  <c r="X59" i="22"/>
  <c r="W59" i="22"/>
  <c r="V59" i="22"/>
  <c r="T59" i="22"/>
  <c r="R59" i="22"/>
  <c r="P59" i="22"/>
  <c r="N59" i="22"/>
  <c r="L59" i="22"/>
  <c r="J59" i="22"/>
  <c r="H59" i="22"/>
  <c r="G59" i="22"/>
  <c r="F59" i="22"/>
  <c r="E59" i="22"/>
  <c r="AK58" i="22"/>
  <c r="AI58" i="22"/>
  <c r="AG58" i="22"/>
  <c r="AE58" i="22"/>
  <c r="AC58" i="22"/>
  <c r="AA58" i="22"/>
  <c r="Y58" i="22"/>
  <c r="X58" i="22"/>
  <c r="W58" i="22"/>
  <c r="V58" i="22"/>
  <c r="T58" i="22"/>
  <c r="R58" i="22"/>
  <c r="P58" i="22"/>
  <c r="N58" i="22"/>
  <c r="L58" i="22"/>
  <c r="J58" i="22"/>
  <c r="H58" i="22"/>
  <c r="G58" i="22"/>
  <c r="F58" i="22"/>
  <c r="E58" i="22"/>
  <c r="AK57" i="22"/>
  <c r="AI57" i="22"/>
  <c r="AG57" i="22"/>
  <c r="AE57" i="22"/>
  <c r="AC57" i="22"/>
  <c r="AA57" i="22"/>
  <c r="Y57" i="22"/>
  <c r="X57" i="22"/>
  <c r="W57" i="22"/>
  <c r="V57" i="22"/>
  <c r="T57" i="22"/>
  <c r="R57" i="22"/>
  <c r="P57" i="22"/>
  <c r="N57" i="22"/>
  <c r="L57" i="22"/>
  <c r="J57" i="22"/>
  <c r="H57" i="22"/>
  <c r="G57" i="22"/>
  <c r="F57" i="22"/>
  <c r="E57" i="22"/>
  <c r="AK56" i="22"/>
  <c r="AI56" i="22"/>
  <c r="AG56" i="22"/>
  <c r="AE56" i="22"/>
  <c r="AC56" i="22"/>
  <c r="AA56" i="22"/>
  <c r="Y56" i="22"/>
  <c r="X56" i="22"/>
  <c r="X63" i="22" s="1"/>
  <c r="W56" i="22"/>
  <c r="V56" i="22"/>
  <c r="V63" i="22" s="1"/>
  <c r="T56" i="22"/>
  <c r="R56" i="22"/>
  <c r="P56" i="22"/>
  <c r="N56" i="22"/>
  <c r="L56" i="22"/>
  <c r="J56" i="22"/>
  <c r="H56" i="22"/>
  <c r="G56" i="22"/>
  <c r="F56" i="22"/>
  <c r="E56" i="22"/>
  <c r="AJ54" i="22"/>
  <c r="AI54" i="22"/>
  <c r="AH54" i="22"/>
  <c r="AF54" i="22"/>
  <c r="AD54" i="22"/>
  <c r="AC54" i="22"/>
  <c r="AB54" i="22"/>
  <c r="Z54" i="22"/>
  <c r="Y54" i="22"/>
  <c r="U54" i="22"/>
  <c r="S54" i="22"/>
  <c r="T54" i="22" s="1"/>
  <c r="Q54" i="22"/>
  <c r="R54" i="22" s="1"/>
  <c r="O54" i="22"/>
  <c r="P54" i="22" s="1"/>
  <c r="M54" i="22"/>
  <c r="N54" i="22" s="1"/>
  <c r="K54" i="22"/>
  <c r="L54" i="22" s="1"/>
  <c r="I54" i="22"/>
  <c r="J54" i="22" s="1"/>
  <c r="G54" i="22"/>
  <c r="H54" i="22" s="1"/>
  <c r="E54" i="22"/>
  <c r="F54" i="22" s="1"/>
  <c r="D54" i="22"/>
  <c r="AK53" i="22"/>
  <c r="AI53" i="22"/>
  <c r="AG53" i="22"/>
  <c r="AE53" i="22"/>
  <c r="AC53" i="22"/>
  <c r="AA53" i="22"/>
  <c r="Y53" i="22"/>
  <c r="X53" i="22"/>
  <c r="X54" i="22" s="1"/>
  <c r="W53" i="22"/>
  <c r="V53" i="22"/>
  <c r="V54" i="22" s="1"/>
  <c r="W54" i="22" s="1"/>
  <c r="T53" i="22"/>
  <c r="R53" i="22"/>
  <c r="P53" i="22"/>
  <c r="N53" i="22"/>
  <c r="L53" i="22"/>
  <c r="J53" i="22"/>
  <c r="H53" i="22"/>
  <c r="G53" i="22"/>
  <c r="F53" i="22"/>
  <c r="E53" i="22"/>
  <c r="AK51" i="22"/>
  <c r="AJ51" i="22"/>
  <c r="AH51" i="22"/>
  <c r="AG51" i="22"/>
  <c r="AF51" i="22"/>
  <c r="AD51" i="22"/>
  <c r="AC51" i="22"/>
  <c r="AB51" i="22"/>
  <c r="Z51" i="22"/>
  <c r="Y51" i="22"/>
  <c r="U51" i="22"/>
  <c r="AI51" i="22" s="1"/>
  <c r="S51" i="22"/>
  <c r="T51" i="22" s="1"/>
  <c r="Q51" i="22"/>
  <c r="R51" i="22" s="1"/>
  <c r="O51" i="22"/>
  <c r="P51" i="22" s="1"/>
  <c r="M51" i="22"/>
  <c r="N51" i="22" s="1"/>
  <c r="K51" i="22"/>
  <c r="L51" i="22" s="1"/>
  <c r="I51" i="22"/>
  <c r="J51" i="22" s="1"/>
  <c r="G51" i="22"/>
  <c r="H51" i="22" s="1"/>
  <c r="E51" i="22"/>
  <c r="F51" i="22" s="1"/>
  <c r="D51" i="22"/>
  <c r="AK50" i="22"/>
  <c r="AI50" i="22"/>
  <c r="AG50" i="22"/>
  <c r="AE50" i="22"/>
  <c r="AC50" i="22"/>
  <c r="AA50" i="22"/>
  <c r="Y50" i="22"/>
  <c r="X50" i="22"/>
  <c r="W50" i="22"/>
  <c r="V50" i="22"/>
  <c r="T50" i="22"/>
  <c r="R50" i="22"/>
  <c r="P50" i="22"/>
  <c r="N50" i="22"/>
  <c r="L50" i="22"/>
  <c r="J50" i="22"/>
  <c r="H50" i="22"/>
  <c r="G50" i="22"/>
  <c r="F50" i="22"/>
  <c r="E50" i="22"/>
  <c r="AK49" i="22"/>
  <c r="AI49" i="22"/>
  <c r="AG49" i="22"/>
  <c r="AE49" i="22"/>
  <c r="AC49" i="22"/>
  <c r="AA49" i="22"/>
  <c r="Y49" i="22"/>
  <c r="X49" i="22"/>
  <c r="W49" i="22"/>
  <c r="V49" i="22"/>
  <c r="T49" i="22"/>
  <c r="R49" i="22"/>
  <c r="P49" i="22"/>
  <c r="N49" i="22"/>
  <c r="L49" i="22"/>
  <c r="J49" i="22"/>
  <c r="H49" i="22"/>
  <c r="G49" i="22"/>
  <c r="F49" i="22"/>
  <c r="E49" i="22"/>
  <c r="AK48" i="22"/>
  <c r="AI48" i="22"/>
  <c r="AG48" i="22"/>
  <c r="AE48" i="22"/>
  <c r="AC48" i="22"/>
  <c r="AA48" i="22"/>
  <c r="Y48" i="22"/>
  <c r="X48" i="22"/>
  <c r="W48" i="22"/>
  <c r="V48" i="22"/>
  <c r="T48" i="22"/>
  <c r="R48" i="22"/>
  <c r="P48" i="22"/>
  <c r="N48" i="22"/>
  <c r="L48" i="22"/>
  <c r="J48" i="22"/>
  <c r="H48" i="22"/>
  <c r="G48" i="22"/>
  <c r="F48" i="22"/>
  <c r="E48" i="22"/>
  <c r="AK47" i="22"/>
  <c r="AI47" i="22"/>
  <c r="AG47" i="22"/>
  <c r="AE47" i="22"/>
  <c r="AC47" i="22"/>
  <c r="AA47" i="22"/>
  <c r="Y47" i="22"/>
  <c r="X47" i="22"/>
  <c r="W47" i="22"/>
  <c r="V47" i="22"/>
  <c r="T47" i="22"/>
  <c r="R47" i="22"/>
  <c r="P47" i="22"/>
  <c r="N47" i="22"/>
  <c r="L47" i="22"/>
  <c r="J47" i="22"/>
  <c r="H47" i="22"/>
  <c r="G47" i="22"/>
  <c r="F47" i="22"/>
  <c r="E47" i="22"/>
  <c r="AK46" i="22"/>
  <c r="AI46" i="22"/>
  <c r="AG46" i="22"/>
  <c r="AE46" i="22"/>
  <c r="AC46" i="22"/>
  <c r="AA46" i="22"/>
  <c r="Y46" i="22"/>
  <c r="X46" i="22"/>
  <c r="W46" i="22"/>
  <c r="V46" i="22"/>
  <c r="T46" i="22"/>
  <c r="R46" i="22"/>
  <c r="P46" i="22"/>
  <c r="N46" i="22"/>
  <c r="L46" i="22"/>
  <c r="J46" i="22"/>
  <c r="H46" i="22"/>
  <c r="G46" i="22"/>
  <c r="F46" i="22"/>
  <c r="E46" i="22"/>
  <c r="AK45" i="22"/>
  <c r="AI45" i="22"/>
  <c r="AG45" i="22"/>
  <c r="AE45" i="22"/>
  <c r="AC45" i="22"/>
  <c r="AA45" i="22"/>
  <c r="Y45" i="22"/>
  <c r="X45" i="22"/>
  <c r="X51" i="22" s="1"/>
  <c r="W45" i="22"/>
  <c r="V45" i="22"/>
  <c r="V51" i="22" s="1"/>
  <c r="W51" i="22" s="1"/>
  <c r="T45" i="22"/>
  <c r="R45" i="22"/>
  <c r="P45" i="22"/>
  <c r="N45" i="22"/>
  <c r="L45" i="22"/>
  <c r="J45" i="22"/>
  <c r="H45" i="22"/>
  <c r="G45" i="22"/>
  <c r="F45" i="22"/>
  <c r="E45" i="22"/>
  <c r="AK43" i="22"/>
  <c r="AJ43" i="22"/>
  <c r="AH43" i="22"/>
  <c r="AG43" i="22"/>
  <c r="AF43" i="22"/>
  <c r="AD43" i="22"/>
  <c r="AC43" i="22"/>
  <c r="AB43" i="22"/>
  <c r="Z43" i="22"/>
  <c r="Y43" i="22"/>
  <c r="U43" i="22"/>
  <c r="AI43" i="22" s="1"/>
  <c r="S43" i="22"/>
  <c r="T43" i="22" s="1"/>
  <c r="Q43" i="22"/>
  <c r="R43" i="22" s="1"/>
  <c r="O43" i="22"/>
  <c r="P43" i="22" s="1"/>
  <c r="M43" i="22"/>
  <c r="N43" i="22" s="1"/>
  <c r="K43" i="22"/>
  <c r="L43" i="22" s="1"/>
  <c r="I43" i="22"/>
  <c r="J43" i="22" s="1"/>
  <c r="G43" i="22"/>
  <c r="H43" i="22" s="1"/>
  <c r="E43" i="22"/>
  <c r="F43" i="22" s="1"/>
  <c r="D43" i="22"/>
  <c r="AK42" i="22"/>
  <c r="AI42" i="22"/>
  <c r="AG42" i="22"/>
  <c r="AE42" i="22"/>
  <c r="AC42" i="22"/>
  <c r="AA42" i="22"/>
  <c r="Y42" i="22"/>
  <c r="X42" i="22"/>
  <c r="W42" i="22"/>
  <c r="V42" i="22"/>
  <c r="T42" i="22"/>
  <c r="R42" i="22"/>
  <c r="P42" i="22"/>
  <c r="N42" i="22"/>
  <c r="L42" i="22"/>
  <c r="J42" i="22"/>
  <c r="H42" i="22"/>
  <c r="G42" i="22"/>
  <c r="F42" i="22"/>
  <c r="E42" i="22"/>
  <c r="AK41" i="22"/>
  <c r="AI41" i="22"/>
  <c r="AG41" i="22"/>
  <c r="AE41" i="22"/>
  <c r="AC41" i="22"/>
  <c r="AA41" i="22"/>
  <c r="Y41" i="22"/>
  <c r="X41" i="22"/>
  <c r="W41" i="22"/>
  <c r="V41" i="22"/>
  <c r="T41" i="22"/>
  <c r="R41" i="22"/>
  <c r="P41" i="22"/>
  <c r="N41" i="22"/>
  <c r="L41" i="22"/>
  <c r="J41" i="22"/>
  <c r="H41" i="22"/>
  <c r="G41" i="22"/>
  <c r="F41" i="22"/>
  <c r="E41" i="22"/>
  <c r="AK40" i="22"/>
  <c r="AI40" i="22"/>
  <c r="AG40" i="22"/>
  <c r="AE40" i="22"/>
  <c r="AC40" i="22"/>
  <c r="AA40" i="22"/>
  <c r="Y40" i="22"/>
  <c r="X40" i="22"/>
  <c r="W40" i="22"/>
  <c r="V40" i="22"/>
  <c r="T40" i="22"/>
  <c r="R40" i="22"/>
  <c r="P40" i="22"/>
  <c r="N40" i="22"/>
  <c r="L40" i="22"/>
  <c r="J40" i="22"/>
  <c r="H40" i="22"/>
  <c r="G40" i="22"/>
  <c r="F40" i="22"/>
  <c r="E40" i="22"/>
  <c r="AK39" i="22"/>
  <c r="AI39" i="22"/>
  <c r="AG39" i="22"/>
  <c r="AE39" i="22"/>
  <c r="AC39" i="22"/>
  <c r="AA39" i="22"/>
  <c r="Y39" i="22"/>
  <c r="X39" i="22"/>
  <c r="W39" i="22"/>
  <c r="V39" i="22"/>
  <c r="T39" i="22"/>
  <c r="R39" i="22"/>
  <c r="P39" i="22"/>
  <c r="N39" i="22"/>
  <c r="L39" i="22"/>
  <c r="J39" i="22"/>
  <c r="H39" i="22"/>
  <c r="G39" i="22"/>
  <c r="F39" i="22"/>
  <c r="E39" i="22"/>
  <c r="AK38" i="22"/>
  <c r="AI38" i="22"/>
  <c r="AG38" i="22"/>
  <c r="AE38" i="22"/>
  <c r="AC38" i="22"/>
  <c r="AA38" i="22"/>
  <c r="Y38" i="22"/>
  <c r="X38" i="22"/>
  <c r="W38" i="22"/>
  <c r="V38" i="22"/>
  <c r="T38" i="22"/>
  <c r="R38" i="22"/>
  <c r="P38" i="22"/>
  <c r="N38" i="22"/>
  <c r="L38" i="22"/>
  <c r="J38" i="22"/>
  <c r="H38" i="22"/>
  <c r="G38" i="22"/>
  <c r="F38" i="22"/>
  <c r="E38" i="22"/>
  <c r="AK37" i="22"/>
  <c r="AI37" i="22"/>
  <c r="AG37" i="22"/>
  <c r="AE37" i="22"/>
  <c r="AC37" i="22"/>
  <c r="AA37" i="22"/>
  <c r="Y37" i="22"/>
  <c r="X37" i="22"/>
  <c r="W37" i="22"/>
  <c r="V37" i="22"/>
  <c r="T37" i="22"/>
  <c r="R37" i="22"/>
  <c r="P37" i="22"/>
  <c r="N37" i="22"/>
  <c r="L37" i="22"/>
  <c r="J37" i="22"/>
  <c r="H37" i="22"/>
  <c r="G37" i="22"/>
  <c r="F37" i="22"/>
  <c r="E37" i="22"/>
  <c r="AK36" i="22"/>
  <c r="AI36" i="22"/>
  <c r="AG36" i="22"/>
  <c r="AE36" i="22"/>
  <c r="AC36" i="22"/>
  <c r="AA36" i="22"/>
  <c r="Y36" i="22"/>
  <c r="X36" i="22"/>
  <c r="W36" i="22"/>
  <c r="V36" i="22"/>
  <c r="T36" i="22"/>
  <c r="R36" i="22"/>
  <c r="P36" i="22"/>
  <c r="N36" i="22"/>
  <c r="L36" i="22"/>
  <c r="J36" i="22"/>
  <c r="H36" i="22"/>
  <c r="G36" i="22"/>
  <c r="F36" i="22"/>
  <c r="E36" i="22"/>
  <c r="AK35" i="22"/>
  <c r="AI35" i="22"/>
  <c r="AG35" i="22"/>
  <c r="AE35" i="22"/>
  <c r="AC35" i="22"/>
  <c r="AA35" i="22"/>
  <c r="Y35" i="22"/>
  <c r="X35" i="22"/>
  <c r="X43" i="22" s="1"/>
  <c r="W35" i="22"/>
  <c r="V35" i="22"/>
  <c r="V43" i="22" s="1"/>
  <c r="W43" i="22" s="1"/>
  <c r="T35" i="22"/>
  <c r="R35" i="22"/>
  <c r="P35" i="22"/>
  <c r="N35" i="22"/>
  <c r="L35" i="22"/>
  <c r="J35" i="22"/>
  <c r="H35" i="22"/>
  <c r="G35" i="22"/>
  <c r="F35" i="22"/>
  <c r="E35" i="22"/>
  <c r="AK33" i="22"/>
  <c r="AJ33" i="22"/>
  <c r="AH33" i="22"/>
  <c r="AG33" i="22"/>
  <c r="AF33" i="22"/>
  <c r="AD33" i="22"/>
  <c r="AC33" i="22"/>
  <c r="AB33" i="22"/>
  <c r="Z33" i="22"/>
  <c r="Y33" i="22"/>
  <c r="U33" i="22"/>
  <c r="AI33" i="22" s="1"/>
  <c r="S33" i="22"/>
  <c r="T33" i="22" s="1"/>
  <c r="Q33" i="22"/>
  <c r="R33" i="22" s="1"/>
  <c r="O33" i="22"/>
  <c r="P33" i="22" s="1"/>
  <c r="M33" i="22"/>
  <c r="N33" i="22" s="1"/>
  <c r="K33" i="22"/>
  <c r="L33" i="22" s="1"/>
  <c r="I33" i="22"/>
  <c r="J33" i="22" s="1"/>
  <c r="G33" i="22"/>
  <c r="H33" i="22" s="1"/>
  <c r="E33" i="22"/>
  <c r="F33" i="22" s="1"/>
  <c r="D33" i="22"/>
  <c r="AK32" i="22"/>
  <c r="AI32" i="22"/>
  <c r="AG32" i="22"/>
  <c r="AE32" i="22"/>
  <c r="AC32" i="22"/>
  <c r="AA32" i="22"/>
  <c r="Y32" i="22"/>
  <c r="X32" i="22"/>
  <c r="W32" i="22"/>
  <c r="V32" i="22"/>
  <c r="T32" i="22"/>
  <c r="R32" i="22"/>
  <c r="P32" i="22"/>
  <c r="N32" i="22"/>
  <c r="L32" i="22"/>
  <c r="J32" i="22"/>
  <c r="H32" i="22"/>
  <c r="G32" i="22"/>
  <c r="F32" i="22"/>
  <c r="E32" i="22"/>
  <c r="AK31" i="22"/>
  <c r="AI31" i="22"/>
  <c r="AG31" i="22"/>
  <c r="AE31" i="22"/>
  <c r="AC31" i="22"/>
  <c r="AA31" i="22"/>
  <c r="Y31" i="22"/>
  <c r="X31" i="22"/>
  <c r="W31" i="22"/>
  <c r="V31" i="22"/>
  <c r="T31" i="22"/>
  <c r="R31" i="22"/>
  <c r="P31" i="22"/>
  <c r="N31" i="22"/>
  <c r="L31" i="22"/>
  <c r="J31" i="22"/>
  <c r="H31" i="22"/>
  <c r="G31" i="22"/>
  <c r="F31" i="22"/>
  <c r="E31" i="22"/>
  <c r="AK30" i="22"/>
  <c r="AI30" i="22"/>
  <c r="AG30" i="22"/>
  <c r="AE30" i="22"/>
  <c r="AC30" i="22"/>
  <c r="AA30" i="22"/>
  <c r="Y30" i="22"/>
  <c r="X30" i="22"/>
  <c r="W30" i="22"/>
  <c r="V30" i="22"/>
  <c r="T30" i="22"/>
  <c r="R30" i="22"/>
  <c r="P30" i="22"/>
  <c r="N30" i="22"/>
  <c r="L30" i="22"/>
  <c r="J30" i="22"/>
  <c r="H30" i="22"/>
  <c r="G30" i="22"/>
  <c r="F30" i="22"/>
  <c r="E30" i="22"/>
  <c r="AK29" i="22"/>
  <c r="AI29" i="22"/>
  <c r="AG29" i="22"/>
  <c r="AE29" i="22"/>
  <c r="AC29" i="22"/>
  <c r="AA29" i="22"/>
  <c r="Y29" i="22"/>
  <c r="X29" i="22"/>
  <c r="W29" i="22"/>
  <c r="V29" i="22"/>
  <c r="T29" i="22"/>
  <c r="R29" i="22"/>
  <c r="P29" i="22"/>
  <c r="N29" i="22"/>
  <c r="L29" i="22"/>
  <c r="J29" i="22"/>
  <c r="H29" i="22"/>
  <c r="G29" i="22"/>
  <c r="F29" i="22"/>
  <c r="E29" i="22"/>
  <c r="AK28" i="22"/>
  <c r="AI28" i="22"/>
  <c r="AG28" i="22"/>
  <c r="AE28" i="22"/>
  <c r="AC28" i="22"/>
  <c r="AA28" i="22"/>
  <c r="Y28" i="22"/>
  <c r="X28" i="22"/>
  <c r="W28" i="22"/>
  <c r="V28" i="22"/>
  <c r="T28" i="22"/>
  <c r="R28" i="22"/>
  <c r="P28" i="22"/>
  <c r="N28" i="22"/>
  <c r="L28" i="22"/>
  <c r="J28" i="22"/>
  <c r="H28" i="22"/>
  <c r="G28" i="22"/>
  <c r="F28" i="22"/>
  <c r="E28" i="22"/>
  <c r="AK27" i="22"/>
  <c r="AI27" i="22"/>
  <c r="AG27" i="22"/>
  <c r="AE27" i="22"/>
  <c r="AC27" i="22"/>
  <c r="AA27" i="22"/>
  <c r="Y27" i="22"/>
  <c r="X27" i="22"/>
  <c r="W27" i="22"/>
  <c r="V27" i="22"/>
  <c r="T27" i="22"/>
  <c r="R27" i="22"/>
  <c r="P27" i="22"/>
  <c r="N27" i="22"/>
  <c r="L27" i="22"/>
  <c r="J27" i="22"/>
  <c r="H27" i="22"/>
  <c r="G27" i="22"/>
  <c r="F27" i="22"/>
  <c r="E27" i="22"/>
  <c r="AK26" i="22"/>
  <c r="AI26" i="22"/>
  <c r="AG26" i="22"/>
  <c r="AE26" i="22"/>
  <c r="AC26" i="22"/>
  <c r="AA26" i="22"/>
  <c r="Y26" i="22"/>
  <c r="X26" i="22"/>
  <c r="W26" i="22"/>
  <c r="V26" i="22"/>
  <c r="T26" i="22"/>
  <c r="R26" i="22"/>
  <c r="P26" i="22"/>
  <c r="N26" i="22"/>
  <c r="L26" i="22"/>
  <c r="J26" i="22"/>
  <c r="H26" i="22"/>
  <c r="G26" i="22"/>
  <c r="F26" i="22"/>
  <c r="E26" i="22"/>
  <c r="AK25" i="22"/>
  <c r="AI25" i="22"/>
  <c r="AG25" i="22"/>
  <c r="AE25" i="22"/>
  <c r="AC25" i="22"/>
  <c r="AA25" i="22"/>
  <c r="Y25" i="22"/>
  <c r="X25" i="22"/>
  <c r="W25" i="22"/>
  <c r="V25" i="22"/>
  <c r="T25" i="22"/>
  <c r="R25" i="22"/>
  <c r="P25" i="22"/>
  <c r="N25" i="22"/>
  <c r="L25" i="22"/>
  <c r="J25" i="22"/>
  <c r="H25" i="22"/>
  <c r="G25" i="22"/>
  <c r="F25" i="22"/>
  <c r="E25" i="22"/>
  <c r="AK24" i="22"/>
  <c r="AI24" i="22"/>
  <c r="AG24" i="22"/>
  <c r="AE24" i="22"/>
  <c r="AC24" i="22"/>
  <c r="AA24" i="22"/>
  <c r="Y24" i="22"/>
  <c r="X24" i="22"/>
  <c r="W24" i="22"/>
  <c r="V24" i="22"/>
  <c r="T24" i="22"/>
  <c r="R24" i="22"/>
  <c r="P24" i="22"/>
  <c r="N24" i="22"/>
  <c r="L24" i="22"/>
  <c r="J24" i="22"/>
  <c r="H24" i="22"/>
  <c r="G24" i="22"/>
  <c r="F24" i="22"/>
  <c r="E24" i="22"/>
  <c r="AK23" i="22"/>
  <c r="AI23" i="22"/>
  <c r="AG23" i="22"/>
  <c r="AE23" i="22"/>
  <c r="AC23" i="22"/>
  <c r="AA23" i="22"/>
  <c r="Y23" i="22"/>
  <c r="X23" i="22"/>
  <c r="W23" i="22"/>
  <c r="V23" i="22"/>
  <c r="T23" i="22"/>
  <c r="R23" i="22"/>
  <c r="P23" i="22"/>
  <c r="N23" i="22"/>
  <c r="L23" i="22"/>
  <c r="J23" i="22"/>
  <c r="H23" i="22"/>
  <c r="G23" i="22"/>
  <c r="F23" i="22"/>
  <c r="E23" i="22"/>
  <c r="AK22" i="22"/>
  <c r="AI22" i="22"/>
  <c r="AG22" i="22"/>
  <c r="AE22" i="22"/>
  <c r="AC22" i="22"/>
  <c r="AA22" i="22"/>
  <c r="Y22" i="22"/>
  <c r="X22" i="22"/>
  <c r="X33" i="22" s="1"/>
  <c r="W22" i="22"/>
  <c r="V22" i="22"/>
  <c r="V33" i="22" s="1"/>
  <c r="W33" i="22" s="1"/>
  <c r="T22" i="22"/>
  <c r="R22" i="22"/>
  <c r="P22" i="22"/>
  <c r="N22" i="22"/>
  <c r="L22" i="22"/>
  <c r="J22" i="22"/>
  <c r="H22" i="22"/>
  <c r="G22" i="22"/>
  <c r="F22" i="22"/>
  <c r="E22" i="22"/>
  <c r="AK20" i="22"/>
  <c r="AJ20" i="22"/>
  <c r="AH20" i="22"/>
  <c r="AG20" i="22"/>
  <c r="AF20" i="22"/>
  <c r="AD20" i="22"/>
  <c r="AC20" i="22"/>
  <c r="AB20" i="22"/>
  <c r="Z20" i="22"/>
  <c r="Y20" i="22"/>
  <c r="U20" i="22"/>
  <c r="AI20" i="22" s="1"/>
  <c r="S20" i="22"/>
  <c r="T20" i="22" s="1"/>
  <c r="Q20" i="22"/>
  <c r="R20" i="22" s="1"/>
  <c r="O20" i="22"/>
  <c r="P20" i="22" s="1"/>
  <c r="M20" i="22"/>
  <c r="N20" i="22" s="1"/>
  <c r="K20" i="22"/>
  <c r="L20" i="22" s="1"/>
  <c r="I20" i="22"/>
  <c r="J20" i="22" s="1"/>
  <c r="G20" i="22"/>
  <c r="H20" i="22" s="1"/>
  <c r="E20" i="22"/>
  <c r="F20" i="22" s="1"/>
  <c r="D20" i="22"/>
  <c r="AK19" i="22"/>
  <c r="AI19" i="22"/>
  <c r="AG19" i="22"/>
  <c r="AE19" i="22"/>
  <c r="AC19" i="22"/>
  <c r="AA19" i="22"/>
  <c r="Y19" i="22"/>
  <c r="X19" i="22"/>
  <c r="W19" i="22"/>
  <c r="V19" i="22"/>
  <c r="T19" i="22"/>
  <c r="R19" i="22"/>
  <c r="P19" i="22"/>
  <c r="N19" i="22"/>
  <c r="L19" i="22"/>
  <c r="J19" i="22"/>
  <c r="H19" i="22"/>
  <c r="G19" i="22"/>
  <c r="F19" i="22"/>
  <c r="E19" i="22"/>
  <c r="AK18" i="22"/>
  <c r="AI18" i="22"/>
  <c r="AG18" i="22"/>
  <c r="AE18" i="22"/>
  <c r="AC18" i="22"/>
  <c r="AA18" i="22"/>
  <c r="Y18" i="22"/>
  <c r="X18" i="22"/>
  <c r="W18" i="22"/>
  <c r="V18" i="22"/>
  <c r="T18" i="22"/>
  <c r="R18" i="22"/>
  <c r="P18" i="22"/>
  <c r="N18" i="22"/>
  <c r="L18" i="22"/>
  <c r="J18" i="22"/>
  <c r="H18" i="22"/>
  <c r="G18" i="22"/>
  <c r="F18" i="22"/>
  <c r="E18" i="22"/>
  <c r="AK17" i="22"/>
  <c r="AI17" i="22"/>
  <c r="AG17" i="22"/>
  <c r="AE17" i="22"/>
  <c r="AC17" i="22"/>
  <c r="AA17" i="22"/>
  <c r="Y17" i="22"/>
  <c r="X17" i="22"/>
  <c r="X20" i="22" s="1"/>
  <c r="W17" i="22"/>
  <c r="V17" i="22"/>
  <c r="V20" i="22" s="1"/>
  <c r="W20" i="22" s="1"/>
  <c r="T17" i="22"/>
  <c r="R17" i="22"/>
  <c r="P17" i="22"/>
  <c r="N17" i="22"/>
  <c r="L17" i="22"/>
  <c r="J17" i="22"/>
  <c r="H17" i="22"/>
  <c r="G17" i="22"/>
  <c r="F17" i="22"/>
  <c r="E17" i="22"/>
  <c r="AK15" i="22"/>
  <c r="AJ15" i="22"/>
  <c r="AJ89" i="22" s="1"/>
  <c r="AH15" i="22"/>
  <c r="AH89" i="22" s="1"/>
  <c r="AG15" i="22"/>
  <c r="AF15" i="22"/>
  <c r="AF89" i="22" s="1"/>
  <c r="AD15" i="22"/>
  <c r="AD89" i="22" s="1"/>
  <c r="AC15" i="22"/>
  <c r="AB15" i="22"/>
  <c r="AB89" i="22" s="1"/>
  <c r="Z15" i="22"/>
  <c r="Z89" i="22" s="1"/>
  <c r="Y15" i="22"/>
  <c r="U15" i="22"/>
  <c r="S15" i="22"/>
  <c r="Q15" i="22"/>
  <c r="O15" i="22"/>
  <c r="M15" i="22"/>
  <c r="K15" i="22"/>
  <c r="I15" i="22"/>
  <c r="G15" i="22"/>
  <c r="E15" i="22"/>
  <c r="D15" i="22"/>
  <c r="D89" i="22" s="1"/>
  <c r="AK14" i="22"/>
  <c r="AI14" i="22"/>
  <c r="AG14" i="22"/>
  <c r="AE14" i="22"/>
  <c r="AC14" i="22"/>
  <c r="AA14" i="22"/>
  <c r="Y14" i="22"/>
  <c r="X14" i="22"/>
  <c r="W14" i="22"/>
  <c r="V14" i="22"/>
  <c r="T14" i="22"/>
  <c r="R14" i="22"/>
  <c r="P14" i="22"/>
  <c r="N14" i="22"/>
  <c r="L14" i="22"/>
  <c r="J14" i="22"/>
  <c r="H14" i="22"/>
  <c r="G14" i="22"/>
  <c r="F14" i="22"/>
  <c r="E14" i="22"/>
  <c r="AK13" i="22"/>
  <c r="AI13" i="22"/>
  <c r="AG13" i="22"/>
  <c r="AE13" i="22"/>
  <c r="AC13" i="22"/>
  <c r="AA13" i="22"/>
  <c r="Y13" i="22"/>
  <c r="X13" i="22"/>
  <c r="W13" i="22"/>
  <c r="V13" i="22"/>
  <c r="T13" i="22"/>
  <c r="R13" i="22"/>
  <c r="P13" i="22"/>
  <c r="N13" i="22"/>
  <c r="L13" i="22"/>
  <c r="J13" i="22"/>
  <c r="H13" i="22"/>
  <c r="G13" i="22"/>
  <c r="F13" i="22"/>
  <c r="E13" i="22"/>
  <c r="AK12" i="22"/>
  <c r="AI12" i="22"/>
  <c r="AG12" i="22"/>
  <c r="AE12" i="22"/>
  <c r="AC12" i="22"/>
  <c r="AA12" i="22"/>
  <c r="Y12" i="22"/>
  <c r="X12" i="22"/>
  <c r="W12" i="22"/>
  <c r="V12" i="22"/>
  <c r="T12" i="22"/>
  <c r="R12" i="22"/>
  <c r="P12" i="22"/>
  <c r="N12" i="22"/>
  <c r="L12" i="22"/>
  <c r="J12" i="22"/>
  <c r="H12" i="22"/>
  <c r="G12" i="22"/>
  <c r="F12" i="22"/>
  <c r="E12" i="22"/>
  <c r="AK11" i="22"/>
  <c r="AI11" i="22"/>
  <c r="AG11" i="22"/>
  <c r="AE11" i="22"/>
  <c r="AC11" i="22"/>
  <c r="AA11" i="22"/>
  <c r="Y11" i="22"/>
  <c r="X11" i="22"/>
  <c r="W11" i="22"/>
  <c r="V11" i="22"/>
  <c r="T11" i="22"/>
  <c r="R11" i="22"/>
  <c r="P11" i="22"/>
  <c r="N11" i="22"/>
  <c r="L11" i="22"/>
  <c r="J11" i="22"/>
  <c r="H11" i="22"/>
  <c r="G11" i="22"/>
  <c r="F11" i="22"/>
  <c r="E11" i="22"/>
  <c r="AK10" i="22"/>
  <c r="AI10" i="22"/>
  <c r="AG10" i="22"/>
  <c r="AE10" i="22"/>
  <c r="AC10" i="22"/>
  <c r="AA10" i="22"/>
  <c r="Y10" i="22"/>
  <c r="X10" i="22"/>
  <c r="W10" i="22"/>
  <c r="V10" i="22"/>
  <c r="T10" i="22"/>
  <c r="R10" i="22"/>
  <c r="P10" i="22"/>
  <c r="N10" i="22"/>
  <c r="L10" i="22"/>
  <c r="J10" i="22"/>
  <c r="H10" i="22"/>
  <c r="G10" i="22"/>
  <c r="F10" i="22"/>
  <c r="E10" i="22"/>
  <c r="AK9" i="22"/>
  <c r="AI9" i="22"/>
  <c r="AG9" i="22"/>
  <c r="AE9" i="22"/>
  <c r="AC9" i="22"/>
  <c r="AA9" i="22"/>
  <c r="Y9" i="22"/>
  <c r="X9" i="22"/>
  <c r="W9" i="22"/>
  <c r="V9" i="22"/>
  <c r="T9" i="22"/>
  <c r="R9" i="22"/>
  <c r="P9" i="22"/>
  <c r="N9" i="22"/>
  <c r="L9" i="22"/>
  <c r="J9" i="22"/>
  <c r="H9" i="22"/>
  <c r="G9" i="22"/>
  <c r="F9" i="22"/>
  <c r="E9" i="22"/>
  <c r="AK8" i="22"/>
  <c r="AI8" i="22"/>
  <c r="AG8" i="22"/>
  <c r="AE8" i="22"/>
  <c r="AC8" i="22"/>
  <c r="AA8" i="22"/>
  <c r="Y8" i="22"/>
  <c r="X8" i="22"/>
  <c r="X15" i="22" s="1"/>
  <c r="X89" i="22" s="1"/>
  <c r="W8" i="22"/>
  <c r="V8" i="22"/>
  <c r="V15" i="22" s="1"/>
  <c r="T8" i="22"/>
  <c r="R8" i="22"/>
  <c r="P8" i="22"/>
  <c r="N8" i="22"/>
  <c r="L8" i="22"/>
  <c r="J8" i="22"/>
  <c r="H8" i="22"/>
  <c r="G8" i="22"/>
  <c r="F8" i="22"/>
  <c r="E8" i="22"/>
  <c r="J15" i="22" l="1"/>
  <c r="I89" i="22"/>
  <c r="J89" i="22" s="1"/>
  <c r="R15" i="22"/>
  <c r="Q89" i="22"/>
  <c r="R89" i="22" s="1"/>
  <c r="AI63" i="22"/>
  <c r="AE63" i="22"/>
  <c r="AA63" i="22"/>
  <c r="AC63" i="22"/>
  <c r="L15" i="22"/>
  <c r="K89" i="22"/>
  <c r="L89" i="22" s="1"/>
  <c r="T15" i="22"/>
  <c r="S89" i="22"/>
  <c r="T89" i="22" s="1"/>
  <c r="W63" i="22"/>
  <c r="Y63" i="22"/>
  <c r="F15" i="22"/>
  <c r="E89" i="22"/>
  <c r="F89" i="22" s="1"/>
  <c r="N15" i="22"/>
  <c r="M89" i="22"/>
  <c r="N89" i="22" s="1"/>
  <c r="U89" i="22"/>
  <c r="AI89" i="22" s="1"/>
  <c r="AA15" i="22"/>
  <c r="AE15" i="22"/>
  <c r="AI15" i="22"/>
  <c r="AA20" i="22"/>
  <c r="AE20" i="22"/>
  <c r="AA33" i="22"/>
  <c r="AE33" i="22"/>
  <c r="AA43" i="22"/>
  <c r="AE43" i="22"/>
  <c r="AA51" i="22"/>
  <c r="AE51" i="22"/>
  <c r="AK54" i="22"/>
  <c r="AG54" i="22"/>
  <c r="AA54" i="22"/>
  <c r="AE54" i="22"/>
  <c r="AK63" i="22"/>
  <c r="V89" i="22"/>
  <c r="H15" i="22"/>
  <c r="G89" i="22"/>
  <c r="H89" i="22" s="1"/>
  <c r="P15" i="22"/>
  <c r="O89" i="22"/>
  <c r="P89" i="22" s="1"/>
  <c r="W15" i="22"/>
  <c r="AG89" i="22"/>
  <c r="AG63" i="22"/>
  <c r="AC80" i="22"/>
  <c r="AG80" i="22"/>
  <c r="AK80" i="22"/>
  <c r="AC69" i="22"/>
  <c r="AG69" i="22"/>
  <c r="AA80" i="22"/>
  <c r="AE80" i="22"/>
  <c r="AC87" i="22"/>
  <c r="AG87" i="22"/>
  <c r="AE89" i="22" l="1"/>
  <c r="AC89" i="22"/>
  <c r="AA89" i="22"/>
  <c r="Y89" i="22"/>
  <c r="AK89" i="22"/>
  <c r="W89" i="22"/>
  <c r="AC86" i="21" l="1"/>
  <c r="AA86" i="21"/>
  <c r="Y86" i="21"/>
  <c r="W86" i="21"/>
  <c r="U86" i="21"/>
  <c r="S86" i="21"/>
  <c r="Q86" i="21"/>
  <c r="O86" i="21"/>
  <c r="M86" i="21"/>
  <c r="K86" i="21"/>
  <c r="G86" i="21"/>
  <c r="F86" i="21"/>
  <c r="E86" i="21"/>
  <c r="D86" i="21"/>
  <c r="J85" i="21"/>
  <c r="I85" i="21"/>
  <c r="H85" i="21"/>
  <c r="J84" i="21"/>
  <c r="I84" i="21"/>
  <c r="H84" i="21"/>
  <c r="Z83" i="21"/>
  <c r="J83" i="21"/>
  <c r="H83" i="21"/>
  <c r="I83" i="21" s="1"/>
  <c r="V82" i="21"/>
  <c r="J82" i="21"/>
  <c r="H82" i="21"/>
  <c r="I82" i="21" s="1"/>
  <c r="J81" i="21"/>
  <c r="I81" i="21"/>
  <c r="V81" i="21" s="1"/>
  <c r="H81" i="21"/>
  <c r="H86" i="21" s="1"/>
  <c r="AC79" i="21"/>
  <c r="AA79" i="21"/>
  <c r="Y79" i="21"/>
  <c r="W79" i="21"/>
  <c r="U79" i="21"/>
  <c r="S79" i="21"/>
  <c r="Q79" i="21"/>
  <c r="O79" i="21"/>
  <c r="M79" i="21"/>
  <c r="K79" i="21"/>
  <c r="I79" i="21"/>
  <c r="G79" i="21"/>
  <c r="F79" i="21"/>
  <c r="E79" i="21"/>
  <c r="D79" i="21"/>
  <c r="J78" i="21"/>
  <c r="I78" i="21"/>
  <c r="R78" i="21" s="1"/>
  <c r="H78" i="21"/>
  <c r="J77" i="21"/>
  <c r="I77" i="21"/>
  <c r="T77" i="21" s="1"/>
  <c r="H77" i="21"/>
  <c r="Z76" i="21"/>
  <c r="R76" i="21"/>
  <c r="N76" i="21"/>
  <c r="J76" i="21"/>
  <c r="H76" i="21"/>
  <c r="I76" i="21" s="1"/>
  <c r="AD75" i="21"/>
  <c r="X75" i="21"/>
  <c r="V75" i="21"/>
  <c r="N75" i="21"/>
  <c r="L75" i="21"/>
  <c r="J75" i="21"/>
  <c r="H75" i="21"/>
  <c r="I75" i="21" s="1"/>
  <c r="J74" i="21"/>
  <c r="I74" i="21"/>
  <c r="V74" i="21" s="1"/>
  <c r="H74" i="21"/>
  <c r="Z73" i="21"/>
  <c r="X73" i="21"/>
  <c r="T73" i="21"/>
  <c r="P73" i="21"/>
  <c r="L73" i="21"/>
  <c r="J73" i="21"/>
  <c r="I73" i="21"/>
  <c r="H73" i="21"/>
  <c r="AD72" i="21"/>
  <c r="AB72" i="21"/>
  <c r="V72" i="21"/>
  <c r="R72" i="21"/>
  <c r="L72" i="21"/>
  <c r="J72" i="21"/>
  <c r="H72" i="21"/>
  <c r="I72" i="21" s="1"/>
  <c r="V71" i="21"/>
  <c r="J71" i="21"/>
  <c r="H71" i="21"/>
  <c r="I71" i="21" s="1"/>
  <c r="AD70" i="21"/>
  <c r="X70" i="21"/>
  <c r="R70" i="21"/>
  <c r="N70" i="21"/>
  <c r="J70" i="21"/>
  <c r="I70" i="21"/>
  <c r="H70" i="21"/>
  <c r="H79" i="21" s="1"/>
  <c r="AC68" i="21"/>
  <c r="AA68" i="21"/>
  <c r="Y68" i="21"/>
  <c r="W68" i="21"/>
  <c r="U68" i="21"/>
  <c r="S68" i="21"/>
  <c r="Q68" i="21"/>
  <c r="O68" i="21"/>
  <c r="M68" i="21"/>
  <c r="K68" i="21"/>
  <c r="G68" i="21"/>
  <c r="F68" i="21"/>
  <c r="E68" i="21"/>
  <c r="D68" i="21"/>
  <c r="J67" i="21"/>
  <c r="I67" i="21"/>
  <c r="H67" i="21"/>
  <c r="Z66" i="21"/>
  <c r="X66" i="21"/>
  <c r="T66" i="21"/>
  <c r="P66" i="21"/>
  <c r="L66" i="21"/>
  <c r="J66" i="21"/>
  <c r="I66" i="21"/>
  <c r="H66" i="21"/>
  <c r="AD65" i="21"/>
  <c r="AB65" i="21"/>
  <c r="V65" i="21"/>
  <c r="R65" i="21"/>
  <c r="L65" i="21"/>
  <c r="J65" i="21"/>
  <c r="H65" i="21"/>
  <c r="I65" i="21" s="1"/>
  <c r="J64" i="21"/>
  <c r="H64" i="21"/>
  <c r="H68" i="21" s="1"/>
  <c r="AC62" i="21"/>
  <c r="AA62" i="21"/>
  <c r="Y62" i="21"/>
  <c r="W62" i="21"/>
  <c r="U62" i="21"/>
  <c r="S62" i="21"/>
  <c r="Q62" i="21"/>
  <c r="O62" i="21"/>
  <c r="M62" i="21"/>
  <c r="K62" i="21"/>
  <c r="G62" i="21"/>
  <c r="F62" i="21"/>
  <c r="E62" i="21"/>
  <c r="D62" i="21"/>
  <c r="AD61" i="21"/>
  <c r="P61" i="21"/>
  <c r="J61" i="21"/>
  <c r="H61" i="21"/>
  <c r="I61" i="21" s="1"/>
  <c r="P60" i="21"/>
  <c r="J60" i="21"/>
  <c r="H60" i="21"/>
  <c r="I60" i="21" s="1"/>
  <c r="Z60" i="21" s="1"/>
  <c r="AB59" i="21"/>
  <c r="P59" i="21"/>
  <c r="J59" i="21"/>
  <c r="I59" i="21"/>
  <c r="R59" i="21" s="1"/>
  <c r="H59" i="21"/>
  <c r="AB58" i="21"/>
  <c r="N58" i="21"/>
  <c r="J58" i="21"/>
  <c r="H58" i="21"/>
  <c r="I58" i="21" s="1"/>
  <c r="J57" i="21"/>
  <c r="H57" i="21"/>
  <c r="I57" i="21" s="1"/>
  <c r="Z56" i="21"/>
  <c r="P56" i="21"/>
  <c r="J56" i="21"/>
  <c r="I56" i="21"/>
  <c r="X56" i="21" s="1"/>
  <c r="H56" i="21"/>
  <c r="J55" i="21"/>
  <c r="J62" i="21" s="1"/>
  <c r="H55" i="21"/>
  <c r="AC53" i="21"/>
  <c r="AA53" i="21"/>
  <c r="Y53" i="21"/>
  <c r="W53" i="21"/>
  <c r="U53" i="21"/>
  <c r="S53" i="21"/>
  <c r="Q53" i="21"/>
  <c r="O53" i="21"/>
  <c r="M53" i="21"/>
  <c r="K53" i="21"/>
  <c r="G53" i="21"/>
  <c r="F53" i="21"/>
  <c r="E53" i="21"/>
  <c r="D53" i="21"/>
  <c r="J52" i="21"/>
  <c r="J53" i="21" s="1"/>
  <c r="H52" i="21"/>
  <c r="AC50" i="21"/>
  <c r="AA50" i="21"/>
  <c r="Y50" i="21"/>
  <c r="W50" i="21"/>
  <c r="U50" i="21"/>
  <c r="S50" i="21"/>
  <c r="Q50" i="21"/>
  <c r="O50" i="21"/>
  <c r="M50" i="21"/>
  <c r="K50" i="21"/>
  <c r="G50" i="21"/>
  <c r="F50" i="21"/>
  <c r="E50" i="21"/>
  <c r="D50" i="21"/>
  <c r="J49" i="21"/>
  <c r="H49" i="21"/>
  <c r="I49" i="21" s="1"/>
  <c r="T48" i="21"/>
  <c r="L48" i="21"/>
  <c r="J48" i="21"/>
  <c r="H48" i="21"/>
  <c r="I48" i="21" s="1"/>
  <c r="V47" i="21"/>
  <c r="N47" i="21"/>
  <c r="J47" i="21"/>
  <c r="H47" i="21"/>
  <c r="I47" i="21" s="1"/>
  <c r="X46" i="21"/>
  <c r="P46" i="21"/>
  <c r="J46" i="21"/>
  <c r="I46" i="21"/>
  <c r="H46" i="21"/>
  <c r="Z45" i="21"/>
  <c r="J45" i="21"/>
  <c r="H45" i="21"/>
  <c r="I45" i="21" s="1"/>
  <c r="R45" i="21" s="1"/>
  <c r="J44" i="21"/>
  <c r="J50" i="21" s="1"/>
  <c r="H44" i="21"/>
  <c r="I44" i="21" s="1"/>
  <c r="AB44" i="21" s="1"/>
  <c r="AC42" i="21"/>
  <c r="AA42" i="21"/>
  <c r="Y42" i="21"/>
  <c r="W42" i="21"/>
  <c r="U42" i="21"/>
  <c r="S42" i="21"/>
  <c r="Q42" i="21"/>
  <c r="O42" i="21"/>
  <c r="M42" i="21"/>
  <c r="K42" i="21"/>
  <c r="G42" i="21"/>
  <c r="F42" i="21"/>
  <c r="E42" i="21"/>
  <c r="D42" i="21"/>
  <c r="T41" i="21"/>
  <c r="L41" i="21"/>
  <c r="J41" i="21"/>
  <c r="H41" i="21"/>
  <c r="I41" i="21" s="1"/>
  <c r="N40" i="21"/>
  <c r="J40" i="21"/>
  <c r="H40" i="21"/>
  <c r="I40" i="21" s="1"/>
  <c r="Z39" i="21"/>
  <c r="R39" i="21"/>
  <c r="P39" i="21"/>
  <c r="J39" i="21"/>
  <c r="I39" i="21"/>
  <c r="H39" i="21"/>
  <c r="AB38" i="21"/>
  <c r="Z38" i="21"/>
  <c r="N38" i="21"/>
  <c r="L38" i="21"/>
  <c r="J38" i="21"/>
  <c r="H38" i="21"/>
  <c r="I38" i="21" s="1"/>
  <c r="AB37" i="21"/>
  <c r="P37" i="21"/>
  <c r="J37" i="21"/>
  <c r="I37" i="21"/>
  <c r="H37" i="21"/>
  <c r="X36" i="21"/>
  <c r="J36" i="21"/>
  <c r="I36" i="21"/>
  <c r="P36" i="21" s="1"/>
  <c r="H36" i="21"/>
  <c r="J35" i="21"/>
  <c r="J42" i="21" s="1"/>
  <c r="H35" i="21"/>
  <c r="I35" i="21" s="1"/>
  <c r="J34" i="21"/>
  <c r="H34" i="21"/>
  <c r="H42" i="21" s="1"/>
  <c r="AC32" i="21"/>
  <c r="AA32" i="21"/>
  <c r="Y32" i="21"/>
  <c r="W32" i="21"/>
  <c r="U32" i="21"/>
  <c r="S32" i="21"/>
  <c r="Q32" i="21"/>
  <c r="O32" i="21"/>
  <c r="M32" i="21"/>
  <c r="K32" i="21"/>
  <c r="G32" i="21"/>
  <c r="F32" i="21"/>
  <c r="E32" i="21"/>
  <c r="D32" i="21"/>
  <c r="T31" i="21"/>
  <c r="L31" i="21"/>
  <c r="J31" i="21"/>
  <c r="H31" i="21"/>
  <c r="I31" i="21" s="1"/>
  <c r="V30" i="21"/>
  <c r="J30" i="21"/>
  <c r="H30" i="21"/>
  <c r="I30" i="21" s="1"/>
  <c r="X29" i="21"/>
  <c r="J29" i="21"/>
  <c r="I29" i="21"/>
  <c r="P29" i="21" s="1"/>
  <c r="H29" i="21"/>
  <c r="J28" i="21"/>
  <c r="H28" i="21"/>
  <c r="I28" i="21" s="1"/>
  <c r="T27" i="21"/>
  <c r="L27" i="21"/>
  <c r="J27" i="21"/>
  <c r="H27" i="21"/>
  <c r="I27" i="21" s="1"/>
  <c r="V26" i="21"/>
  <c r="N26" i="21"/>
  <c r="J26" i="21"/>
  <c r="H26" i="21"/>
  <c r="I26" i="21" s="1"/>
  <c r="X25" i="21"/>
  <c r="P25" i="21"/>
  <c r="J25" i="21"/>
  <c r="I25" i="21"/>
  <c r="H25" i="21"/>
  <c r="AB24" i="21"/>
  <c r="Z24" i="21"/>
  <c r="T24" i="21"/>
  <c r="R24" i="21"/>
  <c r="L24" i="21"/>
  <c r="J24" i="21"/>
  <c r="J32" i="21" s="1"/>
  <c r="I24" i="21"/>
  <c r="X24" i="21" s="1"/>
  <c r="H24" i="21"/>
  <c r="J23" i="21"/>
  <c r="H23" i="21"/>
  <c r="I23" i="21" s="1"/>
  <c r="T23" i="21" s="1"/>
  <c r="V22" i="21"/>
  <c r="N22" i="21"/>
  <c r="J22" i="21"/>
  <c r="H22" i="21"/>
  <c r="I22" i="21" s="1"/>
  <c r="X21" i="21"/>
  <c r="P21" i="21"/>
  <c r="J21" i="21"/>
  <c r="I21" i="21"/>
  <c r="H21" i="21"/>
  <c r="AC19" i="21"/>
  <c r="AA19" i="21"/>
  <c r="Y19" i="21"/>
  <c r="W19" i="21"/>
  <c r="U19" i="21"/>
  <c r="S19" i="21"/>
  <c r="Q19" i="21"/>
  <c r="O19" i="21"/>
  <c r="M19" i="21"/>
  <c r="K19" i="21"/>
  <c r="H19" i="21"/>
  <c r="G19" i="21"/>
  <c r="F19" i="21"/>
  <c r="E19" i="21"/>
  <c r="D19" i="21"/>
  <c r="X18" i="21"/>
  <c r="P18" i="21"/>
  <c r="J18" i="21"/>
  <c r="I18" i="21"/>
  <c r="H18" i="21"/>
  <c r="AB17" i="21"/>
  <c r="Z17" i="21"/>
  <c r="T17" i="21"/>
  <c r="R17" i="21"/>
  <c r="L17" i="21"/>
  <c r="J17" i="21"/>
  <c r="I17" i="21"/>
  <c r="X17" i="21" s="1"/>
  <c r="H17" i="21"/>
  <c r="J16" i="21"/>
  <c r="J19" i="21" s="1"/>
  <c r="H16" i="21"/>
  <c r="I16" i="21" s="1"/>
  <c r="AC14" i="21"/>
  <c r="AC88" i="21" s="1"/>
  <c r="AA14" i="21"/>
  <c r="Y14" i="21"/>
  <c r="Y88" i="21" s="1"/>
  <c r="W14" i="21"/>
  <c r="W88" i="21" s="1"/>
  <c r="U14" i="21"/>
  <c r="U88" i="21" s="1"/>
  <c r="S14" i="21"/>
  <c r="S88" i="21" s="1"/>
  <c r="Q14" i="21"/>
  <c r="O14" i="21"/>
  <c r="O88" i="21" s="1"/>
  <c r="M14" i="21"/>
  <c r="M88" i="21" s="1"/>
  <c r="K14" i="21"/>
  <c r="K88" i="21" s="1"/>
  <c r="G14" i="21"/>
  <c r="G88" i="21" s="1"/>
  <c r="F14" i="21"/>
  <c r="E14" i="21"/>
  <c r="E88" i="21" s="1"/>
  <c r="D14" i="21"/>
  <c r="J13" i="21"/>
  <c r="H13" i="21"/>
  <c r="I13" i="21" s="1"/>
  <c r="AD13" i="21" s="1"/>
  <c r="J12" i="21"/>
  <c r="H12" i="21"/>
  <c r="I12" i="21" s="1"/>
  <c r="R11" i="21"/>
  <c r="J11" i="21"/>
  <c r="I11" i="21"/>
  <c r="Z11" i="21" s="1"/>
  <c r="H11" i="21"/>
  <c r="Z10" i="21"/>
  <c r="X10" i="21"/>
  <c r="P10" i="21"/>
  <c r="L10" i="21"/>
  <c r="J10" i="21"/>
  <c r="I10" i="21"/>
  <c r="T10" i="21" s="1"/>
  <c r="H10" i="21"/>
  <c r="AD9" i="21"/>
  <c r="Z9" i="21"/>
  <c r="V9" i="21"/>
  <c r="T9" i="21"/>
  <c r="N9" i="21"/>
  <c r="L9" i="21"/>
  <c r="J9" i="21"/>
  <c r="J14" i="21" s="1"/>
  <c r="H9" i="21"/>
  <c r="I9" i="21" s="1"/>
  <c r="J8" i="21"/>
  <c r="H8" i="21"/>
  <c r="I8" i="21" s="1"/>
  <c r="J7" i="21"/>
  <c r="I7" i="21"/>
  <c r="AD7" i="21" s="1"/>
  <c r="H7" i="21"/>
  <c r="AB12" i="21" l="1"/>
  <c r="T12" i="21"/>
  <c r="L12" i="21"/>
  <c r="Z12" i="21"/>
  <c r="R12" i="21"/>
  <c r="X12" i="21"/>
  <c r="AD12" i="21"/>
  <c r="N12" i="21"/>
  <c r="V12" i="21"/>
  <c r="P12" i="21"/>
  <c r="Z8" i="21"/>
  <c r="R8" i="21"/>
  <c r="AD8" i="21"/>
  <c r="AB8" i="21"/>
  <c r="N8" i="21"/>
  <c r="X8" i="21"/>
  <c r="V8" i="21"/>
  <c r="L8" i="21"/>
  <c r="T8" i="21"/>
  <c r="P8" i="21"/>
  <c r="P7" i="21"/>
  <c r="T13" i="21"/>
  <c r="I19" i="21"/>
  <c r="AD16" i="21"/>
  <c r="V16" i="21"/>
  <c r="N16" i="21"/>
  <c r="Z16" i="21"/>
  <c r="R16" i="21"/>
  <c r="X16" i="21"/>
  <c r="P16" i="21"/>
  <c r="R19" i="21"/>
  <c r="AB23" i="21"/>
  <c r="AB28" i="21"/>
  <c r="T28" i="21"/>
  <c r="L28" i="21"/>
  <c r="X28" i="21"/>
  <c r="P28" i="21"/>
  <c r="AD28" i="21"/>
  <c r="V28" i="21"/>
  <c r="N28" i="21"/>
  <c r="AB35" i="21"/>
  <c r="T35" i="21"/>
  <c r="L35" i="21"/>
  <c r="X35" i="21"/>
  <c r="P35" i="21"/>
  <c r="AD35" i="21"/>
  <c r="V35" i="21"/>
  <c r="N35" i="21"/>
  <c r="AD49" i="21"/>
  <c r="V49" i="21"/>
  <c r="N49" i="21"/>
  <c r="AB49" i="21"/>
  <c r="T49" i="21"/>
  <c r="L49" i="21"/>
  <c r="X49" i="21"/>
  <c r="P49" i="21"/>
  <c r="Z49" i="21"/>
  <c r="R49" i="21"/>
  <c r="R7" i="21"/>
  <c r="V11" i="21"/>
  <c r="V13" i="21"/>
  <c r="AB14" i="21"/>
  <c r="X30" i="21"/>
  <c r="P30" i="21"/>
  <c r="AB30" i="21"/>
  <c r="T30" i="21"/>
  <c r="L30" i="21"/>
  <c r="Z30" i="21"/>
  <c r="R30" i="21"/>
  <c r="L7" i="21"/>
  <c r="AB7" i="21"/>
  <c r="R10" i="21"/>
  <c r="AB10" i="21"/>
  <c r="X11" i="21"/>
  <c r="H14" i="21"/>
  <c r="N7" i="21"/>
  <c r="V7" i="21"/>
  <c r="X9" i="21"/>
  <c r="P9" i="21"/>
  <c r="R9" i="21"/>
  <c r="AB9" i="21"/>
  <c r="P11" i="21"/>
  <c r="N13" i="21"/>
  <c r="T16" i="21"/>
  <c r="Z21" i="21"/>
  <c r="R21" i="21"/>
  <c r="I32" i="21"/>
  <c r="AB32" i="21" s="1"/>
  <c r="AD21" i="21"/>
  <c r="V21" i="21"/>
  <c r="N21" i="21"/>
  <c r="AB21" i="21"/>
  <c r="T21" i="21"/>
  <c r="L21" i="21"/>
  <c r="X22" i="21"/>
  <c r="P22" i="21"/>
  <c r="AB22" i="21"/>
  <c r="T22" i="21"/>
  <c r="L22" i="21"/>
  <c r="Z22" i="21"/>
  <c r="R22" i="21"/>
  <c r="AD22" i="21"/>
  <c r="AD27" i="21"/>
  <c r="V27" i="21"/>
  <c r="N27" i="21"/>
  <c r="Z27" i="21"/>
  <c r="R27" i="21"/>
  <c r="X27" i="21"/>
  <c r="P27" i="21"/>
  <c r="AB27" i="21"/>
  <c r="Z28" i="21"/>
  <c r="N30" i="21"/>
  <c r="P32" i="21"/>
  <c r="Z35" i="21"/>
  <c r="AB67" i="21"/>
  <c r="T67" i="21"/>
  <c r="L67" i="21"/>
  <c r="X67" i="21"/>
  <c r="N67" i="21"/>
  <c r="AD67" i="21"/>
  <c r="P67" i="21"/>
  <c r="Z67" i="21"/>
  <c r="R67" i="21"/>
  <c r="V67" i="21"/>
  <c r="AD23" i="21"/>
  <c r="V23" i="21"/>
  <c r="N23" i="21"/>
  <c r="Z23" i="21"/>
  <c r="R23" i="21"/>
  <c r="X23" i="21"/>
  <c r="P23" i="21"/>
  <c r="AB36" i="21"/>
  <c r="Z36" i="21"/>
  <c r="R36" i="21"/>
  <c r="V36" i="21"/>
  <c r="N36" i="21"/>
  <c r="AD36" i="21"/>
  <c r="T36" i="21"/>
  <c r="L36" i="21"/>
  <c r="X44" i="21"/>
  <c r="P44" i="21"/>
  <c r="AD44" i="21"/>
  <c r="V44" i="21"/>
  <c r="N44" i="21"/>
  <c r="Z44" i="21"/>
  <c r="R44" i="21"/>
  <c r="T44" i="21"/>
  <c r="L44" i="21"/>
  <c r="AB57" i="21"/>
  <c r="T57" i="21"/>
  <c r="L57" i="21"/>
  <c r="Z57" i="21"/>
  <c r="P57" i="21"/>
  <c r="X57" i="21"/>
  <c r="N57" i="21"/>
  <c r="AD57" i="21"/>
  <c r="R57" i="21"/>
  <c r="V57" i="21"/>
  <c r="L79" i="21"/>
  <c r="T79" i="21"/>
  <c r="I14" i="21"/>
  <c r="X7" i="21"/>
  <c r="AD11" i="21"/>
  <c r="AB11" i="21"/>
  <c r="T11" i="21"/>
  <c r="L11" i="21"/>
  <c r="Z13" i="21"/>
  <c r="R13" i="21"/>
  <c r="X13" i="21"/>
  <c r="P13" i="21"/>
  <c r="AB16" i="21"/>
  <c r="L32" i="21"/>
  <c r="Z7" i="21"/>
  <c r="Z29" i="21"/>
  <c r="R29" i="21"/>
  <c r="AD29" i="21"/>
  <c r="V29" i="21"/>
  <c r="N29" i="21"/>
  <c r="AB29" i="21"/>
  <c r="T29" i="21"/>
  <c r="L29" i="21"/>
  <c r="AD30" i="21"/>
  <c r="X32" i="21"/>
  <c r="T7" i="21"/>
  <c r="AD10" i="21"/>
  <c r="V10" i="21"/>
  <c r="N10" i="21"/>
  <c r="N11" i="21"/>
  <c r="L13" i="21"/>
  <c r="AB13" i="21"/>
  <c r="F88" i="21"/>
  <c r="L16" i="21"/>
  <c r="Z18" i="21"/>
  <c r="R18" i="21"/>
  <c r="AD18" i="21"/>
  <c r="V18" i="21"/>
  <c r="N18" i="21"/>
  <c r="AB18" i="21"/>
  <c r="T18" i="21"/>
  <c r="L18" i="21"/>
  <c r="H32" i="21"/>
  <c r="L23" i="21"/>
  <c r="Z25" i="21"/>
  <c r="R25" i="21"/>
  <c r="AD25" i="21"/>
  <c r="V25" i="21"/>
  <c r="N25" i="21"/>
  <c r="AB25" i="21"/>
  <c r="T25" i="21"/>
  <c r="L25" i="21"/>
  <c r="X26" i="21"/>
  <c r="P26" i="21"/>
  <c r="AB26" i="21"/>
  <c r="T26" i="21"/>
  <c r="L26" i="21"/>
  <c r="Z26" i="21"/>
  <c r="R26" i="21"/>
  <c r="AD26" i="21"/>
  <c r="R28" i="21"/>
  <c r="AD31" i="21"/>
  <c r="V31" i="21"/>
  <c r="N31" i="21"/>
  <c r="Z31" i="21"/>
  <c r="R31" i="21"/>
  <c r="X31" i="21"/>
  <c r="P31" i="21"/>
  <c r="AB31" i="21"/>
  <c r="T32" i="21"/>
  <c r="R35" i="21"/>
  <c r="Z37" i="21"/>
  <c r="R37" i="21"/>
  <c r="AD37" i="21"/>
  <c r="T37" i="21"/>
  <c r="X37" i="21"/>
  <c r="N37" i="21"/>
  <c r="V37" i="21"/>
  <c r="L37" i="21"/>
  <c r="Z40" i="21"/>
  <c r="R40" i="21"/>
  <c r="X40" i="21"/>
  <c r="P40" i="21"/>
  <c r="AB40" i="21"/>
  <c r="T40" i="21"/>
  <c r="L40" i="21"/>
  <c r="V40" i="21"/>
  <c r="AD40" i="21"/>
  <c r="I50" i="21"/>
  <c r="V50" i="21" s="1"/>
  <c r="R50" i="21"/>
  <c r="D88" i="21"/>
  <c r="L14" i="21"/>
  <c r="P14" i="21"/>
  <c r="T14" i="21"/>
  <c r="X14" i="21"/>
  <c r="N17" i="21"/>
  <c r="V17" i="21"/>
  <c r="AD17" i="21"/>
  <c r="N24" i="21"/>
  <c r="V24" i="21"/>
  <c r="AD24" i="21"/>
  <c r="I34" i="21"/>
  <c r="AD38" i="21"/>
  <c r="V38" i="21"/>
  <c r="X38" i="21"/>
  <c r="P38" i="21"/>
  <c r="R38" i="21"/>
  <c r="AB46" i="21"/>
  <c r="T46" i="21"/>
  <c r="L46" i="21"/>
  <c r="Z46" i="21"/>
  <c r="R46" i="21"/>
  <c r="AD46" i="21"/>
  <c r="V46" i="21"/>
  <c r="N46" i="21"/>
  <c r="Z47" i="21"/>
  <c r="R47" i="21"/>
  <c r="X47" i="21"/>
  <c r="P47" i="21"/>
  <c r="AB47" i="21"/>
  <c r="T47" i="21"/>
  <c r="L47" i="21"/>
  <c r="AD47" i="21"/>
  <c r="N50" i="21"/>
  <c r="AB50" i="21"/>
  <c r="Z71" i="21"/>
  <c r="R71" i="21"/>
  <c r="AD71" i="21"/>
  <c r="T71" i="21"/>
  <c r="AB71" i="21"/>
  <c r="N71" i="21"/>
  <c r="X71" i="21"/>
  <c r="L71" i="21"/>
  <c r="P71" i="21"/>
  <c r="AB79" i="21"/>
  <c r="I86" i="21"/>
  <c r="Q88" i="21"/>
  <c r="P17" i="21"/>
  <c r="P24" i="21"/>
  <c r="T38" i="21"/>
  <c r="AB39" i="21"/>
  <c r="T39" i="21"/>
  <c r="L39" i="21"/>
  <c r="AD39" i="21"/>
  <c r="V39" i="21"/>
  <c r="N39" i="21"/>
  <c r="X39" i="21"/>
  <c r="X41" i="21"/>
  <c r="P41" i="21"/>
  <c r="AD41" i="21"/>
  <c r="V41" i="21"/>
  <c r="N41" i="21"/>
  <c r="Z41" i="21"/>
  <c r="R41" i="21"/>
  <c r="AB41" i="21"/>
  <c r="X48" i="21"/>
  <c r="P48" i="21"/>
  <c r="AD48" i="21"/>
  <c r="V48" i="21"/>
  <c r="N48" i="21"/>
  <c r="Z48" i="21"/>
  <c r="R48" i="21"/>
  <c r="AB48" i="21"/>
  <c r="P50" i="21"/>
  <c r="AD50" i="21"/>
  <c r="X58" i="21"/>
  <c r="P58" i="21"/>
  <c r="AD58" i="21"/>
  <c r="T58" i="21"/>
  <c r="V58" i="21"/>
  <c r="R58" i="21"/>
  <c r="Z58" i="21"/>
  <c r="L58" i="21"/>
  <c r="Z61" i="21"/>
  <c r="R61" i="21"/>
  <c r="V61" i="21"/>
  <c r="L61" i="21"/>
  <c r="X61" i="21"/>
  <c r="T61" i="21"/>
  <c r="AB61" i="21"/>
  <c r="N61" i="21"/>
  <c r="P79" i="21"/>
  <c r="AD84" i="21"/>
  <c r="V84" i="21"/>
  <c r="N84" i="21"/>
  <c r="Z84" i="21"/>
  <c r="P84" i="21"/>
  <c r="AB84" i="21"/>
  <c r="L84" i="21"/>
  <c r="X84" i="21"/>
  <c r="R84" i="21"/>
  <c r="AB85" i="21"/>
  <c r="T85" i="21"/>
  <c r="L85" i="21"/>
  <c r="V85" i="21"/>
  <c r="Z85" i="21"/>
  <c r="N85" i="21"/>
  <c r="X85" i="21"/>
  <c r="AD85" i="21"/>
  <c r="P85" i="21"/>
  <c r="AA88" i="21"/>
  <c r="AD45" i="21"/>
  <c r="V45" i="21"/>
  <c r="N45" i="21"/>
  <c r="AB45" i="21"/>
  <c r="T45" i="21"/>
  <c r="L45" i="21"/>
  <c r="X45" i="21"/>
  <c r="P45" i="21"/>
  <c r="Z50" i="21"/>
  <c r="J79" i="21"/>
  <c r="AB74" i="21"/>
  <c r="T74" i="21"/>
  <c r="L74" i="21"/>
  <c r="X74" i="21"/>
  <c r="N74" i="21"/>
  <c r="AD74" i="21"/>
  <c r="P74" i="21"/>
  <c r="Z74" i="21"/>
  <c r="R74" i="21"/>
  <c r="AD77" i="21"/>
  <c r="V77" i="21"/>
  <c r="N77" i="21"/>
  <c r="Z77" i="21"/>
  <c r="P77" i="21"/>
  <c r="AB77" i="21"/>
  <c r="L77" i="21"/>
  <c r="X77" i="21"/>
  <c r="R77" i="21"/>
  <c r="AB78" i="21"/>
  <c r="T78" i="21"/>
  <c r="L78" i="21"/>
  <c r="V78" i="21"/>
  <c r="Z78" i="21"/>
  <c r="N78" i="21"/>
  <c r="X78" i="21"/>
  <c r="AD78" i="21"/>
  <c r="P78" i="21"/>
  <c r="AB81" i="21"/>
  <c r="T81" i="21"/>
  <c r="L81" i="21"/>
  <c r="X81" i="21"/>
  <c r="N81" i="21"/>
  <c r="AD81" i="21"/>
  <c r="P81" i="21"/>
  <c r="Z81" i="21"/>
  <c r="R81" i="21"/>
  <c r="T84" i="21"/>
  <c r="R85" i="21"/>
  <c r="H50" i="21"/>
  <c r="H53" i="21"/>
  <c r="I52" i="21"/>
  <c r="L56" i="21"/>
  <c r="Z59" i="21"/>
  <c r="N60" i="21"/>
  <c r="I64" i="21"/>
  <c r="X65" i="21"/>
  <c r="P65" i="21"/>
  <c r="Z65" i="21"/>
  <c r="N65" i="21"/>
  <c r="T65" i="21"/>
  <c r="AB70" i="21"/>
  <c r="T70" i="21"/>
  <c r="L70" i="21"/>
  <c r="Z70" i="21"/>
  <c r="P70" i="21"/>
  <c r="V70" i="21"/>
  <c r="X72" i="21"/>
  <c r="P72" i="21"/>
  <c r="Z72" i="21"/>
  <c r="N72" i="21"/>
  <c r="T72" i="21"/>
  <c r="Z75" i="21"/>
  <c r="R75" i="21"/>
  <c r="AB75" i="21"/>
  <c r="P75" i="21"/>
  <c r="T75" i="21"/>
  <c r="X76" i="21"/>
  <c r="P76" i="21"/>
  <c r="V76" i="21"/>
  <c r="L76" i="21"/>
  <c r="T76" i="21"/>
  <c r="Z79" i="21"/>
  <c r="Z82" i="21"/>
  <c r="R82" i="21"/>
  <c r="AB82" i="21"/>
  <c r="P82" i="21"/>
  <c r="T82" i="21"/>
  <c r="X83" i="21"/>
  <c r="P83" i="21"/>
  <c r="V83" i="21"/>
  <c r="L83" i="21"/>
  <c r="T83" i="21"/>
  <c r="X50" i="21"/>
  <c r="AD56" i="21"/>
  <c r="V56" i="21"/>
  <c r="N56" i="21"/>
  <c r="R56" i="21"/>
  <c r="AB56" i="21"/>
  <c r="AB60" i="21"/>
  <c r="T60" i="21"/>
  <c r="L60" i="21"/>
  <c r="AD60" i="21"/>
  <c r="R60" i="21"/>
  <c r="V60" i="21"/>
  <c r="AB76" i="21"/>
  <c r="V79" i="21"/>
  <c r="J86" i="21"/>
  <c r="L82" i="21"/>
  <c r="X82" i="21"/>
  <c r="N83" i="21"/>
  <c r="AB83" i="21"/>
  <c r="T50" i="21"/>
  <c r="H62" i="21"/>
  <c r="I55" i="21"/>
  <c r="T56" i="21"/>
  <c r="AD59" i="21"/>
  <c r="V59" i="21"/>
  <c r="N59" i="21"/>
  <c r="X59" i="21"/>
  <c r="L59" i="21"/>
  <c r="T59" i="21"/>
  <c r="X60" i="21"/>
  <c r="AD76" i="21"/>
  <c r="R79" i="21"/>
  <c r="X79" i="21"/>
  <c r="N82" i="21"/>
  <c r="AD82" i="21"/>
  <c r="R83" i="21"/>
  <c r="AD83" i="21"/>
  <c r="R86" i="21"/>
  <c r="J68" i="21"/>
  <c r="J88" i="21" s="1"/>
  <c r="AD66" i="21"/>
  <c r="V66" i="21"/>
  <c r="N66" i="21"/>
  <c r="R66" i="21"/>
  <c r="AB66" i="21"/>
  <c r="AD73" i="21"/>
  <c r="V73" i="21"/>
  <c r="N73" i="21"/>
  <c r="R73" i="21"/>
  <c r="AB73" i="21"/>
  <c r="N79" i="21"/>
  <c r="AD79" i="21"/>
  <c r="N86" i="21"/>
  <c r="L86" i="21" l="1"/>
  <c r="T86" i="21"/>
  <c r="T19" i="21"/>
  <c r="AB19" i="21"/>
  <c r="L19" i="21"/>
  <c r="P19" i="21"/>
  <c r="X19" i="21"/>
  <c r="Z86" i="21"/>
  <c r="P86" i="21"/>
  <c r="L50" i="21"/>
  <c r="R14" i="21"/>
  <c r="V14" i="21"/>
  <c r="Z14" i="21"/>
  <c r="AD14" i="21"/>
  <c r="N14" i="21"/>
  <c r="H88" i="21"/>
  <c r="I42" i="21"/>
  <c r="AD34" i="21"/>
  <c r="V34" i="21"/>
  <c r="N34" i="21"/>
  <c r="Z34" i="21"/>
  <c r="R34" i="21"/>
  <c r="X34" i="21"/>
  <c r="P34" i="21"/>
  <c r="T34" i="21"/>
  <c r="L34" i="21"/>
  <c r="AB34" i="21"/>
  <c r="Z19" i="21"/>
  <c r="AD19" i="21"/>
  <c r="V19" i="21"/>
  <c r="Z64" i="21"/>
  <c r="R64" i="21"/>
  <c r="I68" i="21"/>
  <c r="AD64" i="21"/>
  <c r="T64" i="21"/>
  <c r="AB64" i="21"/>
  <c r="N64" i="21"/>
  <c r="X64" i="21"/>
  <c r="L64" i="21"/>
  <c r="P64" i="21"/>
  <c r="V64" i="21"/>
  <c r="I62" i="21"/>
  <c r="X55" i="21"/>
  <c r="P55" i="21"/>
  <c r="AB55" i="21"/>
  <c r="R55" i="21"/>
  <c r="Z55" i="21"/>
  <c r="N55" i="21"/>
  <c r="AD55" i="21"/>
  <c r="T55" i="21"/>
  <c r="L55" i="21"/>
  <c r="V55" i="21"/>
  <c r="V86" i="21"/>
  <c r="X52" i="21"/>
  <c r="P52" i="21"/>
  <c r="Z52" i="21"/>
  <c r="N52" i="21"/>
  <c r="I53" i="21"/>
  <c r="V52" i="21"/>
  <c r="L52" i="21"/>
  <c r="AB52" i="21"/>
  <c r="R52" i="21"/>
  <c r="AD52" i="21"/>
  <c r="T52" i="21"/>
  <c r="AD86" i="21"/>
  <c r="X86" i="21"/>
  <c r="N19" i="21"/>
  <c r="AD32" i="21"/>
  <c r="N32" i="21"/>
  <c r="R32" i="21"/>
  <c r="V32" i="21"/>
  <c r="Z32" i="21"/>
  <c r="AB86" i="21"/>
  <c r="AB68" i="21" l="1"/>
  <c r="P68" i="21"/>
  <c r="X68" i="21"/>
  <c r="R68" i="21"/>
  <c r="L68" i="21"/>
  <c r="V68" i="21"/>
  <c r="AD68" i="21"/>
  <c r="T68" i="21"/>
  <c r="N68" i="21"/>
  <c r="Z68" i="21"/>
  <c r="V42" i="21"/>
  <c r="AD42" i="21"/>
  <c r="N42" i="21"/>
  <c r="R42" i="21"/>
  <c r="Z42" i="21"/>
  <c r="L42" i="21"/>
  <c r="AB42" i="21"/>
  <c r="P42" i="21"/>
  <c r="T42" i="21"/>
  <c r="X42" i="21"/>
  <c r="I88" i="21"/>
  <c r="R53" i="21"/>
  <c r="N53" i="21"/>
  <c r="T53" i="21"/>
  <c r="X53" i="21"/>
  <c r="V53" i="21"/>
  <c r="L53" i="21"/>
  <c r="Z53" i="21"/>
  <c r="AD53" i="21"/>
  <c r="AB53" i="21"/>
  <c r="P53" i="21"/>
  <c r="AD62" i="21"/>
  <c r="Z62" i="21"/>
  <c r="V62" i="21"/>
  <c r="R62" i="21"/>
  <c r="N62" i="21"/>
  <c r="AB62" i="21"/>
  <c r="P62" i="21"/>
  <c r="L62" i="21"/>
  <c r="X62" i="21"/>
  <c r="T62" i="21"/>
  <c r="T88" i="21" l="1"/>
  <c r="L88" i="21"/>
  <c r="N88" i="21"/>
  <c r="P88" i="21"/>
  <c r="V88" i="21"/>
  <c r="X88" i="21"/>
  <c r="Z88" i="21"/>
  <c r="AD88" i="21"/>
  <c r="AB88" i="21"/>
  <c r="R88" i="21"/>
  <c r="P60" i="20" l="1"/>
  <c r="O60" i="20"/>
  <c r="N60" i="20"/>
  <c r="M60" i="20"/>
  <c r="L60" i="20"/>
  <c r="K60" i="20"/>
  <c r="J60" i="20"/>
  <c r="I60" i="20"/>
  <c r="H60" i="20"/>
  <c r="G60" i="20"/>
  <c r="F60" i="20"/>
  <c r="E60" i="20"/>
  <c r="D60" i="20"/>
  <c r="Q59" i="20"/>
  <c r="Q58" i="20"/>
  <c r="Q57" i="20"/>
  <c r="Q60" i="20" s="1"/>
  <c r="Q56" i="20"/>
  <c r="Q55" i="20"/>
  <c r="P53" i="20"/>
  <c r="O53" i="20"/>
  <c r="N53" i="20"/>
  <c r="M53" i="20"/>
  <c r="L53" i="20"/>
  <c r="K53" i="20"/>
  <c r="J53" i="20"/>
  <c r="I53" i="20"/>
  <c r="H53" i="20"/>
  <c r="G53" i="20"/>
  <c r="F53" i="20"/>
  <c r="E53" i="20"/>
  <c r="D53" i="20"/>
  <c r="Q52" i="20"/>
  <c r="Q51" i="20"/>
  <c r="Q50" i="20"/>
  <c r="Q49" i="20"/>
  <c r="Q48" i="20"/>
  <c r="Q47" i="20"/>
  <c r="Q46" i="20"/>
  <c r="Q45" i="20"/>
  <c r="Q44" i="20"/>
  <c r="Q53" i="20" s="1"/>
  <c r="P42" i="20"/>
  <c r="O42" i="20"/>
  <c r="O62" i="20" s="1"/>
  <c r="N42" i="20"/>
  <c r="M42" i="20"/>
  <c r="L42" i="20"/>
  <c r="K42" i="20"/>
  <c r="K62" i="20" s="1"/>
  <c r="J42" i="20"/>
  <c r="I42" i="20"/>
  <c r="H42" i="20"/>
  <c r="G42" i="20"/>
  <c r="G62" i="20" s="1"/>
  <c r="F42" i="20"/>
  <c r="E42" i="20"/>
  <c r="D42" i="20"/>
  <c r="Q41" i="20"/>
  <c r="Q40" i="20"/>
  <c r="Q39" i="20"/>
  <c r="Q38" i="20"/>
  <c r="Q37" i="20"/>
  <c r="Q42" i="20" s="1"/>
  <c r="P35" i="20"/>
  <c r="O35" i="20"/>
  <c r="N35" i="20"/>
  <c r="M35" i="20"/>
  <c r="L35" i="20"/>
  <c r="K35" i="20"/>
  <c r="J35" i="20"/>
  <c r="I35" i="20"/>
  <c r="H35" i="20"/>
  <c r="G35" i="20"/>
  <c r="F35" i="20"/>
  <c r="E35" i="20"/>
  <c r="D35" i="20"/>
  <c r="Q34" i="20"/>
  <c r="Q33" i="20"/>
  <c r="Q32" i="20"/>
  <c r="Q31" i="20"/>
  <c r="Q30" i="20"/>
  <c r="Q35" i="20" s="1"/>
  <c r="P28" i="20"/>
  <c r="O28" i="20"/>
  <c r="N28" i="20"/>
  <c r="M28" i="20"/>
  <c r="L28" i="20"/>
  <c r="K28" i="20"/>
  <c r="J28" i="20"/>
  <c r="I28" i="20"/>
  <c r="H28" i="20"/>
  <c r="G28" i="20"/>
  <c r="F28" i="20"/>
  <c r="E28" i="20"/>
  <c r="D28" i="20"/>
  <c r="Q27" i="20"/>
  <c r="Q26" i="20"/>
  <c r="Q25" i="20"/>
  <c r="Q24" i="20"/>
  <c r="Q23" i="20"/>
  <c r="Q22" i="20"/>
  <c r="Q21" i="20"/>
  <c r="Q28" i="20" s="1"/>
  <c r="P19" i="20"/>
  <c r="O19" i="20"/>
  <c r="N19" i="20"/>
  <c r="M19" i="20"/>
  <c r="L19" i="20"/>
  <c r="K19" i="20"/>
  <c r="J19" i="20"/>
  <c r="I19" i="20"/>
  <c r="H19" i="20"/>
  <c r="G19" i="20"/>
  <c r="F19" i="20"/>
  <c r="E19" i="20"/>
  <c r="D19" i="20"/>
  <c r="Q18" i="20"/>
  <c r="Q17" i="20"/>
  <c r="Q16" i="20"/>
  <c r="Q15" i="20"/>
  <c r="Q14" i="20"/>
  <c r="Q19" i="20" s="1"/>
  <c r="Q12" i="20"/>
  <c r="P12" i="20"/>
  <c r="O12" i="20"/>
  <c r="N12" i="20"/>
  <c r="M12" i="20"/>
  <c r="L12" i="20"/>
  <c r="K12" i="20"/>
  <c r="J12" i="20"/>
  <c r="I12" i="20"/>
  <c r="H12" i="20"/>
  <c r="G12" i="20"/>
  <c r="F12" i="20"/>
  <c r="E12" i="20"/>
  <c r="D12" i="20"/>
  <c r="Q11" i="20"/>
  <c r="P9" i="20"/>
  <c r="P62" i="20" s="1"/>
  <c r="O9" i="20"/>
  <c r="N9" i="20"/>
  <c r="N62" i="20" s="1"/>
  <c r="M9" i="20"/>
  <c r="M62" i="20" s="1"/>
  <c r="L9" i="20"/>
  <c r="L62" i="20" s="1"/>
  <c r="K9" i="20"/>
  <c r="J9" i="20"/>
  <c r="J62" i="20" s="1"/>
  <c r="I9" i="20"/>
  <c r="I62" i="20" s="1"/>
  <c r="H9" i="20"/>
  <c r="H62" i="20" s="1"/>
  <c r="G9" i="20"/>
  <c r="F9" i="20"/>
  <c r="F62" i="20" s="1"/>
  <c r="E9" i="20"/>
  <c r="E62" i="20" s="1"/>
  <c r="D9" i="20"/>
  <c r="D62" i="20" s="1"/>
  <c r="Q8" i="20"/>
  <c r="Q7" i="20"/>
  <c r="Q6" i="20"/>
  <c r="Q5" i="20"/>
  <c r="Q9" i="20" s="1"/>
  <c r="Q62" i="20" s="1"/>
  <c r="L47" i="19" l="1"/>
  <c r="K47" i="19"/>
  <c r="J47" i="19"/>
  <c r="I47" i="19"/>
  <c r="H47" i="19"/>
  <c r="G47" i="19"/>
  <c r="F47" i="19"/>
  <c r="E47" i="19"/>
  <c r="D47" i="19"/>
  <c r="M46" i="19"/>
  <c r="M47" i="19" s="1"/>
  <c r="K46" i="19"/>
  <c r="M44" i="19"/>
  <c r="L44" i="19"/>
  <c r="K44" i="19"/>
  <c r="J44" i="19"/>
  <c r="I44" i="19"/>
  <c r="H44" i="19"/>
  <c r="G44" i="19"/>
  <c r="F44" i="19"/>
  <c r="E44" i="19"/>
  <c r="D44" i="19"/>
  <c r="L41" i="19"/>
  <c r="J41" i="19"/>
  <c r="I41" i="19"/>
  <c r="H41" i="19"/>
  <c r="G41" i="19"/>
  <c r="F41" i="19"/>
  <c r="E41" i="19"/>
  <c r="D41" i="19"/>
  <c r="K40" i="19"/>
  <c r="M40" i="19" s="1"/>
  <c r="M39" i="19"/>
  <c r="K39" i="19"/>
  <c r="K38" i="19"/>
  <c r="K41" i="19" s="1"/>
  <c r="M37" i="19"/>
  <c r="K37" i="19"/>
  <c r="L35" i="19"/>
  <c r="K35" i="19"/>
  <c r="J35" i="19"/>
  <c r="I35" i="19"/>
  <c r="H35" i="19"/>
  <c r="G35" i="19"/>
  <c r="F35" i="19"/>
  <c r="E35" i="19"/>
  <c r="D35" i="19"/>
  <c r="M34" i="19"/>
  <c r="K34" i="19"/>
  <c r="K33" i="19"/>
  <c r="M33" i="19" s="1"/>
  <c r="M35" i="19" s="1"/>
  <c r="L31" i="19"/>
  <c r="J31" i="19"/>
  <c r="I31" i="19"/>
  <c r="H31" i="19"/>
  <c r="G31" i="19"/>
  <c r="F31" i="19"/>
  <c r="E31" i="19"/>
  <c r="D31" i="19"/>
  <c r="K30" i="19"/>
  <c r="K31" i="19" s="1"/>
  <c r="L28" i="19"/>
  <c r="J28" i="19"/>
  <c r="I28" i="19"/>
  <c r="H28" i="19"/>
  <c r="G28" i="19"/>
  <c r="F28" i="19"/>
  <c r="E28" i="19"/>
  <c r="D28" i="19"/>
  <c r="K27" i="19"/>
  <c r="K28" i="19" s="1"/>
  <c r="L25" i="19"/>
  <c r="J25" i="19"/>
  <c r="I25" i="19"/>
  <c r="H25" i="19"/>
  <c r="G25" i="19"/>
  <c r="F25" i="19"/>
  <c r="E25" i="19"/>
  <c r="D25" i="19"/>
  <c r="K24" i="19"/>
  <c r="K25" i="19" s="1"/>
  <c r="L22" i="19"/>
  <c r="J22" i="19"/>
  <c r="I22" i="19"/>
  <c r="H22" i="19"/>
  <c r="G22" i="19"/>
  <c r="F22" i="19"/>
  <c r="E22" i="19"/>
  <c r="D22" i="19"/>
  <c r="K21" i="19"/>
  <c r="M21" i="19" s="1"/>
  <c r="M20" i="19"/>
  <c r="K20" i="19"/>
  <c r="K19" i="19"/>
  <c r="M19" i="19" s="1"/>
  <c r="M18" i="19"/>
  <c r="K18" i="19"/>
  <c r="K17" i="19"/>
  <c r="K22" i="19" s="1"/>
  <c r="M16" i="19"/>
  <c r="K16" i="19"/>
  <c r="L14" i="19"/>
  <c r="K14" i="19"/>
  <c r="J14" i="19"/>
  <c r="I14" i="19"/>
  <c r="H14" i="19"/>
  <c r="G14" i="19"/>
  <c r="F14" i="19"/>
  <c r="E14" i="19"/>
  <c r="D14" i="19"/>
  <c r="M13" i="19"/>
  <c r="K13" i="19"/>
  <c r="K12" i="19"/>
  <c r="M12" i="19" s="1"/>
  <c r="M14" i="19" s="1"/>
  <c r="L10" i="19"/>
  <c r="L49" i="19" s="1"/>
  <c r="J10" i="19"/>
  <c r="J49" i="19" s="1"/>
  <c r="I10" i="19"/>
  <c r="I49" i="19" s="1"/>
  <c r="H10" i="19"/>
  <c r="H49" i="19" s="1"/>
  <c r="G10" i="19"/>
  <c r="G49" i="19" s="1"/>
  <c r="F10" i="19"/>
  <c r="F49" i="19" s="1"/>
  <c r="E10" i="19"/>
  <c r="E49" i="19" s="1"/>
  <c r="D10" i="19"/>
  <c r="D49" i="19" s="1"/>
  <c r="K9" i="19"/>
  <c r="M9" i="19" s="1"/>
  <c r="M8" i="19"/>
  <c r="K8" i="19"/>
  <c r="K7" i="19"/>
  <c r="K10" i="19" s="1"/>
  <c r="K49" i="19" s="1"/>
  <c r="M7" i="19" l="1"/>
  <c r="M10" i="19" s="1"/>
  <c r="M17" i="19"/>
  <c r="M22" i="19" s="1"/>
  <c r="M24" i="19"/>
  <c r="M25" i="19" s="1"/>
  <c r="M27" i="19"/>
  <c r="M28" i="19" s="1"/>
  <c r="M30" i="19"/>
  <c r="M31" i="19" s="1"/>
  <c r="M38" i="19"/>
  <c r="M41" i="19" s="1"/>
  <c r="M49" i="19" l="1"/>
  <c r="AC85" i="18" l="1"/>
  <c r="AB85" i="18"/>
  <c r="AA85" i="18"/>
  <c r="Z85" i="18"/>
  <c r="Y85" i="18"/>
  <c r="V85" i="18"/>
  <c r="T85" i="18"/>
  <c r="R85" i="18"/>
  <c r="P85" i="18"/>
  <c r="N85" i="18"/>
  <c r="M85" i="18"/>
  <c r="L85" i="18"/>
  <c r="K85" i="18"/>
  <c r="J85" i="18"/>
  <c r="I85" i="18"/>
  <c r="H85" i="18"/>
  <c r="G85" i="18"/>
  <c r="F85" i="18"/>
  <c r="E85" i="18"/>
  <c r="D85" i="18"/>
  <c r="AD84" i="18"/>
  <c r="X84" i="18"/>
  <c r="W84" i="18" s="1"/>
  <c r="S84" i="18"/>
  <c r="Q84" i="18"/>
  <c r="O84" i="18"/>
  <c r="AD83" i="18"/>
  <c r="X83" i="18"/>
  <c r="U83" i="18" s="1"/>
  <c r="O83" i="18"/>
  <c r="AD82" i="18"/>
  <c r="X82" i="18"/>
  <c r="W82" i="18"/>
  <c r="U82" i="18"/>
  <c r="S82" i="18"/>
  <c r="Q82" i="18"/>
  <c r="O82" i="18"/>
  <c r="O85" i="18" s="1"/>
  <c r="AD81" i="18"/>
  <c r="X81" i="18"/>
  <c r="W81" i="18" s="1"/>
  <c r="U81" i="18"/>
  <c r="S81" i="18"/>
  <c r="Q81" i="18"/>
  <c r="O81" i="18"/>
  <c r="AD80" i="18"/>
  <c r="AD85" i="18" s="1"/>
  <c r="X80" i="18"/>
  <c r="W80" i="18" s="1"/>
  <c r="S80" i="18"/>
  <c r="Q80" i="18"/>
  <c r="O80" i="18"/>
  <c r="AC78" i="18"/>
  <c r="AB78" i="18"/>
  <c r="AA78" i="18"/>
  <c r="Z78" i="18"/>
  <c r="Y78" i="18"/>
  <c r="V78" i="18"/>
  <c r="T78" i="18"/>
  <c r="R78" i="18"/>
  <c r="P78" i="18"/>
  <c r="N78" i="18"/>
  <c r="M78" i="18"/>
  <c r="L78" i="18"/>
  <c r="K78" i="18"/>
  <c r="J78" i="18"/>
  <c r="I78" i="18"/>
  <c r="H78" i="18"/>
  <c r="G78" i="18"/>
  <c r="F78" i="18"/>
  <c r="E78" i="18"/>
  <c r="D78" i="18"/>
  <c r="AD77" i="18"/>
  <c r="X77" i="18"/>
  <c r="W77" i="18"/>
  <c r="U77" i="18"/>
  <c r="S77" i="18"/>
  <c r="Q77" i="18"/>
  <c r="O77" i="18"/>
  <c r="AD76" i="18"/>
  <c r="X76" i="18"/>
  <c r="W76" i="18" s="1"/>
  <c r="U76" i="18"/>
  <c r="S76" i="18"/>
  <c r="Q76" i="18"/>
  <c r="O76" i="18"/>
  <c r="AD75" i="18"/>
  <c r="X75" i="18"/>
  <c r="U75" i="18" s="1"/>
  <c r="W75" i="18"/>
  <c r="S75" i="18"/>
  <c r="Q75" i="18"/>
  <c r="O75" i="18"/>
  <c r="AD74" i="18"/>
  <c r="X74" i="18"/>
  <c r="U74" i="18" s="1"/>
  <c r="Q74" i="18"/>
  <c r="O74" i="18"/>
  <c r="AD73" i="18"/>
  <c r="X73" i="18"/>
  <c r="W73" i="18"/>
  <c r="U73" i="18"/>
  <c r="S73" i="18"/>
  <c r="Q73" i="18"/>
  <c r="O73" i="18"/>
  <c r="AD72" i="18"/>
  <c r="X72" i="18"/>
  <c r="W72" i="18" s="1"/>
  <c r="U72" i="18"/>
  <c r="S72" i="18"/>
  <c r="Q72" i="18"/>
  <c r="O72" i="18"/>
  <c r="AD71" i="18"/>
  <c r="X71" i="18"/>
  <c r="W71" i="18" s="1"/>
  <c r="S71" i="18"/>
  <c r="Q71" i="18"/>
  <c r="O71" i="18"/>
  <c r="AD70" i="18"/>
  <c r="X70" i="18"/>
  <c r="U70" i="18" s="1"/>
  <c r="Q70" i="18"/>
  <c r="O70" i="18"/>
  <c r="AD69" i="18"/>
  <c r="AD78" i="18" s="1"/>
  <c r="X69" i="18"/>
  <c r="X78" i="18" s="1"/>
  <c r="W69" i="18"/>
  <c r="U69" i="18"/>
  <c r="S69" i="18"/>
  <c r="Q69" i="18"/>
  <c r="O69" i="18"/>
  <c r="O78" i="18" s="1"/>
  <c r="AC67" i="18"/>
  <c r="AB67" i="18"/>
  <c r="AA67" i="18"/>
  <c r="Z67" i="18"/>
  <c r="Y67" i="18"/>
  <c r="V67" i="18"/>
  <c r="T67" i="18"/>
  <c r="R67" i="18"/>
  <c r="P67" i="18"/>
  <c r="N67" i="18"/>
  <c r="M67" i="18"/>
  <c r="L67" i="18"/>
  <c r="K67" i="18"/>
  <c r="J67" i="18"/>
  <c r="I67" i="18"/>
  <c r="H67" i="18"/>
  <c r="G67" i="18"/>
  <c r="F67" i="18"/>
  <c r="E67" i="18"/>
  <c r="D67" i="18"/>
  <c r="AD66" i="18"/>
  <c r="X66" i="18"/>
  <c r="U66" i="18" s="1"/>
  <c r="W66" i="18"/>
  <c r="S66" i="18"/>
  <c r="Q66" i="18"/>
  <c r="O66" i="18"/>
  <c r="AD65" i="18"/>
  <c r="X65" i="18"/>
  <c r="U65" i="18" s="1"/>
  <c r="O65" i="18"/>
  <c r="AD64" i="18"/>
  <c r="X64" i="18"/>
  <c r="W64" i="18"/>
  <c r="U64" i="18"/>
  <c r="S64" i="18"/>
  <c r="Q64" i="18"/>
  <c r="O64" i="18"/>
  <c r="O67" i="18" s="1"/>
  <c r="AD63" i="18"/>
  <c r="AD67" i="18" s="1"/>
  <c r="X63" i="18"/>
  <c r="X67" i="18" s="1"/>
  <c r="U63" i="18"/>
  <c r="Q63" i="18"/>
  <c r="O63" i="18"/>
  <c r="AC61" i="18"/>
  <c r="AB61" i="18"/>
  <c r="AA61" i="18"/>
  <c r="Z61" i="18"/>
  <c r="Y61" i="18"/>
  <c r="V61" i="18"/>
  <c r="T61" i="18"/>
  <c r="R61" i="18"/>
  <c r="S61" i="18" s="1"/>
  <c r="P61" i="18"/>
  <c r="N61" i="18"/>
  <c r="M61" i="18"/>
  <c r="L61" i="18"/>
  <c r="K61" i="18"/>
  <c r="J61" i="18"/>
  <c r="I61" i="18"/>
  <c r="H61" i="18"/>
  <c r="G61" i="18"/>
  <c r="F61" i="18"/>
  <c r="E61" i="18"/>
  <c r="D61" i="18"/>
  <c r="AD60" i="18"/>
  <c r="X60" i="18"/>
  <c r="U60" i="18" s="1"/>
  <c r="O60" i="18"/>
  <c r="AD59" i="18"/>
  <c r="X59" i="18"/>
  <c r="S59" i="18" s="1"/>
  <c r="W59" i="18"/>
  <c r="Q59" i="18"/>
  <c r="O59" i="18"/>
  <c r="AD58" i="18"/>
  <c r="X58" i="18"/>
  <c r="W58" i="18"/>
  <c r="U58" i="18"/>
  <c r="S58" i="18"/>
  <c r="Q58" i="18"/>
  <c r="O58" i="18"/>
  <c r="AD57" i="18"/>
  <c r="AD61" i="18" s="1"/>
  <c r="X57" i="18"/>
  <c r="W57" i="18"/>
  <c r="U57" i="18"/>
  <c r="S57" i="18"/>
  <c r="Q57" i="18"/>
  <c r="O57" i="18"/>
  <c r="AD56" i="18"/>
  <c r="X56" i="18"/>
  <c r="U56" i="18" s="1"/>
  <c r="Q56" i="18"/>
  <c r="O56" i="18"/>
  <c r="AD55" i="18"/>
  <c r="X55" i="18"/>
  <c r="S55" i="18" s="1"/>
  <c r="W55" i="18"/>
  <c r="Q55" i="18"/>
  <c r="O55" i="18"/>
  <c r="AD54" i="18"/>
  <c r="X54" i="18"/>
  <c r="X61" i="18" s="1"/>
  <c r="W54" i="18"/>
  <c r="U54" i="18"/>
  <c r="Q54" i="18"/>
  <c r="O54" i="18"/>
  <c r="O61" i="18" s="1"/>
  <c r="AD52" i="18"/>
  <c r="AC52" i="18"/>
  <c r="AB52" i="18"/>
  <c r="AA52" i="18"/>
  <c r="Z52" i="18"/>
  <c r="Y52" i="18"/>
  <c r="V52" i="18"/>
  <c r="T52" i="18"/>
  <c r="R52" i="18"/>
  <c r="P52" i="18"/>
  <c r="N52" i="18"/>
  <c r="M52" i="18"/>
  <c r="L52" i="18"/>
  <c r="K52" i="18"/>
  <c r="J52" i="18"/>
  <c r="I52" i="18"/>
  <c r="H52" i="18"/>
  <c r="G52" i="18"/>
  <c r="F52" i="18"/>
  <c r="E52" i="18"/>
  <c r="D52" i="18"/>
  <c r="AD51" i="18"/>
  <c r="X51" i="18"/>
  <c r="X52" i="18" s="1"/>
  <c r="O51" i="18"/>
  <c r="O52" i="18" s="1"/>
  <c r="AC49" i="18"/>
  <c r="AB49" i="18"/>
  <c r="AB87" i="18" s="1"/>
  <c r="AA49" i="18"/>
  <c r="Z49" i="18"/>
  <c r="Y49" i="18"/>
  <c r="V49" i="18"/>
  <c r="T49" i="18"/>
  <c r="R49" i="18"/>
  <c r="P49" i="18"/>
  <c r="N49" i="18"/>
  <c r="M49" i="18"/>
  <c r="L49" i="18"/>
  <c r="L87" i="18" s="1"/>
  <c r="K49" i="18"/>
  <c r="J49" i="18"/>
  <c r="I49" i="18"/>
  <c r="H49" i="18"/>
  <c r="H87" i="18" s="1"/>
  <c r="G49" i="18"/>
  <c r="F49" i="18"/>
  <c r="E49" i="18"/>
  <c r="D49" i="18"/>
  <c r="D87" i="18" s="1"/>
  <c r="AD48" i="18"/>
  <c r="X48" i="18"/>
  <c r="S48" i="18" s="1"/>
  <c r="W48" i="18"/>
  <c r="U48" i="18"/>
  <c r="Q48" i="18"/>
  <c r="O48" i="18"/>
  <c r="AD47" i="18"/>
  <c r="X47" i="18"/>
  <c r="W47" i="18"/>
  <c r="U47" i="18"/>
  <c r="S47" i="18"/>
  <c r="Q47" i="18"/>
  <c r="O47" i="18"/>
  <c r="AD46" i="18"/>
  <c r="X46" i="18"/>
  <c r="U46" i="18" s="1"/>
  <c r="O46" i="18"/>
  <c r="AD45" i="18"/>
  <c r="X45" i="18"/>
  <c r="S45" i="18" s="1"/>
  <c r="W45" i="18"/>
  <c r="Q45" i="18"/>
  <c r="O45" i="18"/>
  <c r="AD44" i="18"/>
  <c r="X44" i="18"/>
  <c r="S44" i="18" s="1"/>
  <c r="W44" i="18"/>
  <c r="U44" i="18"/>
  <c r="Q44" i="18"/>
  <c r="O44" i="18"/>
  <c r="AD43" i="18"/>
  <c r="AD49" i="18" s="1"/>
  <c r="X43" i="18"/>
  <c r="W43" i="18"/>
  <c r="U43" i="18"/>
  <c r="S43" i="18"/>
  <c r="Q43" i="18"/>
  <c r="O43" i="18"/>
  <c r="O49" i="18" s="1"/>
  <c r="AA41" i="18"/>
  <c r="Z41" i="18"/>
  <c r="Y41" i="18"/>
  <c r="V41" i="18"/>
  <c r="T41" i="18"/>
  <c r="U41" i="18" s="1"/>
  <c r="R41" i="18"/>
  <c r="P41" i="18"/>
  <c r="N41" i="18"/>
  <c r="M41" i="18"/>
  <c r="L41" i="18"/>
  <c r="K41" i="18"/>
  <c r="J41" i="18"/>
  <c r="I41" i="18"/>
  <c r="H41" i="18"/>
  <c r="G41" i="18"/>
  <c r="F41" i="18"/>
  <c r="E41" i="18"/>
  <c r="D41" i="18"/>
  <c r="AD40" i="18"/>
  <c r="X40" i="18"/>
  <c r="W40" i="18"/>
  <c r="U40" i="18"/>
  <c r="S40" i="18"/>
  <c r="Q40" i="18"/>
  <c r="O40" i="18"/>
  <c r="AD39" i="18"/>
  <c r="X39" i="18"/>
  <c r="U39" i="18" s="1"/>
  <c r="O39" i="18"/>
  <c r="AD38" i="18"/>
  <c r="X38" i="18"/>
  <c r="S38" i="18" s="1"/>
  <c r="W38" i="18"/>
  <c r="Q38" i="18"/>
  <c r="O38" i="18"/>
  <c r="AD37" i="18"/>
  <c r="X37" i="18"/>
  <c r="S37" i="18" s="1"/>
  <c r="W37" i="18"/>
  <c r="U37" i="18"/>
  <c r="Q37" i="18"/>
  <c r="O37" i="18"/>
  <c r="AD36" i="18"/>
  <c r="X36" i="18"/>
  <c r="W36" i="18"/>
  <c r="U36" i="18"/>
  <c r="S36" i="18"/>
  <c r="Q36" i="18"/>
  <c r="O36" i="18"/>
  <c r="AD35" i="18"/>
  <c r="X35" i="18"/>
  <c r="U35" i="18" s="1"/>
  <c r="O35" i="18"/>
  <c r="AD34" i="18"/>
  <c r="X34" i="18"/>
  <c r="S34" i="18" s="1"/>
  <c r="W34" i="18"/>
  <c r="Q34" i="18"/>
  <c r="O34" i="18"/>
  <c r="O41" i="18" s="1"/>
  <c r="AD33" i="18"/>
  <c r="AD41" i="18" s="1"/>
  <c r="X33" i="18"/>
  <c r="X41" i="18" s="1"/>
  <c r="W33" i="18"/>
  <c r="U33" i="18"/>
  <c r="Q33" i="18"/>
  <c r="O33" i="18"/>
  <c r="AC31" i="18"/>
  <c r="AB31" i="18"/>
  <c r="AA31" i="18"/>
  <c r="Z31" i="18"/>
  <c r="Y31" i="18"/>
  <c r="V31" i="18"/>
  <c r="W31" i="18" s="1"/>
  <c r="T31" i="18"/>
  <c r="R31" i="18"/>
  <c r="P31" i="18"/>
  <c r="Q31" i="18" s="1"/>
  <c r="N31" i="18"/>
  <c r="M31" i="18"/>
  <c r="L31" i="18"/>
  <c r="K31" i="18"/>
  <c r="J31" i="18"/>
  <c r="I31" i="18"/>
  <c r="H31" i="18"/>
  <c r="G31" i="18"/>
  <c r="F31" i="18"/>
  <c r="E31" i="18"/>
  <c r="D31" i="18"/>
  <c r="AD30" i="18"/>
  <c r="X30" i="18"/>
  <c r="U30" i="18" s="1"/>
  <c r="Q30" i="18"/>
  <c r="O30" i="18"/>
  <c r="AD29" i="18"/>
  <c r="X29" i="18"/>
  <c r="S29" i="18" s="1"/>
  <c r="W29" i="18"/>
  <c r="Q29" i="18"/>
  <c r="O29" i="18"/>
  <c r="AD28" i="18"/>
  <c r="X28" i="18"/>
  <c r="W28" i="18"/>
  <c r="U28" i="18"/>
  <c r="S28" i="18"/>
  <c r="Q28" i="18"/>
  <c r="O28" i="18"/>
  <c r="AD27" i="18"/>
  <c r="X27" i="18"/>
  <c r="W27" i="18" s="1"/>
  <c r="U27" i="18"/>
  <c r="S27" i="18"/>
  <c r="Q27" i="18"/>
  <c r="O27" i="18"/>
  <c r="AD26" i="18"/>
  <c r="X26" i="18"/>
  <c r="U26" i="18" s="1"/>
  <c r="O26" i="18"/>
  <c r="AD25" i="18"/>
  <c r="X25" i="18"/>
  <c r="S25" i="18" s="1"/>
  <c r="W25" i="18"/>
  <c r="U25" i="18"/>
  <c r="Q25" i="18"/>
  <c r="O25" i="18"/>
  <c r="AD24" i="18"/>
  <c r="X24" i="18"/>
  <c r="W24" i="18"/>
  <c r="U24" i="18"/>
  <c r="S24" i="18"/>
  <c r="Q24" i="18"/>
  <c r="O24" i="18"/>
  <c r="AD23" i="18"/>
  <c r="AD31" i="18" s="1"/>
  <c r="X23" i="18"/>
  <c r="W23" i="18" s="1"/>
  <c r="U23" i="18"/>
  <c r="S23" i="18"/>
  <c r="Q23" i="18"/>
  <c r="O23" i="18"/>
  <c r="AD22" i="18"/>
  <c r="X22" i="18"/>
  <c r="U22" i="18" s="1"/>
  <c r="O22" i="18"/>
  <c r="AD21" i="18"/>
  <c r="X21" i="18"/>
  <c r="S21" i="18" s="1"/>
  <c r="W21" i="18"/>
  <c r="U21" i="18"/>
  <c r="Q21" i="18"/>
  <c r="O21" i="18"/>
  <c r="AD20" i="18"/>
  <c r="X20" i="18"/>
  <c r="X31" i="18" s="1"/>
  <c r="W20" i="18"/>
  <c r="U20" i="18"/>
  <c r="S20" i="18"/>
  <c r="Q20" i="18"/>
  <c r="O20" i="18"/>
  <c r="O31" i="18" s="1"/>
  <c r="AD18" i="18"/>
  <c r="AC18" i="18"/>
  <c r="AB18" i="18"/>
  <c r="AA18" i="18"/>
  <c r="Z18" i="18"/>
  <c r="Y18" i="18"/>
  <c r="V18" i="18"/>
  <c r="T18" i="18"/>
  <c r="R18" i="18"/>
  <c r="P18" i="18"/>
  <c r="N18" i="18"/>
  <c r="M18" i="18"/>
  <c r="L18" i="18"/>
  <c r="K18" i="18"/>
  <c r="J18" i="18"/>
  <c r="I18" i="18"/>
  <c r="H18" i="18"/>
  <c r="G18" i="18"/>
  <c r="F18" i="18"/>
  <c r="E18" i="18"/>
  <c r="D18" i="18"/>
  <c r="AD17" i="18"/>
  <c r="X17" i="18"/>
  <c r="U17" i="18" s="1"/>
  <c r="Q17" i="18"/>
  <c r="O17" i="18"/>
  <c r="AD16" i="18"/>
  <c r="X16" i="18"/>
  <c r="S16" i="18" s="1"/>
  <c r="W16" i="18"/>
  <c r="U16" i="18"/>
  <c r="Q16" i="18"/>
  <c r="O16" i="18"/>
  <c r="AD15" i="18"/>
  <c r="X15" i="18"/>
  <c r="X18" i="18" s="1"/>
  <c r="W15" i="18"/>
  <c r="U15" i="18"/>
  <c r="S15" i="18"/>
  <c r="Q15" i="18"/>
  <c r="O15" i="18"/>
  <c r="O18" i="18" s="1"/>
  <c r="AC13" i="18"/>
  <c r="AC87" i="18" s="1"/>
  <c r="AB13" i="18"/>
  <c r="AA13" i="18"/>
  <c r="AA87" i="18" s="1"/>
  <c r="Z13" i="18"/>
  <c r="Z87" i="18" s="1"/>
  <c r="Y13" i="18"/>
  <c r="Y87" i="18" s="1"/>
  <c r="V13" i="18"/>
  <c r="V87" i="18" s="1"/>
  <c r="T13" i="18"/>
  <c r="R13" i="18"/>
  <c r="R87" i="18" s="1"/>
  <c r="P13" i="18"/>
  <c r="N13" i="18"/>
  <c r="N87" i="18" s="1"/>
  <c r="M13" i="18"/>
  <c r="M87" i="18" s="1"/>
  <c r="L13" i="18"/>
  <c r="K13" i="18"/>
  <c r="K87" i="18" s="1"/>
  <c r="J13" i="18"/>
  <c r="J87" i="18" s="1"/>
  <c r="I13" i="18"/>
  <c r="I87" i="18" s="1"/>
  <c r="H13" i="18"/>
  <c r="G13" i="18"/>
  <c r="G87" i="18" s="1"/>
  <c r="F13" i="18"/>
  <c r="F87" i="18" s="1"/>
  <c r="E13" i="18"/>
  <c r="E87" i="18" s="1"/>
  <c r="D13" i="18"/>
  <c r="AD12" i="18"/>
  <c r="X12" i="18"/>
  <c r="U12" i="18" s="1"/>
  <c r="Q12" i="18"/>
  <c r="O12" i="18"/>
  <c r="AD11" i="18"/>
  <c r="X11" i="18"/>
  <c r="S11" i="18" s="1"/>
  <c r="W11" i="18"/>
  <c r="U11" i="18"/>
  <c r="Q11" i="18"/>
  <c r="O11" i="18"/>
  <c r="AD10" i="18"/>
  <c r="X10" i="18"/>
  <c r="W10" i="18"/>
  <c r="U10" i="18"/>
  <c r="S10" i="18"/>
  <c r="Q10" i="18"/>
  <c r="O10" i="18"/>
  <c r="AD9" i="18"/>
  <c r="AD13" i="18" s="1"/>
  <c r="X9" i="18"/>
  <c r="W9" i="18" s="1"/>
  <c r="S9" i="18"/>
  <c r="Q9" i="18"/>
  <c r="O9" i="18"/>
  <c r="AD8" i="18"/>
  <c r="X8" i="18"/>
  <c r="U8" i="18" s="1"/>
  <c r="O8" i="18"/>
  <c r="AD7" i="18"/>
  <c r="X7" i="18"/>
  <c r="S7" i="18" s="1"/>
  <c r="W7" i="18"/>
  <c r="U7" i="18"/>
  <c r="Q7" i="18"/>
  <c r="O7" i="18"/>
  <c r="AD6" i="18"/>
  <c r="X6" i="18"/>
  <c r="X13" i="18" s="1"/>
  <c r="W6" i="18"/>
  <c r="U6" i="18"/>
  <c r="S6" i="18"/>
  <c r="Q6" i="18"/>
  <c r="O6" i="18"/>
  <c r="O13" i="18" s="1"/>
  <c r="U52" i="18" l="1"/>
  <c r="Q61" i="18"/>
  <c r="Q67" i="18"/>
  <c r="W67" i="18"/>
  <c r="S67" i="18"/>
  <c r="W78" i="18"/>
  <c r="S18" i="18"/>
  <c r="W52" i="18"/>
  <c r="O87" i="18"/>
  <c r="S31" i="18"/>
  <c r="W41" i="18"/>
  <c r="S41" i="18"/>
  <c r="Q52" i="18"/>
  <c r="U61" i="18"/>
  <c r="U18" i="18"/>
  <c r="Q18" i="18"/>
  <c r="AD87" i="18"/>
  <c r="U13" i="18"/>
  <c r="Q13" i="18"/>
  <c r="W18" i="18"/>
  <c r="U31" i="18"/>
  <c r="Q41" i="18"/>
  <c r="S52" i="18"/>
  <c r="W61" i="18"/>
  <c r="U67" i="18"/>
  <c r="S78" i="18"/>
  <c r="Q78" i="18"/>
  <c r="U78" i="18"/>
  <c r="Q8" i="18"/>
  <c r="Q39" i="18"/>
  <c r="Q60" i="18"/>
  <c r="T87" i="18"/>
  <c r="W8" i="18"/>
  <c r="W12" i="18"/>
  <c r="W17" i="18"/>
  <c r="W22" i="18"/>
  <c r="W26" i="18"/>
  <c r="U29" i="18"/>
  <c r="W30" i="18"/>
  <c r="S33" i="18"/>
  <c r="U34" i="18"/>
  <c r="W35" i="18"/>
  <c r="U38" i="18"/>
  <c r="W39" i="18"/>
  <c r="U45" i="18"/>
  <c r="W46" i="18"/>
  <c r="W51" i="18"/>
  <c r="S54" i="18"/>
  <c r="U55" i="18"/>
  <c r="W56" i="18"/>
  <c r="U59" i="18"/>
  <c r="W60" i="18"/>
  <c r="S63" i="18"/>
  <c r="W65" i="18"/>
  <c r="W70" i="18"/>
  <c r="W74" i="18"/>
  <c r="W83" i="18"/>
  <c r="Q26" i="18"/>
  <c r="Q46" i="18"/>
  <c r="Q65" i="18"/>
  <c r="Q83" i="18"/>
  <c r="P87" i="18"/>
  <c r="S8" i="18"/>
  <c r="U9" i="18"/>
  <c r="S12" i="18"/>
  <c r="S13" i="18"/>
  <c r="W13" i="18"/>
  <c r="S17" i="18"/>
  <c r="S22" i="18"/>
  <c r="S26" i="18"/>
  <c r="S30" i="18"/>
  <c r="S35" i="18"/>
  <c r="S39" i="18"/>
  <c r="S46" i="18"/>
  <c r="S51" i="18"/>
  <c r="S56" i="18"/>
  <c r="S60" i="18"/>
  <c r="W63" i="18"/>
  <c r="S65" i="18"/>
  <c r="S70" i="18"/>
  <c r="U71" i="18"/>
  <c r="S74" i="18"/>
  <c r="U80" i="18"/>
  <c r="S83" i="18"/>
  <c r="U84" i="18"/>
  <c r="X85" i="18"/>
  <c r="Q22" i="18"/>
  <c r="Q35" i="18"/>
  <c r="X49" i="18"/>
  <c r="U49" i="18" s="1"/>
  <c r="Q51" i="18"/>
  <c r="U51" i="18"/>
  <c r="X87" i="18" l="1"/>
  <c r="W49" i="18"/>
  <c r="Q85" i="18"/>
  <c r="S85" i="18"/>
  <c r="W85" i="18"/>
  <c r="Q87" i="18"/>
  <c r="Q49" i="18"/>
  <c r="U85" i="18"/>
  <c r="S49" i="18"/>
  <c r="S87" i="18" l="1"/>
  <c r="W87" i="18"/>
  <c r="U87" i="18"/>
  <c r="D95" i="17" l="1"/>
  <c r="AA86" i="17"/>
  <c r="Z86" i="17"/>
  <c r="AA84" i="17"/>
  <c r="Z84" i="17"/>
  <c r="X84" i="17"/>
  <c r="U84" i="17"/>
  <c r="T84" i="17"/>
  <c r="R84" i="17"/>
  <c r="Q84" i="17"/>
  <c r="P84" i="17"/>
  <c r="S84" i="17" s="1"/>
  <c r="O84" i="17"/>
  <c r="W84" i="17" s="1"/>
  <c r="N84" i="17"/>
  <c r="V84" i="17" s="1"/>
  <c r="M84" i="17"/>
  <c r="L84" i="17"/>
  <c r="K84" i="17"/>
  <c r="J84" i="17"/>
  <c r="I84" i="17"/>
  <c r="X83" i="17"/>
  <c r="W83" i="17"/>
  <c r="V83" i="17"/>
  <c r="X82" i="17"/>
  <c r="W82" i="17"/>
  <c r="V82" i="17"/>
  <c r="X81" i="17"/>
  <c r="W81" i="17"/>
  <c r="V81" i="17"/>
  <c r="X80" i="17"/>
  <c r="W80" i="17"/>
  <c r="V80" i="17"/>
  <c r="X79" i="17"/>
  <c r="W79" i="17"/>
  <c r="V79" i="17"/>
  <c r="AA77" i="17"/>
  <c r="Z77" i="17"/>
  <c r="U77" i="17"/>
  <c r="R77" i="17"/>
  <c r="X77" i="17" s="1"/>
  <c r="Q77" i="17"/>
  <c r="T77" i="17" s="1"/>
  <c r="P77" i="17"/>
  <c r="S77" i="17" s="1"/>
  <c r="O77" i="17"/>
  <c r="W77" i="17" s="1"/>
  <c r="N77" i="17"/>
  <c r="V77" i="17" s="1"/>
  <c r="M77" i="17"/>
  <c r="K77" i="17"/>
  <c r="J77" i="17"/>
  <c r="L77" i="17" s="1"/>
  <c r="I77" i="17"/>
  <c r="X76" i="17"/>
  <c r="W76" i="17"/>
  <c r="V76" i="17"/>
  <c r="X75" i="17"/>
  <c r="W75" i="17"/>
  <c r="V75" i="17"/>
  <c r="X74" i="17"/>
  <c r="W74" i="17"/>
  <c r="V74" i="17"/>
  <c r="X73" i="17"/>
  <c r="W73" i="17"/>
  <c r="V73" i="17"/>
  <c r="X72" i="17"/>
  <c r="W72" i="17"/>
  <c r="V72" i="17"/>
  <c r="X71" i="17"/>
  <c r="W71" i="17"/>
  <c r="V71" i="17"/>
  <c r="X70" i="17"/>
  <c r="W70" i="17"/>
  <c r="V70" i="17"/>
  <c r="X69" i="17"/>
  <c r="W69" i="17"/>
  <c r="V69" i="17"/>
  <c r="X68" i="17"/>
  <c r="W68" i="17"/>
  <c r="V68" i="17"/>
  <c r="AA66" i="17"/>
  <c r="Z66" i="17"/>
  <c r="S66" i="17"/>
  <c r="R66" i="17"/>
  <c r="U66" i="17" s="1"/>
  <c r="Q66" i="17"/>
  <c r="T66" i="17" s="1"/>
  <c r="P66" i="17"/>
  <c r="O66" i="17"/>
  <c r="W66" i="17" s="1"/>
  <c r="N66" i="17"/>
  <c r="V66" i="17" s="1"/>
  <c r="M66" i="17"/>
  <c r="K66" i="17"/>
  <c r="J66" i="17"/>
  <c r="L66" i="17" s="1"/>
  <c r="I66" i="17"/>
  <c r="X65" i="17"/>
  <c r="W65" i="17"/>
  <c r="V65" i="17"/>
  <c r="X64" i="17"/>
  <c r="W64" i="17"/>
  <c r="V64" i="17"/>
  <c r="X63" i="17"/>
  <c r="W63" i="17"/>
  <c r="V63" i="17"/>
  <c r="X62" i="17"/>
  <c r="W62" i="17"/>
  <c r="V62" i="17"/>
  <c r="AA60" i="17"/>
  <c r="Z60" i="17"/>
  <c r="X60" i="17"/>
  <c r="U60" i="17"/>
  <c r="T60" i="17"/>
  <c r="R60" i="17"/>
  <c r="Q60" i="17"/>
  <c r="P60" i="17"/>
  <c r="S60" i="17" s="1"/>
  <c r="O60" i="17"/>
  <c r="W60" i="17" s="1"/>
  <c r="N60" i="17"/>
  <c r="V60" i="17" s="1"/>
  <c r="M60" i="17"/>
  <c r="L60" i="17"/>
  <c r="K60" i="17"/>
  <c r="J60" i="17"/>
  <c r="I60" i="17"/>
  <c r="X59" i="17"/>
  <c r="W59" i="17"/>
  <c r="V59" i="17"/>
  <c r="X58" i="17"/>
  <c r="W58" i="17"/>
  <c r="V58" i="17"/>
  <c r="X57" i="17"/>
  <c r="W57" i="17"/>
  <c r="V57" i="17"/>
  <c r="X56" i="17"/>
  <c r="W56" i="17"/>
  <c r="V56" i="17"/>
  <c r="X55" i="17"/>
  <c r="W55" i="17"/>
  <c r="V55" i="17"/>
  <c r="X54" i="17"/>
  <c r="W54" i="17"/>
  <c r="V54" i="17"/>
  <c r="X53" i="17"/>
  <c r="W53" i="17"/>
  <c r="V53" i="17"/>
  <c r="AA51" i="17"/>
  <c r="Z51" i="17"/>
  <c r="X51" i="17"/>
  <c r="T51" i="17"/>
  <c r="S51" i="17"/>
  <c r="R51" i="17"/>
  <c r="U51" i="17" s="1"/>
  <c r="Q51" i="17"/>
  <c r="P51" i="17"/>
  <c r="O51" i="17"/>
  <c r="W51" i="17" s="1"/>
  <c r="N51" i="17"/>
  <c r="V51" i="17" s="1"/>
  <c r="M51" i="17"/>
  <c r="K51" i="17"/>
  <c r="L51" i="17" s="1"/>
  <c r="J51" i="17"/>
  <c r="I51" i="17"/>
  <c r="X50" i="17"/>
  <c r="W50" i="17"/>
  <c r="V50" i="17"/>
  <c r="AA48" i="17"/>
  <c r="Z48" i="17"/>
  <c r="X48" i="17"/>
  <c r="U48" i="17"/>
  <c r="T48" i="17"/>
  <c r="R48" i="17"/>
  <c r="Q48" i="17"/>
  <c r="P48" i="17"/>
  <c r="S48" i="17" s="1"/>
  <c r="O48" i="17"/>
  <c r="W48" i="17" s="1"/>
  <c r="N48" i="17"/>
  <c r="V48" i="17" s="1"/>
  <c r="M48" i="17"/>
  <c r="L48" i="17"/>
  <c r="K48" i="17"/>
  <c r="J48" i="17"/>
  <c r="I48" i="17"/>
  <c r="X47" i="17"/>
  <c r="W47" i="17"/>
  <c r="V47" i="17"/>
  <c r="X46" i="17"/>
  <c r="W46" i="17"/>
  <c r="V46" i="17"/>
  <c r="X45" i="17"/>
  <c r="W45" i="17"/>
  <c r="V45" i="17"/>
  <c r="X44" i="17"/>
  <c r="W44" i="17"/>
  <c r="V44" i="17"/>
  <c r="X43" i="17"/>
  <c r="W43" i="17"/>
  <c r="V43" i="17"/>
  <c r="X42" i="17"/>
  <c r="W42" i="17"/>
  <c r="V42" i="17"/>
  <c r="AA40" i="17"/>
  <c r="Z40" i="17"/>
  <c r="X40" i="17"/>
  <c r="U40" i="17"/>
  <c r="T40" i="17"/>
  <c r="R40" i="17"/>
  <c r="Q40" i="17"/>
  <c r="P40" i="17"/>
  <c r="S40" i="17" s="1"/>
  <c r="O40" i="17"/>
  <c r="W40" i="17" s="1"/>
  <c r="N40" i="17"/>
  <c r="V40" i="17" s="1"/>
  <c r="M40" i="17"/>
  <c r="L40" i="17"/>
  <c r="K40" i="17"/>
  <c r="J40" i="17"/>
  <c r="I40" i="17"/>
  <c r="X39" i="17"/>
  <c r="W39" i="17"/>
  <c r="V39" i="17"/>
  <c r="X38" i="17"/>
  <c r="W38" i="17"/>
  <c r="V38" i="17"/>
  <c r="X37" i="17"/>
  <c r="W37" i="17"/>
  <c r="V37" i="17"/>
  <c r="X36" i="17"/>
  <c r="W36" i="17"/>
  <c r="V36" i="17"/>
  <c r="X35" i="17"/>
  <c r="W35" i="17"/>
  <c r="V35" i="17"/>
  <c r="X34" i="17"/>
  <c r="W34" i="17"/>
  <c r="V34" i="17"/>
  <c r="X33" i="17"/>
  <c r="W33" i="17"/>
  <c r="V33" i="17"/>
  <c r="X32" i="17"/>
  <c r="W32" i="17"/>
  <c r="V32" i="17"/>
  <c r="AA30" i="17"/>
  <c r="Z30" i="17"/>
  <c r="S30" i="17"/>
  <c r="R30" i="17"/>
  <c r="U30" i="17" s="1"/>
  <c r="Q30" i="17"/>
  <c r="T30" i="17" s="1"/>
  <c r="P30" i="17"/>
  <c r="O30" i="17"/>
  <c r="O86" i="17" s="1"/>
  <c r="W86" i="17" s="1"/>
  <c r="N30" i="17"/>
  <c r="N86" i="17" s="1"/>
  <c r="V86" i="17" s="1"/>
  <c r="M30" i="17"/>
  <c r="K30" i="17"/>
  <c r="K86" i="17" s="1"/>
  <c r="J30" i="17"/>
  <c r="J86" i="17" s="1"/>
  <c r="L86" i="17" s="1"/>
  <c r="I30" i="17"/>
  <c r="X29" i="17"/>
  <c r="W29" i="17"/>
  <c r="V29" i="17"/>
  <c r="X28" i="17"/>
  <c r="W28" i="17"/>
  <c r="V28" i="17"/>
  <c r="X27" i="17"/>
  <c r="W27" i="17"/>
  <c r="V27" i="17"/>
  <c r="X26" i="17"/>
  <c r="W26" i="17"/>
  <c r="V26" i="17"/>
  <c r="X25" i="17"/>
  <c r="W25" i="17"/>
  <c r="V25" i="17"/>
  <c r="X24" i="17"/>
  <c r="W24" i="17"/>
  <c r="V24" i="17"/>
  <c r="X23" i="17"/>
  <c r="W23" i="17"/>
  <c r="V23" i="17"/>
  <c r="X22" i="17"/>
  <c r="W22" i="17"/>
  <c r="V22" i="17"/>
  <c r="X21" i="17"/>
  <c r="W21" i="17"/>
  <c r="V21" i="17"/>
  <c r="X20" i="17"/>
  <c r="W20" i="17"/>
  <c r="V20" i="17"/>
  <c r="X19" i="17"/>
  <c r="W19" i="17"/>
  <c r="V19" i="17"/>
  <c r="AA17" i="17"/>
  <c r="Z17" i="17"/>
  <c r="U17" i="17"/>
  <c r="R17" i="17"/>
  <c r="X17" i="17" s="1"/>
  <c r="Q17" i="17"/>
  <c r="T17" i="17" s="1"/>
  <c r="P17" i="17"/>
  <c r="S17" i="17" s="1"/>
  <c r="O17" i="17"/>
  <c r="W17" i="17" s="1"/>
  <c r="N17" i="17"/>
  <c r="V17" i="17" s="1"/>
  <c r="M17" i="17"/>
  <c r="K17" i="17"/>
  <c r="J17" i="17"/>
  <c r="L17" i="17" s="1"/>
  <c r="I17" i="17"/>
  <c r="X16" i="17"/>
  <c r="W16" i="17"/>
  <c r="V16" i="17"/>
  <c r="X15" i="17"/>
  <c r="W15" i="17"/>
  <c r="V15" i="17"/>
  <c r="X14" i="17"/>
  <c r="W14" i="17"/>
  <c r="V14" i="17"/>
  <c r="AA12" i="17"/>
  <c r="Z12" i="17"/>
  <c r="X12" i="17"/>
  <c r="U12" i="17"/>
  <c r="T12" i="17"/>
  <c r="R12" i="17"/>
  <c r="Q12" i="17"/>
  <c r="Q86" i="17" s="1"/>
  <c r="P12" i="17"/>
  <c r="S12" i="17" s="1"/>
  <c r="O12" i="17"/>
  <c r="W12" i="17" s="1"/>
  <c r="N12" i="17"/>
  <c r="V12" i="17" s="1"/>
  <c r="M12" i="17"/>
  <c r="M86" i="17" s="1"/>
  <c r="L12" i="17"/>
  <c r="K12" i="17"/>
  <c r="J12" i="17"/>
  <c r="I12" i="17"/>
  <c r="I86" i="17" s="1"/>
  <c r="X11" i="17"/>
  <c r="W11" i="17"/>
  <c r="V11" i="17"/>
  <c r="X10" i="17"/>
  <c r="W10" i="17"/>
  <c r="V10" i="17"/>
  <c r="X9" i="17"/>
  <c r="W9" i="17"/>
  <c r="V9" i="17"/>
  <c r="X8" i="17"/>
  <c r="W8" i="17"/>
  <c r="V8" i="17"/>
  <c r="X7" i="17"/>
  <c r="W7" i="17"/>
  <c r="V7" i="17"/>
  <c r="X6" i="17"/>
  <c r="W6" i="17"/>
  <c r="V6" i="17"/>
  <c r="X5" i="17"/>
  <c r="W5" i="17"/>
  <c r="V5" i="17"/>
  <c r="T86" i="17" l="1"/>
  <c r="L30" i="17"/>
  <c r="X30" i="17"/>
  <c r="X66" i="17"/>
  <c r="P86" i="17"/>
  <c r="S86" i="17" s="1"/>
  <c r="V30" i="17"/>
  <c r="R86" i="17"/>
  <c r="W30" i="17"/>
  <c r="U86" i="17" l="1"/>
  <c r="X86" i="17"/>
  <c r="F80" i="16" l="1"/>
  <c r="E80" i="16"/>
  <c r="D80" i="16"/>
  <c r="F79" i="16"/>
  <c r="E79" i="16"/>
  <c r="D79" i="16"/>
  <c r="F78" i="16"/>
  <c r="E78" i="16"/>
  <c r="D78" i="16"/>
  <c r="H77" i="16"/>
  <c r="H76" i="16"/>
  <c r="H75" i="16"/>
  <c r="H74" i="16"/>
  <c r="H73" i="16"/>
  <c r="H72" i="16"/>
  <c r="H71" i="16"/>
  <c r="H70" i="16"/>
  <c r="H69" i="16"/>
  <c r="H68" i="16"/>
  <c r="H67" i="16"/>
  <c r="H66" i="16"/>
  <c r="H65" i="16"/>
  <c r="H64" i="16"/>
  <c r="H63" i="16"/>
  <c r="H62" i="16"/>
  <c r="H61" i="16"/>
  <c r="H60" i="16"/>
  <c r="H59" i="16"/>
  <c r="H58" i="16"/>
  <c r="H57" i="16"/>
  <c r="H56" i="16"/>
  <c r="H55" i="16"/>
  <c r="H54" i="16"/>
  <c r="H53" i="16"/>
  <c r="H52" i="16"/>
  <c r="H51" i="16"/>
  <c r="H50" i="16"/>
  <c r="H49" i="16"/>
  <c r="H48" i="16"/>
  <c r="H47" i="16"/>
  <c r="H46" i="16"/>
  <c r="H45" i="16"/>
  <c r="H44" i="16"/>
  <c r="H43" i="16"/>
  <c r="H42" i="16"/>
  <c r="H41" i="16"/>
  <c r="H40" i="16"/>
  <c r="H39" i="16"/>
  <c r="H38" i="16"/>
  <c r="H37" i="16"/>
  <c r="H36" i="16"/>
  <c r="H35" i="16"/>
  <c r="H34" i="16"/>
  <c r="H33" i="16"/>
  <c r="H32" i="16"/>
  <c r="H31" i="16"/>
  <c r="H30" i="16"/>
  <c r="H29" i="16"/>
  <c r="H28" i="16"/>
  <c r="H27" i="16"/>
  <c r="H26" i="16"/>
  <c r="H25" i="16"/>
  <c r="H24" i="16"/>
  <c r="H23" i="16"/>
  <c r="H22" i="16"/>
  <c r="H21" i="16"/>
  <c r="H20" i="16"/>
  <c r="H19" i="16"/>
  <c r="H18" i="16"/>
  <c r="H17" i="16"/>
  <c r="H16" i="16"/>
  <c r="H15" i="16"/>
  <c r="H14" i="16"/>
  <c r="H12" i="16"/>
  <c r="H11" i="16"/>
  <c r="H10" i="16"/>
  <c r="H9" i="16"/>
  <c r="H8" i="16"/>
  <c r="H80" i="16" s="1"/>
  <c r="H7" i="16"/>
  <c r="H6" i="16"/>
  <c r="H79" i="16" l="1"/>
  <c r="H78" i="16"/>
  <c r="L32" i="15" l="1"/>
  <c r="J32" i="15"/>
  <c r="H32" i="15"/>
  <c r="F32" i="15"/>
  <c r="E31" i="15"/>
  <c r="I30" i="15"/>
  <c r="G30" i="15"/>
  <c r="E30" i="15"/>
  <c r="M30" i="15" s="1"/>
  <c r="K29" i="15"/>
  <c r="I29" i="15"/>
  <c r="E29" i="15"/>
  <c r="G29" i="15" s="1"/>
  <c r="E28" i="15"/>
  <c r="K28" i="15" s="1"/>
  <c r="G23" i="15"/>
  <c r="F23" i="15"/>
  <c r="E23" i="15"/>
  <c r="K22" i="15"/>
  <c r="J22" i="15"/>
  <c r="I22" i="15"/>
  <c r="H22" i="15"/>
  <c r="E22" i="15"/>
  <c r="K21" i="15"/>
  <c r="J21" i="15"/>
  <c r="M21" i="15" s="1"/>
  <c r="I21" i="15"/>
  <c r="H21" i="15"/>
  <c r="L21" i="15" s="1"/>
  <c r="M20" i="15"/>
  <c r="K20" i="15"/>
  <c r="J20" i="15"/>
  <c r="J23" i="15" s="1"/>
  <c r="I20" i="15"/>
  <c r="I23" i="15" s="1"/>
  <c r="H20" i="15"/>
  <c r="K19" i="15"/>
  <c r="K23" i="15" s="1"/>
  <c r="J19" i="15"/>
  <c r="M19" i="15" s="1"/>
  <c r="I19" i="15"/>
  <c r="H19" i="15"/>
  <c r="H23" i="15" s="1"/>
  <c r="P12" i="15"/>
  <c r="O12" i="15"/>
  <c r="N12" i="15"/>
  <c r="M12" i="15"/>
  <c r="L12" i="15"/>
  <c r="K12" i="15"/>
  <c r="J12" i="15"/>
  <c r="I12" i="15"/>
  <c r="H12" i="15"/>
  <c r="G12" i="15"/>
  <c r="F12" i="15"/>
  <c r="E12" i="15"/>
  <c r="K32" i="15" l="1"/>
  <c r="L23" i="15"/>
  <c r="M23" i="15"/>
  <c r="L19" i="15"/>
  <c r="M28" i="15"/>
  <c r="E32" i="15"/>
  <c r="G28" i="15"/>
  <c r="M29" i="15"/>
  <c r="K30" i="15"/>
  <c r="L20" i="15"/>
  <c r="I28" i="15"/>
  <c r="M32" i="15" l="1"/>
  <c r="I32" i="15"/>
  <c r="G32" i="15"/>
  <c r="L41" i="14" l="1"/>
  <c r="M41" i="14" s="1"/>
  <c r="J41" i="14"/>
  <c r="K41" i="14" s="1"/>
  <c r="H41" i="14"/>
  <c r="I41" i="14" s="1"/>
  <c r="F41" i="14"/>
  <c r="G41" i="14" s="1"/>
  <c r="E41" i="14"/>
  <c r="M38" i="14"/>
  <c r="K38" i="14"/>
  <c r="I38" i="14"/>
  <c r="G38" i="14"/>
  <c r="M37" i="14"/>
  <c r="K37" i="14"/>
  <c r="I37" i="14"/>
  <c r="G37" i="14"/>
  <c r="J30" i="14"/>
  <c r="H30" i="14"/>
  <c r="I30" i="14" s="1"/>
  <c r="F30" i="14"/>
  <c r="E30" i="14" s="1"/>
  <c r="E29" i="14"/>
  <c r="K28" i="14"/>
  <c r="E28" i="14"/>
  <c r="I28" i="14" s="1"/>
  <c r="K27" i="14"/>
  <c r="E27" i="14"/>
  <c r="I27" i="14" s="1"/>
  <c r="K26" i="14"/>
  <c r="E26" i="14"/>
  <c r="I26" i="14" s="1"/>
  <c r="J19" i="14"/>
  <c r="I19" i="14"/>
  <c r="M19" i="14" s="1"/>
  <c r="H19" i="14"/>
  <c r="G19" i="14"/>
  <c r="L19" i="14" s="1"/>
  <c r="F19" i="14"/>
  <c r="K19" i="14" s="1"/>
  <c r="E19" i="14"/>
  <c r="M17" i="14"/>
  <c r="L17" i="14"/>
  <c r="K17" i="14"/>
  <c r="M16" i="14"/>
  <c r="L16" i="14"/>
  <c r="K16" i="14"/>
  <c r="M15" i="14"/>
  <c r="L15" i="14"/>
  <c r="K15" i="14"/>
  <c r="L10" i="14"/>
  <c r="J10" i="14"/>
  <c r="I10" i="14"/>
  <c r="G10" i="14"/>
  <c r="F10" i="14"/>
  <c r="E10" i="14"/>
  <c r="K9" i="14"/>
  <c r="H9" i="14"/>
  <c r="K8" i="14"/>
  <c r="H8" i="14"/>
  <c r="K7" i="14"/>
  <c r="H7" i="14"/>
  <c r="K6" i="14"/>
  <c r="K10" i="14" s="1"/>
  <c r="H6" i="14"/>
  <c r="H10" i="14" s="1"/>
  <c r="G30" i="14" l="1"/>
  <c r="K30" i="14"/>
  <c r="G26" i="14"/>
  <c r="G27" i="14"/>
  <c r="G28" i="14"/>
  <c r="I27" i="13" l="1"/>
  <c r="J22" i="13"/>
  <c r="I22" i="13"/>
  <c r="J17" i="13"/>
  <c r="I17" i="13"/>
  <c r="J10" i="13"/>
  <c r="I10" i="13"/>
  <c r="T51" i="12" l="1"/>
  <c r="V50" i="12"/>
  <c r="U50" i="12"/>
  <c r="T50" i="12"/>
  <c r="V49" i="12"/>
  <c r="U49" i="12"/>
  <c r="T49" i="12"/>
  <c r="V48" i="12"/>
  <c r="U48" i="12"/>
  <c r="T48" i="12"/>
  <c r="T47" i="12"/>
  <c r="T46" i="12"/>
  <c r="T45" i="12"/>
  <c r="T44" i="12"/>
  <c r="Z41" i="10" l="1"/>
  <c r="M41" i="10"/>
  <c r="I41" i="10"/>
  <c r="AB40" i="10"/>
  <c r="AA40" i="10"/>
  <c r="Z40" i="10"/>
  <c r="Y40" i="10"/>
  <c r="X40" i="10"/>
  <c r="W40" i="10"/>
  <c r="P40" i="10"/>
  <c r="O40" i="10"/>
  <c r="N40" i="10"/>
  <c r="M40" i="10"/>
  <c r="L40" i="10"/>
  <c r="K40" i="10"/>
  <c r="J40" i="10"/>
  <c r="I40" i="10"/>
  <c r="G40" i="10"/>
  <c r="F40" i="10"/>
  <c r="E40" i="10"/>
  <c r="C40" i="10"/>
  <c r="B40" i="10"/>
  <c r="AB39" i="10"/>
  <c r="AB41" i="10" s="1"/>
  <c r="AA39" i="10"/>
  <c r="AA41" i="10" s="1"/>
  <c r="Z39" i="10"/>
  <c r="Y39" i="10"/>
  <c r="Y41" i="10" s="1"/>
  <c r="X39" i="10"/>
  <c r="X41" i="10" s="1"/>
  <c r="W39" i="10"/>
  <c r="W41" i="10" s="1"/>
  <c r="P39" i="10"/>
  <c r="P41" i="10" s="1"/>
  <c r="O39" i="10"/>
  <c r="O41" i="10" s="1"/>
  <c r="N39" i="10"/>
  <c r="N41" i="10" s="1"/>
  <c r="M39" i="10"/>
  <c r="L39" i="10"/>
  <c r="L41" i="10" s="1"/>
  <c r="K39" i="10"/>
  <c r="K41" i="10" s="1"/>
  <c r="J39" i="10"/>
  <c r="J41" i="10" s="1"/>
  <c r="I39" i="10"/>
  <c r="H39" i="10"/>
  <c r="G39" i="10"/>
  <c r="G41" i="10" s="1"/>
  <c r="F39" i="10"/>
  <c r="F41" i="10" s="1"/>
  <c r="E39" i="10"/>
  <c r="E41" i="10" s="1"/>
  <c r="D39" i="10"/>
  <c r="R40" i="10" s="1"/>
  <c r="C39" i="10"/>
  <c r="C41" i="10" s="1"/>
  <c r="AB38" i="10"/>
  <c r="AA38" i="10"/>
  <c r="Z38" i="10"/>
  <c r="Y38" i="10"/>
  <c r="X38" i="10"/>
  <c r="W38" i="10"/>
  <c r="V38" i="10"/>
  <c r="P38" i="10"/>
  <c r="O38" i="10"/>
  <c r="N38" i="10"/>
  <c r="M38" i="10"/>
  <c r="L38" i="10"/>
  <c r="K38" i="10"/>
  <c r="J38" i="10"/>
  <c r="I38" i="10"/>
  <c r="H38" i="10"/>
  <c r="G38" i="10"/>
  <c r="F38" i="10"/>
  <c r="E38" i="10"/>
  <c r="D38" i="10"/>
  <c r="R37" i="10" s="1"/>
  <c r="C38" i="10"/>
  <c r="Q37" i="10" s="1"/>
  <c r="T37" i="10"/>
  <c r="U37" i="10" s="1"/>
  <c r="S37" i="10"/>
  <c r="AB35" i="10"/>
  <c r="AA35" i="10"/>
  <c r="Z35" i="10"/>
  <c r="Y35" i="10"/>
  <c r="X35" i="10"/>
  <c r="W35" i="10"/>
  <c r="V35" i="10"/>
  <c r="P35" i="10"/>
  <c r="O35" i="10"/>
  <c r="N35" i="10"/>
  <c r="Q34" i="10" s="1"/>
  <c r="M35" i="10"/>
  <c r="L35" i="10"/>
  <c r="K35" i="10"/>
  <c r="J35" i="10"/>
  <c r="I35" i="10"/>
  <c r="G35" i="10"/>
  <c r="F35" i="10"/>
  <c r="E35" i="10"/>
  <c r="S34" i="10" s="1"/>
  <c r="D35" i="10"/>
  <c r="R34" i="10" s="1"/>
  <c r="C35" i="10"/>
  <c r="T34" i="10"/>
  <c r="U34" i="10" s="1"/>
  <c r="AB32" i="10"/>
  <c r="AA32" i="10"/>
  <c r="Z32" i="10"/>
  <c r="Y32" i="10"/>
  <c r="X32" i="10"/>
  <c r="W32" i="10"/>
  <c r="V32" i="10"/>
  <c r="P32" i="10"/>
  <c r="O32" i="10"/>
  <c r="N32" i="10"/>
  <c r="M32" i="10"/>
  <c r="L32" i="10"/>
  <c r="K32" i="10"/>
  <c r="Q31" i="10" s="1"/>
  <c r="J32" i="10"/>
  <c r="I32" i="10"/>
  <c r="G32" i="10"/>
  <c r="F32" i="10"/>
  <c r="T31" i="10" s="1"/>
  <c r="U31" i="10" s="1"/>
  <c r="E32" i="10"/>
  <c r="C32" i="10"/>
  <c r="S31" i="10"/>
  <c r="R31" i="10"/>
  <c r="AB29" i="10"/>
  <c r="AA29" i="10"/>
  <c r="Z29" i="10"/>
  <c r="Y29" i="10"/>
  <c r="X29" i="10"/>
  <c r="W29" i="10"/>
  <c r="V29" i="10"/>
  <c r="P29" i="10"/>
  <c r="O29" i="10"/>
  <c r="N29" i="10"/>
  <c r="M29" i="10"/>
  <c r="L29" i="10"/>
  <c r="K29" i="10"/>
  <c r="Q28" i="10" s="1"/>
  <c r="J29" i="10"/>
  <c r="I29" i="10"/>
  <c r="G29" i="10"/>
  <c r="F29" i="10"/>
  <c r="E29" i="10"/>
  <c r="C29" i="10"/>
  <c r="T28" i="10"/>
  <c r="U28" i="10" s="1"/>
  <c r="S28" i="10"/>
  <c r="R28" i="10"/>
  <c r="AB26" i="10"/>
  <c r="AA26" i="10"/>
  <c r="Z26" i="10"/>
  <c r="Y26" i="10"/>
  <c r="X26" i="10"/>
  <c r="W26" i="10"/>
  <c r="V26" i="10"/>
  <c r="P26" i="10"/>
  <c r="O26" i="10"/>
  <c r="N26" i="10"/>
  <c r="M26" i="10"/>
  <c r="L26" i="10"/>
  <c r="K26" i="10"/>
  <c r="J26" i="10"/>
  <c r="I26" i="10"/>
  <c r="G26" i="10"/>
  <c r="F26" i="10"/>
  <c r="T25" i="10" s="1"/>
  <c r="U25" i="10" s="1"/>
  <c r="E26" i="10"/>
  <c r="S25" i="10" s="1"/>
  <c r="D26" i="10"/>
  <c r="C26" i="10"/>
  <c r="R25" i="10"/>
  <c r="Q25" i="10"/>
  <c r="AB23" i="10"/>
  <c r="AA23" i="10"/>
  <c r="Z23" i="10"/>
  <c r="Y23" i="10"/>
  <c r="X23" i="10"/>
  <c r="W23" i="10"/>
  <c r="V23" i="10"/>
  <c r="P23" i="10"/>
  <c r="O23" i="10"/>
  <c r="N23" i="10"/>
  <c r="M23" i="10"/>
  <c r="L23" i="10"/>
  <c r="K23" i="10"/>
  <c r="J23" i="10"/>
  <c r="I23" i="10"/>
  <c r="S22" i="10" s="1"/>
  <c r="G23" i="10"/>
  <c r="Q22" i="10" s="1"/>
  <c r="F23" i="10"/>
  <c r="E23" i="10"/>
  <c r="C23" i="10"/>
  <c r="U22" i="10"/>
  <c r="T22" i="10"/>
  <c r="AB20" i="10"/>
  <c r="AA20" i="10"/>
  <c r="Z20" i="10"/>
  <c r="Y20" i="10"/>
  <c r="X20" i="10"/>
  <c r="W20" i="10"/>
  <c r="V20" i="10"/>
  <c r="P20" i="10"/>
  <c r="O20" i="10"/>
  <c r="N20" i="10"/>
  <c r="M20" i="10"/>
  <c r="L20" i="10"/>
  <c r="K20" i="10"/>
  <c r="J20" i="10"/>
  <c r="I20" i="10"/>
  <c r="G20" i="10"/>
  <c r="F20" i="10"/>
  <c r="T19" i="10" s="1"/>
  <c r="U19" i="10" s="1"/>
  <c r="E20" i="10"/>
  <c r="S19" i="10" s="1"/>
  <c r="D20" i="10"/>
  <c r="C20" i="10"/>
  <c r="R19" i="10"/>
  <c r="Q19" i="10"/>
  <c r="AB17" i="10"/>
  <c r="AA17" i="10"/>
  <c r="Z17" i="10"/>
  <c r="Y17" i="10"/>
  <c r="X17" i="10"/>
  <c r="W17" i="10"/>
  <c r="V17" i="10"/>
  <c r="P17" i="10"/>
  <c r="O17" i="10"/>
  <c r="N17" i="10"/>
  <c r="M17" i="10"/>
  <c r="L17" i="10"/>
  <c r="K17" i="10"/>
  <c r="J17" i="10"/>
  <c r="I17" i="10"/>
  <c r="S16" i="10" s="1"/>
  <c r="G17" i="10"/>
  <c r="F17" i="10"/>
  <c r="E17" i="10"/>
  <c r="C17" i="10"/>
  <c r="U16" i="10"/>
  <c r="T16" i="10"/>
  <c r="R16" i="10"/>
  <c r="Q16" i="10"/>
  <c r="AB14" i="10"/>
  <c r="AA14" i="10"/>
  <c r="Z14" i="10"/>
  <c r="Y14" i="10"/>
  <c r="X14" i="10"/>
  <c r="W14" i="10"/>
  <c r="V14" i="10"/>
  <c r="P14" i="10"/>
  <c r="O14" i="10"/>
  <c r="N14" i="10"/>
  <c r="M14" i="10"/>
  <c r="L14" i="10"/>
  <c r="K14" i="10"/>
  <c r="J14" i="10"/>
  <c r="I14" i="10"/>
  <c r="H14" i="10"/>
  <c r="G14" i="10"/>
  <c r="F14" i="10"/>
  <c r="E14" i="10"/>
  <c r="D14" i="10"/>
  <c r="R13" i="10" s="1"/>
  <c r="C14" i="10"/>
  <c r="Q13" i="10" s="1"/>
  <c r="T13" i="10"/>
  <c r="U13" i="10" s="1"/>
  <c r="S13" i="10"/>
  <c r="AB11" i="10"/>
  <c r="AA11" i="10"/>
  <c r="Z11" i="10"/>
  <c r="Y11" i="10"/>
  <c r="X11" i="10"/>
  <c r="W11" i="10"/>
  <c r="V11" i="10"/>
  <c r="P11" i="10"/>
  <c r="O11" i="10"/>
  <c r="N11" i="10"/>
  <c r="Q10" i="10" s="1"/>
  <c r="M11" i="10"/>
  <c r="L11" i="10"/>
  <c r="K11" i="10"/>
  <c r="J11" i="10"/>
  <c r="I11" i="10"/>
  <c r="G11" i="10"/>
  <c r="F11" i="10"/>
  <c r="E11" i="10"/>
  <c r="S10" i="10" s="1"/>
  <c r="D11" i="10"/>
  <c r="R10" i="10" s="1"/>
  <c r="C11" i="10"/>
  <c r="T10" i="10"/>
  <c r="U10" i="10" s="1"/>
  <c r="S40" i="10" l="1"/>
  <c r="Q40" i="10"/>
  <c r="Q41" i="10" s="1"/>
  <c r="T40" i="10"/>
  <c r="U40" i="10" s="1"/>
  <c r="P53" i="9" l="1"/>
  <c r="F53" i="9"/>
  <c r="G53" i="9" s="1"/>
  <c r="N52" i="9"/>
  <c r="L52" i="9"/>
  <c r="J52" i="9"/>
  <c r="I52" i="9"/>
  <c r="P52" i="9" s="1"/>
  <c r="E52" i="9"/>
  <c r="D52" i="9"/>
  <c r="C52" i="9"/>
  <c r="F52" i="9" s="1"/>
  <c r="G52" i="9" s="1"/>
  <c r="B52" i="9"/>
  <c r="Q51" i="9"/>
  <c r="P51" i="9"/>
  <c r="O51" i="9"/>
  <c r="M51" i="9"/>
  <c r="K51" i="9"/>
  <c r="G51" i="9"/>
  <c r="H51" i="9" s="1"/>
  <c r="F51" i="9"/>
  <c r="Q50" i="9"/>
  <c r="P50" i="9"/>
  <c r="O50" i="9"/>
  <c r="M50" i="9"/>
  <c r="K50" i="9"/>
  <c r="G50" i="9"/>
  <c r="H50" i="9" s="1"/>
  <c r="F50" i="9"/>
  <c r="Q49" i="9"/>
  <c r="P49" i="9"/>
  <c r="O49" i="9"/>
  <c r="M49" i="9"/>
  <c r="K49" i="9"/>
  <c r="G49" i="9"/>
  <c r="H49" i="9" s="1"/>
  <c r="F49" i="9"/>
  <c r="Q48" i="9"/>
  <c r="P48" i="9"/>
  <c r="O48" i="9"/>
  <c r="M48" i="9"/>
  <c r="K48" i="9"/>
  <c r="G48" i="9"/>
  <c r="H48" i="9" s="1"/>
  <c r="F48" i="9"/>
  <c r="Q47" i="9"/>
  <c r="P47" i="9"/>
  <c r="O47" i="9"/>
  <c r="M47" i="9"/>
  <c r="K47" i="9"/>
  <c r="G47" i="9"/>
  <c r="H47" i="9" s="1"/>
  <c r="F47" i="9"/>
  <c r="Q46" i="9"/>
  <c r="P46" i="9"/>
  <c r="O46" i="9"/>
  <c r="M46" i="9"/>
  <c r="K46" i="9"/>
  <c r="G46" i="9"/>
  <c r="H46" i="9" s="1"/>
  <c r="F46" i="9"/>
  <c r="Q45" i="9"/>
  <c r="P45" i="9"/>
  <c r="O45" i="9"/>
  <c r="M45" i="9"/>
  <c r="K45" i="9"/>
  <c r="G45" i="9"/>
  <c r="H45" i="9" s="1"/>
  <c r="F45" i="9"/>
  <c r="Q44" i="9"/>
  <c r="P44" i="9"/>
  <c r="O44" i="9"/>
  <c r="M44" i="9"/>
  <c r="K44" i="9"/>
  <c r="G44" i="9"/>
  <c r="H44" i="9" s="1"/>
  <c r="F44" i="9"/>
  <c r="Q43" i="9"/>
  <c r="P43" i="9"/>
  <c r="O43" i="9"/>
  <c r="M43" i="9"/>
  <c r="K43" i="9"/>
  <c r="G43" i="9"/>
  <c r="H43" i="9" s="1"/>
  <c r="F43" i="9"/>
  <c r="Q42" i="9"/>
  <c r="P42" i="9"/>
  <c r="O42" i="9"/>
  <c r="M42" i="9"/>
  <c r="K42" i="9"/>
  <c r="G42" i="9"/>
  <c r="H42" i="9" s="1"/>
  <c r="F42" i="9"/>
  <c r="Q41" i="9"/>
  <c r="P41" i="9"/>
  <c r="O41" i="9"/>
  <c r="M41" i="9"/>
  <c r="K41" i="9"/>
  <c r="G41" i="9"/>
  <c r="H41" i="9" s="1"/>
  <c r="F41" i="9"/>
  <c r="Q40" i="9"/>
  <c r="P40" i="9"/>
  <c r="O40" i="9"/>
  <c r="M40" i="9"/>
  <c r="K40" i="9"/>
  <c r="G40" i="9"/>
  <c r="H40" i="9" s="1"/>
  <c r="F40" i="9"/>
  <c r="Q39" i="9"/>
  <c r="P39" i="9"/>
  <c r="O39" i="9"/>
  <c r="M39" i="9"/>
  <c r="K39" i="9"/>
  <c r="G39" i="9"/>
  <c r="H39" i="9" s="1"/>
  <c r="F39" i="9"/>
  <c r="Q38" i="9"/>
  <c r="P38" i="9"/>
  <c r="O38" i="9"/>
  <c r="M38" i="9"/>
  <c r="K38" i="9"/>
  <c r="G38" i="9"/>
  <c r="H38" i="9" s="1"/>
  <c r="F38" i="9"/>
  <c r="Q37" i="9"/>
  <c r="P37" i="9"/>
  <c r="O37" i="9"/>
  <c r="M37" i="9"/>
  <c r="K37" i="9"/>
  <c r="G37" i="9"/>
  <c r="H37" i="9" s="1"/>
  <c r="F37" i="9"/>
  <c r="Q36" i="9"/>
  <c r="P36" i="9"/>
  <c r="O36" i="9"/>
  <c r="M36" i="9"/>
  <c r="K36" i="9"/>
  <c r="G36" i="9"/>
  <c r="H36" i="9" s="1"/>
  <c r="F36" i="9"/>
  <c r="Q35" i="9"/>
  <c r="P35" i="9"/>
  <c r="O35" i="9"/>
  <c r="M35" i="9"/>
  <c r="K35" i="9"/>
  <c r="G35" i="9"/>
  <c r="H35" i="9" s="1"/>
  <c r="F35" i="9"/>
  <c r="Q34" i="9"/>
  <c r="P34" i="9"/>
  <c r="O34" i="9"/>
  <c r="M34" i="9"/>
  <c r="K34" i="9"/>
  <c r="G34" i="9"/>
  <c r="H34" i="9" s="1"/>
  <c r="F34" i="9"/>
  <c r="Q33" i="9"/>
  <c r="P33" i="9"/>
  <c r="O33" i="9"/>
  <c r="M33" i="9"/>
  <c r="K33" i="9"/>
  <c r="G33" i="9"/>
  <c r="H33" i="9" s="1"/>
  <c r="F33" i="9"/>
  <c r="Q32" i="9"/>
  <c r="P32" i="9"/>
  <c r="O32" i="9"/>
  <c r="M32" i="9"/>
  <c r="K32" i="9"/>
  <c r="G32" i="9"/>
  <c r="H32" i="9" s="1"/>
  <c r="F32" i="9"/>
  <c r="Q31" i="9"/>
  <c r="P31" i="9"/>
  <c r="O31" i="9"/>
  <c r="M31" i="9"/>
  <c r="K31" i="9"/>
  <c r="G31" i="9"/>
  <c r="H31" i="9" s="1"/>
  <c r="F31" i="9"/>
  <c r="Q30" i="9"/>
  <c r="P30" i="9"/>
  <c r="O30" i="9"/>
  <c r="M30" i="9"/>
  <c r="K30" i="9"/>
  <c r="G30" i="9"/>
  <c r="H30" i="9" s="1"/>
  <c r="F30" i="9"/>
  <c r="Q29" i="9"/>
  <c r="P29" i="9"/>
  <c r="O29" i="9"/>
  <c r="M29" i="9"/>
  <c r="K29" i="9"/>
  <c r="G29" i="9"/>
  <c r="H29" i="9" s="1"/>
  <c r="F29" i="9"/>
  <c r="Q28" i="9"/>
  <c r="P28" i="9"/>
  <c r="O28" i="9"/>
  <c r="M28" i="9"/>
  <c r="K28" i="9"/>
  <c r="G28" i="9"/>
  <c r="H28" i="9" s="1"/>
  <c r="F28" i="9"/>
  <c r="Q27" i="9"/>
  <c r="P27" i="9"/>
  <c r="O27" i="9"/>
  <c r="M27" i="9"/>
  <c r="K27" i="9"/>
  <c r="G27" i="9"/>
  <c r="H27" i="9" s="1"/>
  <c r="F27" i="9"/>
  <c r="Q26" i="9"/>
  <c r="P26" i="9"/>
  <c r="O26" i="9"/>
  <c r="M26" i="9"/>
  <c r="K26" i="9"/>
  <c r="G26" i="9"/>
  <c r="H26" i="9" s="1"/>
  <c r="F26" i="9"/>
  <c r="Q25" i="9"/>
  <c r="P25" i="9"/>
  <c r="O25" i="9"/>
  <c r="M25" i="9"/>
  <c r="K25" i="9"/>
  <c r="G25" i="9"/>
  <c r="H25" i="9" s="1"/>
  <c r="F25" i="9"/>
  <c r="Q24" i="9"/>
  <c r="P24" i="9"/>
  <c r="O24" i="9"/>
  <c r="M24" i="9"/>
  <c r="K24" i="9"/>
  <c r="G24" i="9"/>
  <c r="H24" i="9" s="1"/>
  <c r="F24" i="9"/>
  <c r="Q23" i="9"/>
  <c r="P23" i="9"/>
  <c r="O23" i="9"/>
  <c r="M23" i="9"/>
  <c r="K23" i="9"/>
  <c r="G23" i="9"/>
  <c r="H23" i="9" s="1"/>
  <c r="F23" i="9"/>
  <c r="Q22" i="9"/>
  <c r="P22" i="9"/>
  <c r="O22" i="9"/>
  <c r="M22" i="9"/>
  <c r="K22" i="9"/>
  <c r="G22" i="9"/>
  <c r="H22" i="9" s="1"/>
  <c r="F22" i="9"/>
  <c r="Q21" i="9"/>
  <c r="P21" i="9"/>
  <c r="O21" i="9"/>
  <c r="M21" i="9"/>
  <c r="K21" i="9"/>
  <c r="G21" i="9"/>
  <c r="H21" i="9" s="1"/>
  <c r="F21" i="9"/>
  <c r="Q20" i="9"/>
  <c r="P20" i="9"/>
  <c r="O20" i="9"/>
  <c r="M20" i="9"/>
  <c r="K20" i="9"/>
  <c r="G20" i="9"/>
  <c r="H20" i="9" s="1"/>
  <c r="F20" i="9"/>
  <c r="Q19" i="9"/>
  <c r="P19" i="9"/>
  <c r="O19" i="9"/>
  <c r="M19" i="9"/>
  <c r="K19" i="9"/>
  <c r="G19" i="9"/>
  <c r="H19" i="9" s="1"/>
  <c r="F19" i="9"/>
  <c r="Q18" i="9"/>
  <c r="P18" i="9"/>
  <c r="O18" i="9"/>
  <c r="M18" i="9"/>
  <c r="K18" i="9"/>
  <c r="G18" i="9"/>
  <c r="H18" i="9" s="1"/>
  <c r="F18" i="9"/>
  <c r="Q17" i="9"/>
  <c r="P17" i="9"/>
  <c r="O17" i="9"/>
  <c r="M17" i="9"/>
  <c r="K17" i="9"/>
  <c r="G17" i="9"/>
  <c r="H17" i="9" s="1"/>
  <c r="F17" i="9"/>
  <c r="Q16" i="9"/>
  <c r="P16" i="9"/>
  <c r="O16" i="9"/>
  <c r="M16" i="9"/>
  <c r="K16" i="9"/>
  <c r="G16" i="9"/>
  <c r="H16" i="9" s="1"/>
  <c r="F16" i="9"/>
  <c r="Q15" i="9"/>
  <c r="P15" i="9"/>
  <c r="O15" i="9"/>
  <c r="M15" i="9"/>
  <c r="K15" i="9"/>
  <c r="G15" i="9"/>
  <c r="H15" i="9" s="1"/>
  <c r="F15" i="9"/>
  <c r="Q14" i="9"/>
  <c r="P14" i="9"/>
  <c r="O14" i="9"/>
  <c r="M14" i="9"/>
  <c r="K14" i="9"/>
  <c r="G14" i="9"/>
  <c r="H14" i="9" s="1"/>
  <c r="F14" i="9"/>
  <c r="Q13" i="9"/>
  <c r="P13" i="9"/>
  <c r="O13" i="9"/>
  <c r="M13" i="9"/>
  <c r="K13" i="9"/>
  <c r="G13" i="9"/>
  <c r="H13" i="9" s="1"/>
  <c r="F13" i="9"/>
  <c r="Q12" i="9"/>
  <c r="P12" i="9"/>
  <c r="O12" i="9"/>
  <c r="M12" i="9"/>
  <c r="K12" i="9"/>
  <c r="G12" i="9"/>
  <c r="H12" i="9" s="1"/>
  <c r="F12" i="9"/>
  <c r="Q11" i="9"/>
  <c r="P11" i="9"/>
  <c r="O11" i="9"/>
  <c r="M11" i="9"/>
  <c r="K11" i="9"/>
  <c r="G11" i="9"/>
  <c r="H11" i="9" s="1"/>
  <c r="F11" i="9"/>
  <c r="Q10" i="9"/>
  <c r="P10" i="9"/>
  <c r="O10" i="9"/>
  <c r="M10" i="9"/>
  <c r="K10" i="9"/>
  <c r="G10" i="9"/>
  <c r="H10" i="9" s="1"/>
  <c r="F10" i="9"/>
  <c r="Q9" i="9"/>
  <c r="P9" i="9"/>
  <c r="O9" i="9"/>
  <c r="M9" i="9"/>
  <c r="K9" i="9"/>
  <c r="G9" i="9"/>
  <c r="H9" i="9" s="1"/>
  <c r="F9" i="9"/>
  <c r="Q8" i="9"/>
  <c r="P8" i="9"/>
  <c r="O8" i="9"/>
  <c r="M8" i="9"/>
  <c r="K8" i="9"/>
  <c r="G8" i="9"/>
  <c r="H8" i="9" s="1"/>
  <c r="F8" i="9"/>
  <c r="Q7" i="9"/>
  <c r="P7" i="9"/>
  <c r="O7" i="9"/>
  <c r="M7" i="9"/>
  <c r="K7" i="9"/>
  <c r="G7" i="9"/>
  <c r="H7" i="9" s="1"/>
  <c r="F7" i="9"/>
  <c r="Q6" i="9"/>
  <c r="P6" i="9"/>
  <c r="O6" i="9"/>
  <c r="M6" i="9"/>
  <c r="K6" i="9"/>
  <c r="G6" i="9"/>
  <c r="H6" i="9" s="1"/>
  <c r="F6" i="9"/>
  <c r="Q5" i="9"/>
  <c r="P5" i="9"/>
  <c r="O5" i="9"/>
  <c r="M5" i="9"/>
  <c r="K5" i="9"/>
  <c r="G5" i="9"/>
  <c r="H5" i="9" s="1"/>
  <c r="F5" i="9"/>
  <c r="M57" i="7" l="1"/>
  <c r="N57" i="7" s="1"/>
  <c r="L57" i="7"/>
  <c r="K57" i="7"/>
  <c r="H57" i="7"/>
  <c r="E57" i="7"/>
  <c r="N56" i="7"/>
  <c r="M56" i="7"/>
  <c r="L56" i="7"/>
  <c r="K56" i="7"/>
  <c r="H56" i="7"/>
  <c r="E56" i="7"/>
  <c r="M55" i="7"/>
  <c r="N55" i="7" s="1"/>
  <c r="L55" i="7"/>
  <c r="K55" i="7"/>
  <c r="H55" i="7"/>
  <c r="E55" i="7"/>
  <c r="N53" i="7"/>
  <c r="M53" i="7"/>
  <c r="L53" i="7"/>
  <c r="K53" i="7"/>
  <c r="H53" i="7"/>
  <c r="E53" i="7"/>
  <c r="L52" i="7"/>
  <c r="L51" i="7"/>
  <c r="N50" i="7"/>
  <c r="M50" i="7"/>
  <c r="L50" i="7"/>
  <c r="K50" i="7"/>
  <c r="H50" i="7"/>
  <c r="E50" i="7"/>
  <c r="M49" i="7"/>
  <c r="N49" i="7" s="1"/>
  <c r="L49" i="7"/>
  <c r="K49" i="7"/>
  <c r="H49" i="7"/>
  <c r="E49" i="7"/>
  <c r="N48" i="7"/>
  <c r="M48" i="7"/>
  <c r="L48" i="7"/>
  <c r="K48" i="7"/>
  <c r="H48" i="7"/>
  <c r="E48" i="7"/>
  <c r="M47" i="7"/>
  <c r="N47" i="7" s="1"/>
  <c r="L47" i="7"/>
  <c r="K47" i="7"/>
  <c r="H47" i="7"/>
  <c r="E47" i="7"/>
  <c r="N46" i="7"/>
  <c r="M46" i="7"/>
  <c r="L46" i="7"/>
  <c r="K46" i="7"/>
  <c r="H46" i="7"/>
  <c r="E46" i="7"/>
  <c r="M45" i="7"/>
  <c r="N45" i="7" s="1"/>
  <c r="L45" i="7"/>
  <c r="K45" i="7"/>
  <c r="H45" i="7"/>
  <c r="E45" i="7"/>
  <c r="N44" i="7"/>
  <c r="M44" i="7"/>
  <c r="L44" i="7"/>
  <c r="K44" i="7"/>
  <c r="H44" i="7"/>
  <c r="E44" i="7"/>
  <c r="M43" i="7"/>
  <c r="N43" i="7" s="1"/>
  <c r="L43" i="7"/>
  <c r="K43" i="7"/>
  <c r="H43" i="7"/>
  <c r="E43" i="7"/>
  <c r="N42" i="7"/>
  <c r="M42" i="7"/>
  <c r="L42" i="7"/>
  <c r="K42" i="7"/>
  <c r="H42" i="7"/>
  <c r="E42" i="7"/>
  <c r="M41" i="7"/>
  <c r="N41" i="7" s="1"/>
  <c r="L41" i="7"/>
  <c r="K41" i="7"/>
  <c r="H41" i="7"/>
  <c r="E41" i="7"/>
  <c r="N40" i="7"/>
  <c r="M40" i="7"/>
  <c r="L40" i="7"/>
  <c r="K40" i="7"/>
  <c r="H40" i="7"/>
  <c r="E40" i="7"/>
  <c r="M39" i="7"/>
  <c r="N39" i="7" s="1"/>
  <c r="L39" i="7"/>
  <c r="K39" i="7"/>
  <c r="H39" i="7"/>
  <c r="E39" i="7"/>
  <c r="N38" i="7"/>
  <c r="M38" i="7"/>
  <c r="L38" i="7"/>
  <c r="K38" i="7"/>
  <c r="H38" i="7"/>
  <c r="E38" i="7"/>
  <c r="M37" i="7"/>
  <c r="N37" i="7" s="1"/>
  <c r="L37" i="7"/>
  <c r="K37" i="7"/>
  <c r="H37" i="7"/>
  <c r="E37" i="7"/>
  <c r="N36" i="7"/>
  <c r="M36" i="7"/>
  <c r="L36" i="7"/>
  <c r="K36" i="7"/>
  <c r="H36" i="7"/>
  <c r="E36" i="7"/>
  <c r="M35" i="7"/>
  <c r="N35" i="7" s="1"/>
  <c r="L35" i="7"/>
  <c r="K35" i="7"/>
  <c r="H35" i="7"/>
  <c r="E35" i="7"/>
  <c r="N34" i="7"/>
  <c r="M34" i="7"/>
  <c r="L34" i="7"/>
  <c r="K34" i="7"/>
  <c r="H34" i="7"/>
  <c r="E34" i="7"/>
  <c r="M33" i="7"/>
  <c r="N33" i="7" s="1"/>
  <c r="L33" i="7"/>
  <c r="K33" i="7"/>
  <c r="H33" i="7"/>
  <c r="E33" i="7"/>
  <c r="N32" i="7"/>
  <c r="M32" i="7"/>
  <c r="L32" i="7"/>
  <c r="K32" i="7"/>
  <c r="H32" i="7"/>
  <c r="E32" i="7"/>
  <c r="M31" i="7"/>
  <c r="N31" i="7" s="1"/>
  <c r="L31" i="7"/>
  <c r="K31" i="7"/>
  <c r="H31" i="7"/>
  <c r="E31" i="7"/>
  <c r="N30" i="7"/>
  <c r="M30" i="7"/>
  <c r="L30" i="7"/>
  <c r="K30" i="7"/>
  <c r="H30" i="7"/>
  <c r="E30" i="7"/>
  <c r="M29" i="7"/>
  <c r="N29" i="7" s="1"/>
  <c r="L29" i="7"/>
  <c r="K29" i="7"/>
  <c r="H29" i="7"/>
  <c r="E29" i="7"/>
  <c r="N28" i="7"/>
  <c r="M28" i="7"/>
  <c r="L28" i="7"/>
  <c r="K28" i="7"/>
  <c r="H28" i="7"/>
  <c r="E28" i="7"/>
  <c r="M27" i="7"/>
  <c r="N27" i="7" s="1"/>
  <c r="L27" i="7"/>
  <c r="K27" i="7"/>
  <c r="H27" i="7"/>
  <c r="E27" i="7"/>
  <c r="N26" i="7"/>
  <c r="M26" i="7"/>
  <c r="L26" i="7"/>
  <c r="K26" i="7"/>
  <c r="H26" i="7"/>
  <c r="E26" i="7"/>
  <c r="M25" i="7"/>
  <c r="N25" i="7" s="1"/>
  <c r="L25" i="7"/>
  <c r="K25" i="7"/>
  <c r="H25" i="7"/>
  <c r="E25" i="7"/>
  <c r="N24" i="7"/>
  <c r="M24" i="7"/>
  <c r="L24" i="7"/>
  <c r="K24" i="7"/>
  <c r="H24" i="7"/>
  <c r="E24" i="7"/>
  <c r="M23" i="7"/>
  <c r="N23" i="7" s="1"/>
  <c r="L23" i="7"/>
  <c r="K23" i="7"/>
  <c r="H23" i="7"/>
  <c r="E23" i="7"/>
  <c r="N22" i="7"/>
  <c r="M22" i="7"/>
  <c r="L22" i="7"/>
  <c r="K22" i="7"/>
  <c r="H22" i="7"/>
  <c r="E22" i="7"/>
  <c r="M21" i="7"/>
  <c r="N21" i="7" s="1"/>
  <c r="L21" i="7"/>
  <c r="K21" i="7"/>
  <c r="H21" i="7"/>
  <c r="E21" i="7"/>
  <c r="N20" i="7"/>
  <c r="M20" i="7"/>
  <c r="L20" i="7"/>
  <c r="K20" i="7"/>
  <c r="H20" i="7"/>
  <c r="E20" i="7"/>
  <c r="M19" i="7"/>
  <c r="N19" i="7" s="1"/>
  <c r="L19" i="7"/>
  <c r="K19" i="7"/>
  <c r="H19" i="7"/>
  <c r="E19" i="7"/>
  <c r="N18" i="7"/>
  <c r="M18" i="7"/>
  <c r="L18" i="7"/>
  <c r="K18" i="7"/>
  <c r="H18" i="7"/>
  <c r="E18" i="7"/>
  <c r="M17" i="7"/>
  <c r="N17" i="7" s="1"/>
  <c r="L17" i="7"/>
  <c r="K17" i="7"/>
  <c r="H17" i="7"/>
  <c r="E17" i="7"/>
  <c r="N16" i="7"/>
  <c r="M16" i="7"/>
  <c r="L16" i="7"/>
  <c r="K16" i="7"/>
  <c r="H16" i="7"/>
  <c r="E16" i="7"/>
  <c r="M15" i="7"/>
  <c r="N15" i="7" s="1"/>
  <c r="L15" i="7"/>
  <c r="K15" i="7"/>
  <c r="H15" i="7"/>
  <c r="E15" i="7"/>
  <c r="N14" i="7"/>
  <c r="M14" i="7"/>
  <c r="L14" i="7"/>
  <c r="K14" i="7"/>
  <c r="H14" i="7"/>
  <c r="E14" i="7"/>
  <c r="M13" i="7"/>
  <c r="N13" i="7" s="1"/>
  <c r="L13" i="7"/>
  <c r="K13" i="7"/>
  <c r="H13" i="7"/>
  <c r="E13" i="7"/>
  <c r="N12" i="7"/>
  <c r="M12" i="7"/>
  <c r="L12" i="7"/>
  <c r="K12" i="7"/>
  <c r="H12" i="7"/>
  <c r="E12" i="7"/>
  <c r="M11" i="7"/>
  <c r="N11" i="7" s="1"/>
  <c r="L11" i="7"/>
  <c r="K11" i="7"/>
  <c r="H11" i="7"/>
  <c r="E11" i="7"/>
  <c r="N10" i="7"/>
  <c r="M10" i="7"/>
  <c r="L10" i="7"/>
  <c r="K10" i="7"/>
  <c r="H10" i="7"/>
  <c r="E10" i="7"/>
  <c r="M9" i="7"/>
  <c r="N9" i="7" s="1"/>
  <c r="L9" i="7"/>
  <c r="K9" i="7"/>
  <c r="H9" i="7"/>
  <c r="E9" i="7"/>
  <c r="N8" i="7"/>
  <c r="M8" i="7"/>
  <c r="L8" i="7"/>
  <c r="K8" i="7"/>
  <c r="H8" i="7"/>
  <c r="E8" i="7"/>
  <c r="M7" i="7"/>
  <c r="N7" i="7" s="1"/>
  <c r="L7" i="7"/>
  <c r="K7" i="7"/>
  <c r="H7" i="7"/>
  <c r="E7" i="7"/>
  <c r="N6" i="7"/>
  <c r="M6" i="7"/>
  <c r="L6" i="7"/>
  <c r="K6" i="7"/>
  <c r="H6" i="7"/>
  <c r="E6" i="7"/>
  <c r="M5" i="7"/>
  <c r="N5" i="7" s="1"/>
  <c r="L5" i="7"/>
  <c r="K5" i="7"/>
  <c r="H5" i="7"/>
  <c r="E5" i="7"/>
  <c r="I70" i="4" l="1"/>
  <c r="I69" i="4"/>
  <c r="G68" i="4"/>
  <c r="F68" i="4"/>
  <c r="E68" i="4"/>
  <c r="I67" i="4"/>
  <c r="I66" i="4"/>
  <c r="I65" i="4"/>
  <c r="I68" i="4" s="1"/>
  <c r="F64" i="4"/>
  <c r="F60" i="4" s="1"/>
  <c r="E64" i="4"/>
  <c r="E60" i="4" s="1"/>
  <c r="I63" i="4"/>
  <c r="I62" i="4"/>
  <c r="I61" i="4"/>
  <c r="G60" i="4"/>
  <c r="G58" i="4"/>
  <c r="G57" i="4"/>
  <c r="I57" i="4" s="1"/>
  <c r="I59" i="4" s="1"/>
  <c r="I56" i="4"/>
  <c r="I58" i="4" s="1"/>
  <c r="G55" i="4"/>
  <c r="F55" i="4"/>
  <c r="E55" i="4"/>
  <c r="I54" i="4"/>
  <c r="I55" i="4" s="1"/>
  <c r="G53" i="4"/>
  <c r="F53" i="4"/>
  <c r="E53" i="4"/>
  <c r="I52" i="4"/>
  <c r="I53" i="4" s="1"/>
  <c r="I51" i="4"/>
  <c r="I49" i="4"/>
  <c r="G48" i="4"/>
  <c r="F48" i="4"/>
  <c r="I48" i="4" s="1"/>
  <c r="E48" i="4"/>
  <c r="I33" i="4"/>
  <c r="I32" i="4"/>
  <c r="G32" i="4"/>
  <c r="F32" i="4"/>
  <c r="E32" i="4"/>
  <c r="I31" i="4"/>
  <c r="I30" i="4"/>
  <c r="I29" i="4"/>
  <c r="I28" i="4"/>
  <c r="G27" i="4"/>
  <c r="F27" i="4"/>
  <c r="F23" i="4" s="1"/>
  <c r="E27" i="4"/>
  <c r="I27" i="4" s="1"/>
  <c r="I26" i="4"/>
  <c r="I25" i="4"/>
  <c r="I24" i="4"/>
  <c r="G23" i="4"/>
  <c r="I21" i="4"/>
  <c r="I20" i="4"/>
  <c r="H20" i="4"/>
  <c r="I19" i="4"/>
  <c r="G18" i="4"/>
  <c r="F18" i="4"/>
  <c r="E18" i="4"/>
  <c r="I17" i="4"/>
  <c r="I18" i="4" s="1"/>
  <c r="G16" i="4"/>
  <c r="F16" i="4"/>
  <c r="E16" i="4"/>
  <c r="I15" i="4"/>
  <c r="I16" i="4" s="1"/>
  <c r="H15" i="4"/>
  <c r="I14" i="4"/>
  <c r="I22" i="4" s="1"/>
  <c r="H14" i="4"/>
  <c r="H17" i="4" s="1"/>
  <c r="I13" i="4"/>
  <c r="I12" i="4"/>
  <c r="I11" i="4"/>
  <c r="G11" i="4"/>
  <c r="F11" i="4"/>
  <c r="E11" i="4"/>
  <c r="J30" i="4" l="1"/>
  <c r="J25" i="4"/>
  <c r="J24" i="4"/>
  <c r="J32" i="4"/>
  <c r="J28" i="4"/>
  <c r="I23" i="4"/>
  <c r="J27" i="4"/>
  <c r="G59" i="4"/>
  <c r="E23" i="4"/>
  <c r="I64" i="4"/>
  <c r="J29" i="4" l="1"/>
  <c r="J31" i="4"/>
  <c r="J26" i="4"/>
  <c r="I60" i="4"/>
  <c r="J64" i="4" s="1"/>
  <c r="J69" i="4" l="1"/>
  <c r="J61" i="4"/>
  <c r="J63" i="4"/>
  <c r="J67" i="4"/>
  <c r="J66" i="4"/>
  <c r="J62" i="4"/>
  <c r="J65" i="4"/>
  <c r="J68" i="4"/>
</calcChain>
</file>

<file path=xl/comments1.xml><?xml version="1.0" encoding="utf-8"?>
<comments xmlns="http://schemas.openxmlformats.org/spreadsheetml/2006/main">
  <authors>
    <author>Administrator</author>
  </authors>
  <commentList>
    <comment ref="H12" authorId="0" shapeId="0">
      <text>
        <r>
          <rPr>
            <b/>
            <sz val="9"/>
            <color indexed="81"/>
            <rFont val="ＭＳ Ｐゴシック"/>
            <family val="3"/>
            <charset val="128"/>
          </rPr>
          <t>自己水源のみ</t>
        </r>
      </text>
    </comment>
  </commentList>
</comments>
</file>

<file path=xl/connections.xml><?xml version="1.0" encoding="utf-8"?>
<connections xmlns="http://schemas.openxmlformats.org/spreadsheetml/2006/main">
  <connection id="1" name="Export1" type="6" refreshedVersion="2" background="1" saveData="1">
    <textPr sourceFile="C:\Documents and Settings\N1320014\デスクトップ\Export.txt" comma="1">
      <textFields count="12">
        <textField/>
        <textField/>
        <textField/>
        <textField/>
        <textField/>
        <textField/>
        <textField/>
        <textField/>
        <textField/>
        <textField/>
        <textField/>
        <textField/>
      </textFields>
    </textPr>
  </connection>
  <connection id="2" name="Export11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 id="3" name="Export21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 id="4" name="Export31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 id="5" name="Export4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<sst xmlns="http://schemas.openxmlformats.org/spreadsheetml/2006/main" count="6219" uniqueCount="2470">
  <si>
    <t>１．集録の内容</t>
    <phoneticPr fontId="4"/>
  </si>
  <si>
    <t>上水道、簡易水道、飲料水供給施設又は簡易給水施設から供給を受ける水のみを水源とし、受水槽を有するもの（上水道、簡易水道、専用水道及び簡易専用水道以外）</t>
    <phoneticPr fontId="4"/>
  </si>
  <si>
    <t>４．人口</t>
    <phoneticPr fontId="4"/>
  </si>
  <si>
    <t>６．給水量</t>
    <phoneticPr fontId="4"/>
  </si>
  <si>
    <t>（２）有収水量</t>
    <phoneticPr fontId="4"/>
  </si>
  <si>
    <t>ウ．河川　　　　　ダム及び湖沼以外の河川水</t>
    <phoneticPr fontId="4"/>
  </si>
  <si>
    <t>（３）受水</t>
    <phoneticPr fontId="4"/>
  </si>
  <si>
    <t>（３）配水管</t>
    <phoneticPr fontId="4"/>
  </si>
  <si>
    <t>（４）専用水道</t>
    <phoneticPr fontId="4"/>
  </si>
  <si>
    <t>ア．自己水源の水を供給、又は自己水源と他の水道から供給を受ける水を混合して供給するもの</t>
    <phoneticPr fontId="4"/>
  </si>
  <si>
    <t>（５）簡易専用水道</t>
    <phoneticPr fontId="4"/>
  </si>
  <si>
    <t>（６）準簡易専用水道</t>
    <phoneticPr fontId="4"/>
  </si>
  <si>
    <t>給水普及率　＝　現在給水人口（常時居住）／行政区域内総人口</t>
    <phoneticPr fontId="4"/>
  </si>
  <si>
    <t>（上水道、簡易水道及び自己水源のみの専用水道の給水人口）</t>
    <phoneticPr fontId="4"/>
  </si>
  <si>
    <t>（３）無収水量</t>
    <phoneticPr fontId="4"/>
  </si>
  <si>
    <t>（４）無効水量</t>
    <phoneticPr fontId="4"/>
  </si>
  <si>
    <t>（５）比率</t>
    <phoneticPr fontId="4"/>
  </si>
  <si>
    <t>ウ．負荷率　＝　一日平均給水量／一日最大給水量</t>
    <phoneticPr fontId="4"/>
  </si>
  <si>
    <t>（１）地表水</t>
    <phoneticPr fontId="4"/>
  </si>
  <si>
    <t>ア．ダム　　　　　ダムから直接取水、又はダムに水源手当を依存し下流で取水</t>
    <phoneticPr fontId="4"/>
  </si>
  <si>
    <t>イ．湖沼　　　　　天然湖等の貯水池から直接取水</t>
    <phoneticPr fontId="4"/>
  </si>
  <si>
    <t>（２）地下水</t>
    <phoneticPr fontId="4"/>
  </si>
  <si>
    <t>ア．原水受水　　　分水を受けた原水等</t>
    <phoneticPr fontId="4"/>
  </si>
  <si>
    <t>供給単価　＝　給水収益／年間有収水量</t>
    <phoneticPr fontId="4"/>
  </si>
  <si>
    <t>（２）送水管</t>
    <phoneticPr fontId="4"/>
  </si>
  <si>
    <t>イ．配水支管　　　配水池から下流で直接給水装置（給水管等）を分岐する管</t>
    <phoneticPr fontId="4"/>
  </si>
  <si>
    <t>（４）基幹管路</t>
    <phoneticPr fontId="4"/>
  </si>
  <si>
    <t>（１）有効水量</t>
    <phoneticPr fontId="4"/>
  </si>
  <si>
    <t>ア．有効率　＝　年間有効水量／年間給水量</t>
    <phoneticPr fontId="4"/>
  </si>
  <si>
    <t>イ．有収率　＝　年間有収水量／年間給水量</t>
    <phoneticPr fontId="4"/>
  </si>
  <si>
    <t>ア．伏流水　　　　河床又はその付近等を潜流する水</t>
    <phoneticPr fontId="4"/>
  </si>
  <si>
    <t>イ．浅井戸　　　　自由水面を有し第一不透水層に達するまでの井戸から取水</t>
    <phoneticPr fontId="4"/>
  </si>
  <si>
    <t>ウ．深井戸　　　　第一不透水層以下の水を集水する井戸から取水</t>
    <phoneticPr fontId="4"/>
  </si>
  <si>
    <t>イ．浄水受水　　　水道用水供給事業から、又は分水を受けた浄水</t>
    <phoneticPr fontId="4"/>
  </si>
  <si>
    <t>（１）導水管</t>
    <phoneticPr fontId="4"/>
  </si>
  <si>
    <t>取水施設（水源）から浄水場まで水を導く管</t>
    <phoneticPr fontId="4"/>
  </si>
  <si>
    <t>浄水場から配水池まで水を送る管</t>
    <phoneticPr fontId="4"/>
  </si>
  <si>
    <t>ア．配水本管　　　配水池から下流で直接給水装置（給水管等）を分岐しない管</t>
    <phoneticPr fontId="4"/>
  </si>
  <si>
    <t>導水管、送水管及び配水本管</t>
    <phoneticPr fontId="4"/>
  </si>
  <si>
    <t>９．管路</t>
    <phoneticPr fontId="4"/>
  </si>
  <si>
    <r>
      <t>（１）有収水量１m</t>
    </r>
    <r>
      <rPr>
        <vertAlign val="superscript"/>
        <sz val="10"/>
        <rFont val="ＭＳ Ｐゴシック"/>
        <family val="3"/>
        <charset val="128"/>
      </rPr>
      <t>3</t>
    </r>
    <r>
      <rPr>
        <sz val="10"/>
        <rFont val="ＭＳ Ｐゴシック"/>
        <family val="3"/>
        <charset val="128"/>
      </rPr>
      <t>当たりの費用</t>
    </r>
    <phoneticPr fontId="4"/>
  </si>
  <si>
    <r>
      <t>（２）有収水量１m</t>
    </r>
    <r>
      <rPr>
        <vertAlign val="superscript"/>
        <sz val="10"/>
        <rFont val="ＭＳ Ｐゴシック"/>
        <family val="3"/>
        <charset val="128"/>
      </rPr>
      <t>3</t>
    </r>
    <r>
      <rPr>
        <sz val="10"/>
        <rFont val="ＭＳ Ｐゴシック"/>
        <family val="3"/>
        <charset val="128"/>
      </rPr>
      <t>当たりの給水収益</t>
    </r>
    <phoneticPr fontId="4"/>
  </si>
  <si>
    <r>
      <t>寄宿舎、社宅、療養所等における自家用の水道（居住人口１０１人以上又は一日最大給水量２０m</t>
    </r>
    <r>
      <rPr>
        <vertAlign val="superscript"/>
        <sz val="10"/>
        <rFont val="ＭＳ Ｐゴシック"/>
        <family val="3"/>
        <charset val="128"/>
      </rPr>
      <t>3</t>
    </r>
    <r>
      <rPr>
        <sz val="10"/>
        <rFont val="ＭＳ Ｐゴシック"/>
        <family val="3"/>
        <charset val="128"/>
      </rPr>
      <t>以上）であり、次のいずれかに該当するもの</t>
    </r>
    <phoneticPr fontId="4"/>
  </si>
  <si>
    <r>
      <t>イ．他の水道から供給を受ける水のみを水源とし、水槽の有効容量の合計が１００m</t>
    </r>
    <r>
      <rPr>
        <vertAlign val="superscript"/>
        <sz val="10"/>
        <rFont val="ＭＳ Ｐゴシック"/>
        <family val="3"/>
        <charset val="128"/>
      </rPr>
      <t>3</t>
    </r>
    <r>
      <rPr>
        <sz val="10"/>
        <rFont val="ＭＳ Ｐゴシック"/>
        <family val="3"/>
        <charset val="128"/>
      </rPr>
      <t>を超えるもの、又は口径２５mm以上の導管の全長が１，５００ｍを超えるもの</t>
    </r>
    <phoneticPr fontId="4"/>
  </si>
  <si>
    <r>
      <t>上水道又は簡易水道から供給を受ける水のみを水源とし、受水槽の有効容量の合計が１０m</t>
    </r>
    <r>
      <rPr>
        <vertAlign val="superscript"/>
        <sz val="10"/>
        <rFont val="ＭＳ Ｐゴシック"/>
        <family val="3"/>
        <charset val="128"/>
      </rPr>
      <t>3</t>
    </r>
    <r>
      <rPr>
        <sz val="10"/>
        <rFont val="ＭＳ Ｐゴシック"/>
        <family val="3"/>
        <charset val="128"/>
      </rPr>
      <t>を超えるもの（上水道、簡易水道及び専用水道以外）</t>
    </r>
    <phoneticPr fontId="4"/>
  </si>
  <si>
    <t>行政区域内人口は、長野県が公表している｢毎月人口異動調査｣に基づく市町村別人口とし、これを基礎に給水区域内人口及び現在給水人口を集計した。</t>
    <phoneticPr fontId="4"/>
  </si>
  <si>
    <t>エ．湧水　　　 　　自然に地表に湧き出た地下水</t>
    <phoneticPr fontId="4"/>
  </si>
  <si>
    <t>３．水道の区分</t>
    <phoneticPr fontId="4"/>
  </si>
  <si>
    <t>５．給水普及率</t>
    <phoneticPr fontId="4"/>
  </si>
  <si>
    <t>７．水源の種類</t>
    <phoneticPr fontId="4"/>
  </si>
  <si>
    <t>８．経営分析</t>
    <phoneticPr fontId="4"/>
  </si>
  <si>
    <t>ア．ダクタイル鋳鉄管〔離脱防止機構付き継手（Ｓ・ＳⅡ・ＮＳ・ＵＳ・ＵＦ・ＫＦ・ＰⅡ形等）〕</t>
    <phoneticPr fontId="4"/>
  </si>
  <si>
    <t>イ．鋼管〔溶接継手〕</t>
    <phoneticPr fontId="4"/>
  </si>
  <si>
    <t>ウ．水道配水用ポリエチレン管〔熱融着継手〕</t>
    <phoneticPr fontId="4"/>
  </si>
  <si>
    <t>Ｋ形継手等を地盤条件の良い箇所に埋設する場合、その耐震性の評価は水道事業者の判断に委ねられている。</t>
    <rPh sb="36" eb="37">
      <t>シャ</t>
    </rPh>
    <phoneticPr fontId="4"/>
  </si>
  <si>
    <t>※</t>
    <phoneticPr fontId="4"/>
  </si>
  <si>
    <t>（６）耐震型継手</t>
    <phoneticPr fontId="4"/>
  </si>
  <si>
    <t>エ．ステンレス管〔耐震型継手〕</t>
    <rPh sb="9" eb="11">
      <t>タイシン</t>
    </rPh>
    <rPh sb="11" eb="12">
      <t>ガタ</t>
    </rPh>
    <rPh sb="12" eb="13">
      <t>ツギ</t>
    </rPh>
    <rPh sb="13" eb="14">
      <t>テ</t>
    </rPh>
    <phoneticPr fontId="4"/>
  </si>
  <si>
    <t>耐震型継手を有するダクタイル鋳鉄管、鋼管、水道配水用ポリエチレン管（高密度）及びステンレス管</t>
    <rPh sb="38" eb="39">
      <t>オヨ</t>
    </rPh>
    <rPh sb="45" eb="46">
      <t>カン</t>
    </rPh>
    <phoneticPr fontId="4"/>
  </si>
  <si>
    <t>凡                       例</t>
    <phoneticPr fontId="4"/>
  </si>
  <si>
    <t>（５）耐震適合性のある管</t>
    <phoneticPr fontId="4"/>
  </si>
  <si>
    <t>耐震管</t>
    <phoneticPr fontId="4"/>
  </si>
  <si>
    <t>　　 ア</t>
    <phoneticPr fontId="4"/>
  </si>
  <si>
    <t>　　 イ</t>
    <phoneticPr fontId="4"/>
  </si>
  <si>
    <t>「管路の耐震化に関する検討会報告書」において、耐震性能を満たすと評価された管をいう。具体的には上記（５）アの耐震管の他に、Ｋ型継手を有するダクタイル鋳鉄管のうち良い地盤に布設されているもの、また、ＲＲロング継手を有する硬質塩化ビニル管をいう（ただし、地震の被災経験が少なく、十分に耐震性能が検証されていない管種、継手を含んでいる。）。</t>
    <phoneticPr fontId="4"/>
  </si>
  <si>
    <t>給水原価　＝　（総費用－受託工事費-長期前受金戻入額）／年間有収水量</t>
    <rPh sb="18" eb="20">
      <t>チョウキ</t>
    </rPh>
    <rPh sb="20" eb="22">
      <t>マエウ</t>
    </rPh>
    <rPh sb="22" eb="23">
      <t>キン</t>
    </rPh>
    <rPh sb="23" eb="25">
      <t>レイニュウ</t>
    </rPh>
    <rPh sb="25" eb="26">
      <t>ガク</t>
    </rPh>
    <phoneticPr fontId="4"/>
  </si>
  <si>
    <t>給水原価　＝　（総費用－受託工事費）／年間有収水量</t>
    <phoneticPr fontId="4"/>
  </si>
  <si>
    <t>※</t>
    <phoneticPr fontId="4"/>
  </si>
  <si>
    <t>（１）施設の重要度</t>
    <rPh sb="3" eb="5">
      <t>シセツ</t>
    </rPh>
    <rPh sb="6" eb="9">
      <t>ジュウヨウド</t>
    </rPh>
    <phoneticPr fontId="4"/>
  </si>
  <si>
    <t>ア</t>
    <phoneticPr fontId="4"/>
  </si>
  <si>
    <t>浄水場</t>
    <rPh sb="0" eb="3">
      <t>ジョウスイジョウ</t>
    </rPh>
    <phoneticPr fontId="4"/>
  </si>
  <si>
    <t>イ</t>
    <phoneticPr fontId="4"/>
  </si>
  <si>
    <t>配水池</t>
    <rPh sb="0" eb="3">
      <t>ハイスイチ</t>
    </rPh>
    <phoneticPr fontId="4"/>
  </si>
  <si>
    <t>○施設の重要度と有するべき耐震性能基準（水道施設の水道施設の技術的基準を定める省令）</t>
    <rPh sb="1" eb="3">
      <t>シセツ</t>
    </rPh>
    <rPh sb="4" eb="7">
      <t>ジュウヨウド</t>
    </rPh>
    <rPh sb="8" eb="9">
      <t>ユウ</t>
    </rPh>
    <rPh sb="13" eb="15">
      <t>タイシン</t>
    </rPh>
    <rPh sb="15" eb="17">
      <t>セイノウ</t>
    </rPh>
    <rPh sb="17" eb="19">
      <t>キジュン</t>
    </rPh>
    <phoneticPr fontId="4"/>
  </si>
  <si>
    <t>レベル１地震動(L1)に対して</t>
    <rPh sb="4" eb="7">
      <t>ジシンドウ</t>
    </rPh>
    <rPh sb="12" eb="13">
      <t>タイ</t>
    </rPh>
    <phoneticPr fontId="4"/>
  </si>
  <si>
    <t>レベル２地震動(L2)に対して</t>
    <rPh sb="4" eb="7">
      <t>ジシンドウ</t>
    </rPh>
    <rPh sb="12" eb="13">
      <t>タイ</t>
    </rPh>
    <phoneticPr fontId="4"/>
  </si>
  <si>
    <t>施設の設計能力を損なわない</t>
    <rPh sb="0" eb="2">
      <t>シセツ</t>
    </rPh>
    <rPh sb="3" eb="5">
      <t>セッケイ</t>
    </rPh>
    <rPh sb="5" eb="7">
      <t>ノウリョク</t>
    </rPh>
    <rPh sb="8" eb="9">
      <t>ソコ</t>
    </rPh>
    <phoneticPr fontId="4"/>
  </si>
  <si>
    <t>一定の機能低下をきたしても、
速やかに機能回復できる</t>
    <rPh sb="0" eb="2">
      <t>イッテイ</t>
    </rPh>
    <rPh sb="3" eb="5">
      <t>キノウ</t>
    </rPh>
    <rPh sb="5" eb="7">
      <t>テイカ</t>
    </rPh>
    <rPh sb="15" eb="16">
      <t>スミ</t>
    </rPh>
    <rPh sb="19" eb="21">
      <t>キノウ</t>
    </rPh>
    <rPh sb="21" eb="23">
      <t>カイフク</t>
    </rPh>
    <phoneticPr fontId="4"/>
  </si>
  <si>
    <t>－</t>
  </si>
  <si>
    <t>１０．施設の耐震化</t>
    <rPh sb="3" eb="5">
      <t>シセツ</t>
    </rPh>
    <rPh sb="6" eb="9">
      <t>タイシンカ</t>
    </rPh>
    <phoneticPr fontId="4"/>
  </si>
  <si>
    <t>ランクA</t>
    <phoneticPr fontId="4"/>
  </si>
  <si>
    <t>ランクB</t>
    <phoneticPr fontId="4"/>
  </si>
  <si>
    <t>ランクA　　重要度の高い施設（すべての浄水場）</t>
    <rPh sb="6" eb="9">
      <t>ジュウヨウド</t>
    </rPh>
    <rPh sb="10" eb="11">
      <t>タカ</t>
    </rPh>
    <rPh sb="12" eb="14">
      <t>シセツ</t>
    </rPh>
    <rPh sb="19" eb="22">
      <t>ジョウスイジョウ</t>
    </rPh>
    <phoneticPr fontId="4"/>
  </si>
  <si>
    <t>ランクA　　配水本管に直接接続する施設</t>
    <rPh sb="6" eb="8">
      <t>ハイスイ</t>
    </rPh>
    <rPh sb="8" eb="9">
      <t>ホン</t>
    </rPh>
    <rPh sb="9" eb="10">
      <t>カン</t>
    </rPh>
    <rPh sb="11" eb="13">
      <t>チョクセツ</t>
    </rPh>
    <rPh sb="13" eb="15">
      <t>セツゾク</t>
    </rPh>
    <rPh sb="17" eb="19">
      <t>シセツ</t>
    </rPh>
    <phoneticPr fontId="4"/>
  </si>
  <si>
    <t>ランクB　　配水本管に直接接続していない施設</t>
    <rPh sb="6" eb="8">
      <t>ハイスイ</t>
    </rPh>
    <rPh sb="8" eb="9">
      <t>ホン</t>
    </rPh>
    <rPh sb="9" eb="10">
      <t>カン</t>
    </rPh>
    <rPh sb="11" eb="13">
      <t>チョクセツ</t>
    </rPh>
    <rPh sb="13" eb="15">
      <t>セツゾク</t>
    </rPh>
    <rPh sb="20" eb="22">
      <t>シセツ</t>
    </rPh>
    <phoneticPr fontId="4"/>
  </si>
  <si>
    <t>レベル１地震動　　　施設の供用期間中に１～２回発生するレベルの地震動</t>
    <rPh sb="4" eb="7">
      <t>ジシンドウ</t>
    </rPh>
    <phoneticPr fontId="4"/>
  </si>
  <si>
    <t>レベル２地震動　　　想定される最大規模の地震動</t>
    <rPh sb="4" eb="7">
      <t>ジシンドウ</t>
    </rPh>
    <rPh sb="10" eb="12">
      <t>ソウテイ</t>
    </rPh>
    <rPh sb="15" eb="17">
      <t>サイダイ</t>
    </rPh>
    <rPh sb="17" eb="19">
      <t>キボ</t>
    </rPh>
    <rPh sb="20" eb="23">
      <t>ジシンドウ</t>
    </rPh>
    <phoneticPr fontId="4"/>
  </si>
  <si>
    <t>（１）対象の水道　　水道用水供給事業、上水道事業、簡易水道事業、専用水道及び小規模水道</t>
    <phoneticPr fontId="4"/>
  </si>
  <si>
    <t>（１）水道用水供給事業　　水道事業者に対してその用水（浄水）を供給する事業</t>
    <phoneticPr fontId="4"/>
  </si>
  <si>
    <t>（２）上水道　　　　　　　　　計画給水人口が５，００１人以上の水道</t>
    <phoneticPr fontId="4"/>
  </si>
  <si>
    <t>（３）簡易水道　　　　　　　 計画給水人口が１０１人以上５，０００人以下の水道</t>
    <phoneticPr fontId="4"/>
  </si>
  <si>
    <t>（７）飲料水供給施設         計画給水人口が５０人以上１００人以下の水道</t>
    <phoneticPr fontId="4"/>
  </si>
  <si>
    <t>（８）簡易給水施設            計画給水人口がおおむね２０人以上４９人以下の水道</t>
    <phoneticPr fontId="4"/>
  </si>
  <si>
    <t>有効水量　＝　有収水量＋無収水量</t>
  </si>
  <si>
    <t>料金徴収の基礎となった水量（メータによる実使用水量等）</t>
  </si>
  <si>
    <t>管洗浄用、公衆便所用、公衆飲料用及び消火用の水量等</t>
  </si>
  <si>
    <t>配水管及びメータ上流の給水管の漏水量等</t>
  </si>
  <si>
    <t>（２）対応済みの判断　　下表の塗りつぶし部分に該当した場合を対応済みとする。</t>
    <rPh sb="3" eb="5">
      <t>タイオウ</t>
    </rPh>
    <rPh sb="5" eb="6">
      <t>ズ</t>
    </rPh>
    <rPh sb="8" eb="10">
      <t>ハンダン</t>
    </rPh>
    <rPh sb="12" eb="14">
      <t>カヒョウ</t>
    </rPh>
    <rPh sb="15" eb="16">
      <t>ヌ</t>
    </rPh>
    <rPh sb="20" eb="22">
      <t>ブブン</t>
    </rPh>
    <rPh sb="23" eb="25">
      <t>ガイトウ</t>
    </rPh>
    <rPh sb="27" eb="29">
      <t>バアイ</t>
    </rPh>
    <rPh sb="30" eb="32">
      <t>タイオウ</t>
    </rPh>
    <rPh sb="32" eb="33">
      <t>ズ</t>
    </rPh>
    <phoneticPr fontId="4"/>
  </si>
  <si>
    <t>※</t>
    <phoneticPr fontId="4"/>
  </si>
  <si>
    <t>上水道の配水池の総有効容量について、「１３．取水量、浄水量及び配水池容量等」と「１９．施設耐震化状況及び災害時確保水量」で数値が異なっているが、国の水道統計調査でも整合が図られていないため、そのまま掲載することとする。</t>
    <rPh sb="0" eb="3">
      <t>ジョウスイドウ</t>
    </rPh>
    <rPh sb="4" eb="7">
      <t>ハイスイチ</t>
    </rPh>
    <rPh sb="8" eb="9">
      <t>ソウ</t>
    </rPh>
    <rPh sb="9" eb="11">
      <t>ユウコウ</t>
    </rPh>
    <rPh sb="11" eb="13">
      <t>ヨウリョウ</t>
    </rPh>
    <rPh sb="22" eb="24">
      <t>シュスイ</t>
    </rPh>
    <rPh sb="24" eb="25">
      <t>リョウ</t>
    </rPh>
    <rPh sb="26" eb="28">
      <t>ジョウスイ</t>
    </rPh>
    <rPh sb="28" eb="29">
      <t>リョウ</t>
    </rPh>
    <rPh sb="29" eb="30">
      <t>オヨ</t>
    </rPh>
    <rPh sb="31" eb="34">
      <t>ハイスイチ</t>
    </rPh>
    <rPh sb="34" eb="36">
      <t>ヨウリョウ</t>
    </rPh>
    <rPh sb="36" eb="37">
      <t>トウ</t>
    </rPh>
    <rPh sb="43" eb="45">
      <t>シセツ</t>
    </rPh>
    <rPh sb="45" eb="48">
      <t>タイシンカ</t>
    </rPh>
    <rPh sb="48" eb="50">
      <t>ジョウキョウ</t>
    </rPh>
    <rPh sb="50" eb="51">
      <t>オヨ</t>
    </rPh>
    <rPh sb="52" eb="54">
      <t>サイガイ</t>
    </rPh>
    <rPh sb="54" eb="55">
      <t>ジ</t>
    </rPh>
    <rPh sb="55" eb="57">
      <t>カクホ</t>
    </rPh>
    <rPh sb="57" eb="59">
      <t>スイリョウ</t>
    </rPh>
    <rPh sb="61" eb="63">
      <t>スウチ</t>
    </rPh>
    <rPh sb="64" eb="65">
      <t>コト</t>
    </rPh>
    <rPh sb="72" eb="73">
      <t>クニ</t>
    </rPh>
    <rPh sb="74" eb="76">
      <t>スイドウ</t>
    </rPh>
    <rPh sb="76" eb="78">
      <t>トウケイ</t>
    </rPh>
    <rPh sb="78" eb="80">
      <t>チョウサ</t>
    </rPh>
    <rPh sb="82" eb="84">
      <t>セイゴウ</t>
    </rPh>
    <rPh sb="85" eb="86">
      <t>ハカ</t>
    </rPh>
    <rPh sb="99" eb="101">
      <t>ケイサイ</t>
    </rPh>
    <phoneticPr fontId="4"/>
  </si>
  <si>
    <t>平成26年度の公営企業会計基準の変更に伴い、以下の式による算出数値を併記</t>
    <rPh sb="22" eb="24">
      <t>イカ</t>
    </rPh>
    <rPh sb="25" eb="26">
      <t>シキ</t>
    </rPh>
    <rPh sb="29" eb="31">
      <t>サンシュツ</t>
    </rPh>
    <rPh sb="31" eb="33">
      <t>スウチ</t>
    </rPh>
    <rPh sb="34" eb="36">
      <t>ヘイキ</t>
    </rPh>
    <phoneticPr fontId="4"/>
  </si>
  <si>
    <t>２．平成29年度水道統計調査の対象</t>
    <phoneticPr fontId="4"/>
  </si>
  <si>
    <t>（２）対象の期間　　平成29年4月1日から平成30年3月31日まで（又は平成30年3月31日時点）</t>
    <phoneticPr fontId="4"/>
  </si>
  <si>
    <t>本資料は、厚生労働省による平成29年度水道統計調査の結果に、他調査の結果を部分的に補完して取りまとめたものである。</t>
    <phoneticPr fontId="4"/>
  </si>
  <si>
    <t>（１）「24. 給水人口、施設能力、原水種別等（専用水道）」に「国施設」欄を追加。</t>
    <rPh sb="8" eb="10">
      <t>キュウスイ</t>
    </rPh>
    <rPh sb="10" eb="12">
      <t>ジンコウ</t>
    </rPh>
    <rPh sb="13" eb="15">
      <t>シセツ</t>
    </rPh>
    <rPh sb="15" eb="17">
      <t>ノウリョク</t>
    </rPh>
    <rPh sb="18" eb="20">
      <t>ゲンスイ</t>
    </rPh>
    <rPh sb="20" eb="22">
      <t>シュベツ</t>
    </rPh>
    <rPh sb="22" eb="23">
      <t>トウ</t>
    </rPh>
    <rPh sb="24" eb="26">
      <t>センヨウ</t>
    </rPh>
    <rPh sb="26" eb="28">
      <t>スイドウ</t>
    </rPh>
    <phoneticPr fontId="4"/>
  </si>
  <si>
    <t>１1．[平成28年度長野県の水道」からの変更点</t>
    <rPh sb="4" eb="6">
      <t>ヘイセイ</t>
    </rPh>
    <rPh sb="8" eb="10">
      <t>ネンド</t>
    </rPh>
    <rPh sb="10" eb="13">
      <t>ナガノケン</t>
    </rPh>
    <rPh sb="14" eb="16">
      <t>スイドウ</t>
    </rPh>
    <rPh sb="20" eb="23">
      <t>ヘンコウテン</t>
    </rPh>
    <phoneticPr fontId="4"/>
  </si>
  <si>
    <t>１．総括</t>
    <rPh sb="2" eb="3">
      <t>フサ</t>
    </rPh>
    <rPh sb="3" eb="4">
      <t>クク</t>
    </rPh>
    <phoneticPr fontId="4"/>
  </si>
  <si>
    <t>（１）長野県の水道（平成29年度…平成29年4月1日～平成30年3月31日）</t>
    <rPh sb="3" eb="6">
      <t>ナガノケン</t>
    </rPh>
    <rPh sb="7" eb="9">
      <t>スイドウ</t>
    </rPh>
    <rPh sb="10" eb="12">
      <t>ヘイセイ</t>
    </rPh>
    <rPh sb="14" eb="16">
      <t>ネンド</t>
    </rPh>
    <rPh sb="17" eb="19">
      <t>ヘイセイ</t>
    </rPh>
    <rPh sb="21" eb="22">
      <t>ネン</t>
    </rPh>
    <rPh sb="23" eb="24">
      <t>ガツ</t>
    </rPh>
    <rPh sb="25" eb="26">
      <t>ニチ</t>
    </rPh>
    <rPh sb="27" eb="29">
      <t>ヘイセイ</t>
    </rPh>
    <rPh sb="31" eb="32">
      <t>ネン</t>
    </rPh>
    <rPh sb="33" eb="34">
      <t>ガツ</t>
    </rPh>
    <rPh sb="36" eb="37">
      <t>ニチ</t>
    </rPh>
    <phoneticPr fontId="4"/>
  </si>
  <si>
    <t>水　道　種　別</t>
    <rPh sb="0" eb="1">
      <t>ミズ</t>
    </rPh>
    <rPh sb="2" eb="3">
      <t>ミチ</t>
    </rPh>
    <rPh sb="4" eb="5">
      <t>タネ</t>
    </rPh>
    <rPh sb="6" eb="7">
      <t>ベツ</t>
    </rPh>
    <phoneticPr fontId="4"/>
  </si>
  <si>
    <t>用水供給</t>
    <rPh sb="0" eb="2">
      <t>ヨウスイ</t>
    </rPh>
    <rPh sb="2" eb="4">
      <t>キョウキュウ</t>
    </rPh>
    <phoneticPr fontId="4"/>
  </si>
  <si>
    <t>上水道</t>
    <rPh sb="0" eb="3">
      <t>ジョウスイドウ</t>
    </rPh>
    <phoneticPr fontId="4"/>
  </si>
  <si>
    <t>簡易水道</t>
    <rPh sb="0" eb="2">
      <t>カンイ</t>
    </rPh>
    <rPh sb="2" eb="4">
      <t>スイドウ</t>
    </rPh>
    <phoneticPr fontId="4"/>
  </si>
  <si>
    <t>専用水道</t>
    <rPh sb="0" eb="2">
      <t>センヨウ</t>
    </rPh>
    <rPh sb="2" eb="4">
      <t>スイドウ</t>
    </rPh>
    <phoneticPr fontId="4"/>
  </si>
  <si>
    <t>計</t>
    <rPh sb="0" eb="1">
      <t>ケイ</t>
    </rPh>
    <phoneticPr fontId="4"/>
  </si>
  <si>
    <t>割合</t>
    <rPh sb="0" eb="2">
      <t>ワリアイ</t>
    </rPh>
    <phoneticPr fontId="4"/>
  </si>
  <si>
    <t>水　道　数</t>
    <rPh sb="0" eb="1">
      <t>ミズ</t>
    </rPh>
    <rPh sb="2" eb="3">
      <t>ミチ</t>
    </rPh>
    <rPh sb="4" eb="5">
      <t>スウ</t>
    </rPh>
    <phoneticPr fontId="4"/>
  </si>
  <si>
    <t>　県営</t>
    <rPh sb="1" eb="3">
      <t>ケンエイ</t>
    </rPh>
    <phoneticPr fontId="4"/>
  </si>
  <si>
    <t>（箇所）</t>
    <rPh sb="1" eb="3">
      <t>カショ</t>
    </rPh>
    <phoneticPr fontId="4"/>
  </si>
  <si>
    <t>－</t>
    <phoneticPr fontId="4"/>
  </si>
  <si>
    <t>　市営</t>
    <rPh sb="1" eb="3">
      <t>シエイ</t>
    </rPh>
    <phoneticPr fontId="4"/>
  </si>
  <si>
    <t>　町営</t>
    <rPh sb="1" eb="3">
      <t>チョウエイ</t>
    </rPh>
    <phoneticPr fontId="4"/>
  </si>
  <si>
    <t>　村営</t>
    <rPh sb="1" eb="3">
      <t>ソンエイ</t>
    </rPh>
    <phoneticPr fontId="4"/>
  </si>
  <si>
    <t>　一部事務組合営</t>
    <rPh sb="1" eb="3">
      <t>イチブ</t>
    </rPh>
    <rPh sb="3" eb="5">
      <t>ジム</t>
    </rPh>
    <rPh sb="5" eb="7">
      <t>クミアイ</t>
    </rPh>
    <rPh sb="7" eb="8">
      <t>エイ</t>
    </rPh>
    <phoneticPr fontId="4"/>
  </si>
  <si>
    <t>　その他</t>
    <rPh sb="3" eb="4">
      <t>タ</t>
    </rPh>
    <phoneticPr fontId="4"/>
  </si>
  <si>
    <t>　計</t>
    <rPh sb="1" eb="2">
      <t>ケイ</t>
    </rPh>
    <phoneticPr fontId="4"/>
  </si>
  <si>
    <t>　給 水 人 口</t>
    <rPh sb="1" eb="4">
      <t>キュウスイ</t>
    </rPh>
    <rPh sb="5" eb="8">
      <t>ジンコウ</t>
    </rPh>
    <phoneticPr fontId="4"/>
  </si>
  <si>
    <t>（人）</t>
    <rPh sb="1" eb="2">
      <t>ニン</t>
    </rPh>
    <phoneticPr fontId="4"/>
  </si>
  <si>
    <t>　普　及　率</t>
    <rPh sb="1" eb="2">
      <t>ススム</t>
    </rPh>
    <rPh sb="3" eb="4">
      <t>オヨブ</t>
    </rPh>
    <rPh sb="5" eb="6">
      <t>リツ</t>
    </rPh>
    <phoneticPr fontId="4"/>
  </si>
  <si>
    <t>（％）</t>
  </si>
  <si>
    <t>県内給水人口2,037,954／県内総人口2,063,495</t>
    <rPh sb="2" eb="4">
      <t>キュウスイ</t>
    </rPh>
    <rPh sb="4" eb="6">
      <t>ジンコウ</t>
    </rPh>
    <rPh sb="16" eb="18">
      <t>ケンナイ</t>
    </rPh>
    <rPh sb="18" eb="21">
      <t>ソウジンコウ</t>
    </rPh>
    <phoneticPr fontId="4"/>
  </si>
  <si>
    <t>給
水
量</t>
    <rPh sb="0" eb="7">
      <t>キュウスイリョウ</t>
    </rPh>
    <phoneticPr fontId="4"/>
  </si>
  <si>
    <t>年間給水量</t>
    <rPh sb="0" eb="2">
      <t>ネンカン</t>
    </rPh>
    <rPh sb="2" eb="5">
      <t>キュウスイリョウ</t>
    </rPh>
    <phoneticPr fontId="4"/>
  </si>
  <si>
    <r>
      <t>（千m</t>
    </r>
    <r>
      <rPr>
        <vertAlign val="superscript"/>
        <sz val="18"/>
        <color indexed="8"/>
        <rFont val="ＭＳ Ｐゴシック"/>
        <family val="3"/>
        <charset val="128"/>
      </rPr>
      <t>3</t>
    </r>
    <r>
      <rPr>
        <sz val="18"/>
        <color indexed="8"/>
        <rFont val="ＭＳ Ｐゴシック"/>
        <family val="3"/>
        <charset val="128"/>
      </rPr>
      <t>）</t>
    </r>
    <rPh sb="1" eb="2">
      <t>セン</t>
    </rPh>
    <phoneticPr fontId="4"/>
  </si>
  <si>
    <t>　有効水量</t>
    <rPh sb="1" eb="3">
      <t>ユウコウ</t>
    </rPh>
    <rPh sb="3" eb="5">
      <t>スイリョウ</t>
    </rPh>
    <phoneticPr fontId="4"/>
  </si>
  <si>
    <t>　有効率</t>
    <rPh sb="1" eb="4">
      <t>ユウコウリツ</t>
    </rPh>
    <phoneticPr fontId="4"/>
  </si>
  <si>
    <t>（％）</t>
    <phoneticPr fontId="4"/>
  </si>
  <si>
    <t>　有収水量</t>
    <rPh sb="1" eb="5">
      <t>ユウシュウスイリョウ</t>
    </rPh>
    <phoneticPr fontId="4"/>
  </si>
  <si>
    <t>　有収率</t>
    <rPh sb="1" eb="3">
      <t>ユウシュウ</t>
    </rPh>
    <rPh sb="3" eb="4">
      <t>リツ</t>
    </rPh>
    <phoneticPr fontId="4"/>
  </si>
  <si>
    <t>１日最大</t>
    <rPh sb="1" eb="2">
      <t>ニチ</t>
    </rPh>
    <rPh sb="2" eb="4">
      <t>サイダイ</t>
    </rPh>
    <phoneticPr fontId="4"/>
  </si>
  <si>
    <r>
      <t>（m</t>
    </r>
    <r>
      <rPr>
        <vertAlign val="superscript"/>
        <sz val="18"/>
        <color indexed="8"/>
        <rFont val="ＭＳ Ｐゴシック"/>
        <family val="3"/>
        <charset val="128"/>
      </rPr>
      <t>3</t>
    </r>
    <r>
      <rPr>
        <sz val="18"/>
        <color indexed="8"/>
        <rFont val="ＭＳ Ｐゴシック"/>
        <family val="3"/>
        <charset val="128"/>
      </rPr>
      <t>）</t>
    </r>
    <phoneticPr fontId="4"/>
  </si>
  <si>
    <t>１日平均</t>
    <rPh sb="1" eb="2">
      <t>ニチ</t>
    </rPh>
    <rPh sb="2" eb="4">
      <t>ヘイキン</t>
    </rPh>
    <phoneticPr fontId="4"/>
  </si>
  <si>
    <t>１人１日最大</t>
    <rPh sb="1" eb="2">
      <t>ニン</t>
    </rPh>
    <rPh sb="3" eb="4">
      <t>ニチ</t>
    </rPh>
    <rPh sb="4" eb="6">
      <t>サイダイ</t>
    </rPh>
    <phoneticPr fontId="4"/>
  </si>
  <si>
    <t>（㍑）</t>
    <phoneticPr fontId="4"/>
  </si>
  <si>
    <t>１人１日平均</t>
    <rPh sb="1" eb="2">
      <t>ニン</t>
    </rPh>
    <rPh sb="3" eb="4">
      <t>ニチ</t>
    </rPh>
    <rPh sb="4" eb="6">
      <t>ヘイキン</t>
    </rPh>
    <phoneticPr fontId="4"/>
  </si>
  <si>
    <t>取
水
量</t>
    <rPh sb="0" eb="7">
      <t>シュスイリョウ</t>
    </rPh>
    <phoneticPr fontId="4"/>
  </si>
  <si>
    <t>年間取水量</t>
    <rPh sb="0" eb="2">
      <t>ネンカン</t>
    </rPh>
    <rPh sb="2" eb="5">
      <t>シュスイリョウ</t>
    </rPh>
    <phoneticPr fontId="4"/>
  </si>
  <si>
    <t>地表水</t>
    <rPh sb="0" eb="2">
      <t>チヒョウ</t>
    </rPh>
    <rPh sb="2" eb="3">
      <t>スイ</t>
    </rPh>
    <phoneticPr fontId="4"/>
  </si>
  <si>
    <t>　ダム</t>
  </si>
  <si>
    <t>　湖沼</t>
    <rPh sb="1" eb="3">
      <t>コショウ</t>
    </rPh>
    <phoneticPr fontId="4"/>
  </si>
  <si>
    <t>　河川</t>
    <rPh sb="1" eb="3">
      <t>カセン</t>
    </rPh>
    <phoneticPr fontId="4"/>
  </si>
  <si>
    <t>地下水</t>
    <rPh sb="0" eb="3">
      <t>チカスイ</t>
    </rPh>
    <phoneticPr fontId="4"/>
  </si>
  <si>
    <t>　伏流水</t>
    <rPh sb="1" eb="4">
      <t>フクリュウスイ</t>
    </rPh>
    <phoneticPr fontId="4"/>
  </si>
  <si>
    <t>　浅井戸</t>
    <rPh sb="1" eb="2">
      <t>アサ</t>
    </rPh>
    <rPh sb="2" eb="4">
      <t>イド</t>
    </rPh>
    <phoneticPr fontId="4"/>
  </si>
  <si>
    <t>　深井戸</t>
    <rPh sb="1" eb="2">
      <t>フカ</t>
    </rPh>
    <rPh sb="2" eb="4">
      <t>イド</t>
    </rPh>
    <phoneticPr fontId="4"/>
  </si>
  <si>
    <t>　湧水等</t>
    <rPh sb="1" eb="3">
      <t>ユウスイ</t>
    </rPh>
    <rPh sb="3" eb="4">
      <t>トウ</t>
    </rPh>
    <phoneticPr fontId="4"/>
  </si>
  <si>
    <t>浄水受水</t>
    <rPh sb="0" eb="2">
      <t>ジョウスイ</t>
    </rPh>
    <rPh sb="2" eb="4">
      <t>ジュスイ</t>
    </rPh>
    <phoneticPr fontId="4"/>
  </si>
  <si>
    <t>-</t>
    <phoneticPr fontId="4"/>
  </si>
  <si>
    <t>＊1　専用水道の給水人口は自己水源のみの専用水道の給水人口のみとする。</t>
    <rPh sb="3" eb="5">
      <t>センヨウ</t>
    </rPh>
    <rPh sb="5" eb="7">
      <t>スイドウ</t>
    </rPh>
    <rPh sb="8" eb="10">
      <t>キュウスイ</t>
    </rPh>
    <rPh sb="10" eb="12">
      <t>ジンコウ</t>
    </rPh>
    <rPh sb="13" eb="15">
      <t>ジコ</t>
    </rPh>
    <rPh sb="15" eb="17">
      <t>スイゲン</t>
    </rPh>
    <rPh sb="20" eb="22">
      <t>センヨウ</t>
    </rPh>
    <rPh sb="22" eb="24">
      <t>スイドウ</t>
    </rPh>
    <rPh sb="25" eb="27">
      <t>キュウスイ</t>
    </rPh>
    <rPh sb="27" eb="29">
      <t>ジンコウ</t>
    </rPh>
    <phoneticPr fontId="4"/>
  </si>
  <si>
    <t>＊2　上水道の年間給水量、有効水量、有収水量、１人１日最大給水量及び１人１日平均給水量は分水量を除いたものである。</t>
    <rPh sb="3" eb="4">
      <t>ジョウ</t>
    </rPh>
    <rPh sb="4" eb="6">
      <t>スイドウ</t>
    </rPh>
    <rPh sb="7" eb="9">
      <t>ネンカン</t>
    </rPh>
    <rPh sb="9" eb="10">
      <t>キュウ</t>
    </rPh>
    <rPh sb="10" eb="12">
      <t>スイリョウ</t>
    </rPh>
    <rPh sb="13" eb="15">
      <t>ユウコウ</t>
    </rPh>
    <rPh sb="15" eb="17">
      <t>スイリョウ</t>
    </rPh>
    <rPh sb="18" eb="19">
      <t>ユウ</t>
    </rPh>
    <rPh sb="19" eb="20">
      <t>シュウ</t>
    </rPh>
    <rPh sb="20" eb="22">
      <t>スイリョウ</t>
    </rPh>
    <rPh sb="24" eb="25">
      <t>ニン</t>
    </rPh>
    <rPh sb="26" eb="27">
      <t>ニチ</t>
    </rPh>
    <rPh sb="27" eb="29">
      <t>サイダイ</t>
    </rPh>
    <rPh sb="29" eb="30">
      <t>キュウ</t>
    </rPh>
    <rPh sb="30" eb="32">
      <t>スイリョウ</t>
    </rPh>
    <rPh sb="32" eb="33">
      <t>オヨ</t>
    </rPh>
    <rPh sb="35" eb="36">
      <t>ニン</t>
    </rPh>
    <rPh sb="37" eb="38">
      <t>ニチ</t>
    </rPh>
    <rPh sb="38" eb="40">
      <t>ヘイキン</t>
    </rPh>
    <rPh sb="40" eb="41">
      <t>キュウ</t>
    </rPh>
    <rPh sb="41" eb="43">
      <t>スイリョウ</t>
    </rPh>
    <rPh sb="44" eb="45">
      <t>ブン</t>
    </rPh>
    <rPh sb="45" eb="47">
      <t>スイリョウ</t>
    </rPh>
    <rPh sb="48" eb="49">
      <t>ノゾ</t>
    </rPh>
    <phoneticPr fontId="4"/>
  </si>
  <si>
    <t>＊3　上水道の１日最大給水量及び１日平均給水量は分水量を含む。</t>
    <rPh sb="3" eb="4">
      <t>ジョウ</t>
    </rPh>
    <rPh sb="4" eb="6">
      <t>スイドウ</t>
    </rPh>
    <rPh sb="8" eb="9">
      <t>ニチ</t>
    </rPh>
    <rPh sb="9" eb="11">
      <t>サイダイ</t>
    </rPh>
    <rPh sb="11" eb="12">
      <t>キュウ</t>
    </rPh>
    <rPh sb="12" eb="14">
      <t>スイリョウ</t>
    </rPh>
    <rPh sb="14" eb="15">
      <t>オヨ</t>
    </rPh>
    <rPh sb="17" eb="18">
      <t>ニチ</t>
    </rPh>
    <rPh sb="18" eb="20">
      <t>ヘイキン</t>
    </rPh>
    <rPh sb="20" eb="21">
      <t>キュウ</t>
    </rPh>
    <rPh sb="21" eb="23">
      <t>スイリョウ</t>
    </rPh>
    <rPh sb="24" eb="25">
      <t>ブン</t>
    </rPh>
    <rPh sb="25" eb="27">
      <t>スイリョウ</t>
    </rPh>
    <rPh sb="28" eb="29">
      <t>フク</t>
    </rPh>
    <phoneticPr fontId="4"/>
  </si>
  <si>
    <t>＊4　給水量の計の各項目は専用水道の給水量を含まない。</t>
    <rPh sb="3" eb="6">
      <t>キュウスイリョウ</t>
    </rPh>
    <rPh sb="7" eb="8">
      <t>ケイ</t>
    </rPh>
    <rPh sb="9" eb="12">
      <t>カクコウモク</t>
    </rPh>
    <rPh sb="13" eb="15">
      <t>センヨウ</t>
    </rPh>
    <rPh sb="15" eb="17">
      <t>スイドウ</t>
    </rPh>
    <rPh sb="18" eb="20">
      <t>キュウスイ</t>
    </rPh>
    <rPh sb="20" eb="21">
      <t>リョウ</t>
    </rPh>
    <rPh sb="22" eb="23">
      <t>フク</t>
    </rPh>
    <phoneticPr fontId="4"/>
  </si>
  <si>
    <t>＊5　専用水道の給水量は１人１日平均給水量を200㍑、有効率及び有収率を70％として推定したものである。</t>
    <rPh sb="3" eb="5">
      <t>センヨウ</t>
    </rPh>
    <rPh sb="5" eb="7">
      <t>スイドウ</t>
    </rPh>
    <rPh sb="8" eb="9">
      <t>キュウ</t>
    </rPh>
    <rPh sb="9" eb="11">
      <t>スイリョウ</t>
    </rPh>
    <rPh sb="13" eb="14">
      <t>ニン</t>
    </rPh>
    <rPh sb="15" eb="16">
      <t>ニチ</t>
    </rPh>
    <rPh sb="16" eb="18">
      <t>ヘイキン</t>
    </rPh>
    <rPh sb="18" eb="19">
      <t>キュウ</t>
    </rPh>
    <rPh sb="19" eb="21">
      <t>スイリョウ</t>
    </rPh>
    <rPh sb="27" eb="30">
      <t>ユウコウリツ</t>
    </rPh>
    <rPh sb="30" eb="31">
      <t>オヨ</t>
    </rPh>
    <rPh sb="32" eb="33">
      <t>ユウ</t>
    </rPh>
    <rPh sb="33" eb="34">
      <t>シュウ</t>
    </rPh>
    <rPh sb="34" eb="35">
      <t>リツ</t>
    </rPh>
    <rPh sb="42" eb="44">
      <t>スイテイ</t>
    </rPh>
    <phoneticPr fontId="4"/>
  </si>
  <si>
    <t>（２）全国の水道（平成28年度…平成28年4月1日～平成29年3月31日）</t>
    <rPh sb="3" eb="5">
      <t>ゼンコク</t>
    </rPh>
    <rPh sb="6" eb="8">
      <t>スイドウ</t>
    </rPh>
    <rPh sb="9" eb="11">
      <t>ヘイセイ</t>
    </rPh>
    <rPh sb="13" eb="15">
      <t>ネンド</t>
    </rPh>
    <rPh sb="16" eb="18">
      <t>ヘイセイ</t>
    </rPh>
    <rPh sb="20" eb="21">
      <t>ネン</t>
    </rPh>
    <rPh sb="22" eb="23">
      <t>ガツ</t>
    </rPh>
    <rPh sb="24" eb="25">
      <t>ニチ</t>
    </rPh>
    <rPh sb="26" eb="28">
      <t>ヘイセイ</t>
    </rPh>
    <rPh sb="30" eb="31">
      <t>ネン</t>
    </rPh>
    <rPh sb="32" eb="33">
      <t>ガツ</t>
    </rPh>
    <rPh sb="35" eb="36">
      <t>ニチ</t>
    </rPh>
    <phoneticPr fontId="4"/>
  </si>
  <si>
    <t>　都道府県営</t>
    <rPh sb="1" eb="5">
      <t>トドウフケン</t>
    </rPh>
    <rPh sb="5" eb="6">
      <t>エイ</t>
    </rPh>
    <phoneticPr fontId="4"/>
  </si>
  <si>
    <t>給水人口124,312,413／総人口126,914,344</t>
    <rPh sb="0" eb="2">
      <t>キュウスイ</t>
    </rPh>
    <rPh sb="2" eb="4">
      <t>ジンコウ</t>
    </rPh>
    <rPh sb="16" eb="17">
      <t>ソウ</t>
    </rPh>
    <rPh sb="17" eb="19">
      <t>ジンコウ</t>
    </rPh>
    <phoneticPr fontId="4"/>
  </si>
  <si>
    <t>その他</t>
    <rPh sb="2" eb="3">
      <t>タ</t>
    </rPh>
    <phoneticPr fontId="4"/>
  </si>
  <si>
    <t>上記＊1から＊5は当表にも該当する。</t>
    <rPh sb="0" eb="2">
      <t>ジョウキ</t>
    </rPh>
    <rPh sb="9" eb="10">
      <t>トウ</t>
    </rPh>
    <rPh sb="10" eb="11">
      <t>ヒョウ</t>
    </rPh>
    <rPh sb="13" eb="15">
      <t>ガイトウ</t>
    </rPh>
    <phoneticPr fontId="4"/>
  </si>
  <si>
    <t>＊6　厚生労働省医薬・生活衛生局水道課の「平成28年度水道統計」および「平成28年度全国簡易水道統計」による。</t>
    <rPh sb="3" eb="5">
      <t>コウセイ</t>
    </rPh>
    <rPh sb="8" eb="10">
      <t>イヤク</t>
    </rPh>
    <rPh sb="11" eb="13">
      <t>セイカツ</t>
    </rPh>
    <rPh sb="13" eb="15">
      <t>エイセイ</t>
    </rPh>
    <rPh sb="36" eb="38">
      <t>ヘイセイ</t>
    </rPh>
    <rPh sb="40" eb="42">
      <t>ネンド</t>
    </rPh>
    <rPh sb="42" eb="44">
      <t>ゼンコク</t>
    </rPh>
    <rPh sb="44" eb="46">
      <t>カンイ</t>
    </rPh>
    <rPh sb="46" eb="48">
      <t>スイドウ</t>
    </rPh>
    <rPh sb="48" eb="50">
      <t>トウケイ</t>
    </rPh>
    <phoneticPr fontId="4"/>
  </si>
  <si>
    <t>＊7　簡易水道の１日平均、１人１日最大及び１人１日平均給水量は県が独自に算出したものである。</t>
    <rPh sb="3" eb="5">
      <t>カンイ</t>
    </rPh>
    <rPh sb="5" eb="7">
      <t>スイドウ</t>
    </rPh>
    <rPh sb="9" eb="10">
      <t>ニチ</t>
    </rPh>
    <rPh sb="10" eb="12">
      <t>ヘイキン</t>
    </rPh>
    <rPh sb="14" eb="15">
      <t>ニン</t>
    </rPh>
    <rPh sb="16" eb="17">
      <t>ニチ</t>
    </rPh>
    <rPh sb="17" eb="19">
      <t>サイダイ</t>
    </rPh>
    <rPh sb="19" eb="20">
      <t>オヨ</t>
    </rPh>
    <rPh sb="22" eb="23">
      <t>ニン</t>
    </rPh>
    <rPh sb="24" eb="25">
      <t>ニチ</t>
    </rPh>
    <rPh sb="25" eb="27">
      <t>ヘイキン</t>
    </rPh>
    <rPh sb="27" eb="28">
      <t>キュウ</t>
    </rPh>
    <rPh sb="28" eb="30">
      <t>スイリョウ</t>
    </rPh>
    <rPh sb="31" eb="32">
      <t>ケン</t>
    </rPh>
    <rPh sb="33" eb="35">
      <t>ドクジ</t>
    </rPh>
    <rPh sb="36" eb="38">
      <t>サンシュツ</t>
    </rPh>
    <phoneticPr fontId="4"/>
  </si>
  <si>
    <t>＊8　給水量の計の各項目は県が独自に算出したものである。</t>
    <rPh sb="3" eb="4">
      <t>キュウ</t>
    </rPh>
    <rPh sb="4" eb="6">
      <t>スイリョウ</t>
    </rPh>
    <rPh sb="7" eb="8">
      <t>ケイ</t>
    </rPh>
    <rPh sb="9" eb="10">
      <t>カク</t>
    </rPh>
    <rPh sb="10" eb="12">
      <t>コウモク</t>
    </rPh>
    <rPh sb="13" eb="14">
      <t>ケン</t>
    </rPh>
    <rPh sb="15" eb="17">
      <t>ドクジ</t>
    </rPh>
    <rPh sb="18" eb="20">
      <t>サンシュツ</t>
    </rPh>
    <phoneticPr fontId="4"/>
  </si>
  <si>
    <t>＊9　取水量の計の各項目は簡易水道の数値を含まない。</t>
    <rPh sb="3" eb="4">
      <t>シュ</t>
    </rPh>
    <rPh sb="4" eb="6">
      <t>スイリョウ</t>
    </rPh>
    <rPh sb="7" eb="8">
      <t>ケイ</t>
    </rPh>
    <rPh sb="9" eb="10">
      <t>カク</t>
    </rPh>
    <rPh sb="10" eb="12">
      <t>コウモク</t>
    </rPh>
    <rPh sb="13" eb="15">
      <t>カンイ</t>
    </rPh>
    <rPh sb="15" eb="17">
      <t>スイドウ</t>
    </rPh>
    <rPh sb="18" eb="20">
      <t>スウチ</t>
    </rPh>
    <rPh sb="21" eb="22">
      <t>フク</t>
    </rPh>
    <phoneticPr fontId="4"/>
  </si>
  <si>
    <t>２．グラフで表す水道の状況（平成29年度）</t>
    <rPh sb="6" eb="7">
      <t>アラワ</t>
    </rPh>
    <rPh sb="8" eb="10">
      <t>スイドウ</t>
    </rPh>
    <rPh sb="11" eb="13">
      <t>ジョウキョウ</t>
    </rPh>
    <rPh sb="14" eb="16">
      <t>ヘイセイ</t>
    </rPh>
    <rPh sb="18" eb="20">
      <t>ネンド</t>
    </rPh>
    <phoneticPr fontId="4"/>
  </si>
  <si>
    <t>（１）給水人口及び普及率</t>
    <rPh sb="3" eb="5">
      <t>キュウスイ</t>
    </rPh>
    <rPh sb="5" eb="7">
      <t>ジンコウ</t>
    </rPh>
    <rPh sb="7" eb="8">
      <t>オヨ</t>
    </rPh>
    <rPh sb="9" eb="11">
      <t>フキュウ</t>
    </rPh>
    <rPh sb="11" eb="12">
      <t>リツ</t>
    </rPh>
    <phoneticPr fontId="4"/>
  </si>
  <si>
    <t>（２）給水人口の推移</t>
    <rPh sb="3" eb="5">
      <t>キュウスイ</t>
    </rPh>
    <rPh sb="5" eb="7">
      <t>ジンコウ</t>
    </rPh>
    <rPh sb="8" eb="10">
      <t>スイイ</t>
    </rPh>
    <phoneticPr fontId="4"/>
  </si>
  <si>
    <t>（３）水道事業数等の推移</t>
    <rPh sb="3" eb="5">
      <t>スイドウ</t>
    </rPh>
    <rPh sb="5" eb="8">
      <t>ジギョウスウ</t>
    </rPh>
    <rPh sb="8" eb="9">
      <t>トウ</t>
    </rPh>
    <rPh sb="10" eb="12">
      <t>スイイ</t>
    </rPh>
    <phoneticPr fontId="4"/>
  </si>
  <si>
    <t>（４）年間給水量の推移</t>
    <rPh sb="3" eb="5">
      <t>ネンカン</t>
    </rPh>
    <rPh sb="5" eb="8">
      <t>キュウスイリョウ</t>
    </rPh>
    <rPh sb="9" eb="11">
      <t>スイイ</t>
    </rPh>
    <phoneticPr fontId="4"/>
  </si>
  <si>
    <t>（５）水源の種類別の取水量</t>
    <rPh sb="3" eb="5">
      <t>スイゲン</t>
    </rPh>
    <rPh sb="6" eb="8">
      <t>シュルイ</t>
    </rPh>
    <rPh sb="8" eb="9">
      <t>ベツ</t>
    </rPh>
    <rPh sb="10" eb="12">
      <t>シュスイ</t>
    </rPh>
    <rPh sb="12" eb="13">
      <t>リョウ</t>
    </rPh>
    <phoneticPr fontId="4"/>
  </si>
  <si>
    <t>（６）浄水方法の種類別の浄水量</t>
    <rPh sb="3" eb="5">
      <t>ジョウスイ</t>
    </rPh>
    <rPh sb="5" eb="7">
      <t>ホウホウ</t>
    </rPh>
    <rPh sb="8" eb="10">
      <t>シュルイ</t>
    </rPh>
    <rPh sb="10" eb="11">
      <t>ベツ</t>
    </rPh>
    <rPh sb="12" eb="14">
      <t>ジョウスイ</t>
    </rPh>
    <rPh sb="14" eb="15">
      <t>リョウ</t>
    </rPh>
    <phoneticPr fontId="4"/>
  </si>
  <si>
    <t>（７）管種別の延長</t>
    <rPh sb="3" eb="4">
      <t>カン</t>
    </rPh>
    <rPh sb="4" eb="6">
      <t>シュベツ</t>
    </rPh>
    <rPh sb="7" eb="9">
      <t>エンチョウ</t>
    </rPh>
    <phoneticPr fontId="4"/>
  </si>
  <si>
    <t>３．水道の種類別箇所数の推移、給水人口及び普及率の推移</t>
    <rPh sb="2" eb="4">
      <t>スイドウ</t>
    </rPh>
    <rPh sb="5" eb="7">
      <t>シュルイ</t>
    </rPh>
    <rPh sb="7" eb="8">
      <t>ベツ</t>
    </rPh>
    <rPh sb="8" eb="10">
      <t>カショ</t>
    </rPh>
    <rPh sb="10" eb="11">
      <t>スウ</t>
    </rPh>
    <rPh sb="12" eb="14">
      <t>スイイ</t>
    </rPh>
    <rPh sb="15" eb="17">
      <t>キュウスイ</t>
    </rPh>
    <rPh sb="17" eb="19">
      <t>ジンコウ</t>
    </rPh>
    <rPh sb="19" eb="20">
      <t>オヨ</t>
    </rPh>
    <rPh sb="21" eb="23">
      <t>フキュウ</t>
    </rPh>
    <rPh sb="23" eb="24">
      <t>リツ</t>
    </rPh>
    <rPh sb="25" eb="27">
      <t>スイイ</t>
    </rPh>
    <phoneticPr fontId="3"/>
  </si>
  <si>
    <t>年度</t>
    <rPh sb="0" eb="2">
      <t>ネンド</t>
    </rPh>
    <phoneticPr fontId="3"/>
  </si>
  <si>
    <t>総人口
(人)</t>
    <rPh sb="5" eb="6">
      <t>ニン</t>
    </rPh>
    <phoneticPr fontId="3"/>
  </si>
  <si>
    <t>上　　水　　道</t>
    <phoneticPr fontId="3"/>
  </si>
  <si>
    <t>簡　易　水　道</t>
    <phoneticPr fontId="3"/>
  </si>
  <si>
    <t>専　用　水　道</t>
    <phoneticPr fontId="3"/>
  </si>
  <si>
    <t>計</t>
    <phoneticPr fontId="3"/>
  </si>
  <si>
    <t>箇所</t>
    <rPh sb="0" eb="2">
      <t>カショ</t>
    </rPh>
    <phoneticPr fontId="3"/>
  </si>
  <si>
    <t>給水人口
(人)</t>
    <rPh sb="6" eb="7">
      <t>ニン</t>
    </rPh>
    <phoneticPr fontId="3"/>
  </si>
  <si>
    <t>普及率
（%）</t>
    <phoneticPr fontId="3"/>
  </si>
  <si>
    <t>全国
順位</t>
    <rPh sb="0" eb="2">
      <t>ゼンコク</t>
    </rPh>
    <rPh sb="3" eb="5">
      <t>ジュンイ</t>
    </rPh>
    <phoneticPr fontId="3"/>
  </si>
  <si>
    <t xml:space="preserve"> 7</t>
  </si>
  <si>
    <t xml:space="preserve"> 8</t>
  </si>
  <si>
    <t xml:space="preserve"> 9</t>
  </si>
  <si>
    <t>10</t>
  </si>
  <si>
    <t>12</t>
  </si>
  <si>
    <t>11</t>
  </si>
  <si>
    <t>13</t>
  </si>
  <si>
    <t>16</t>
  </si>
  <si>
    <t>15</t>
  </si>
  <si>
    <t>14</t>
  </si>
  <si>
    <t>元</t>
    <rPh sb="0" eb="1">
      <t>ガン</t>
    </rPh>
    <phoneticPr fontId="3"/>
  </si>
  <si>
    <t>＊専用水道の給水人口は、自己水源のみのものとする。</t>
    <rPh sb="1" eb="3">
      <t>センヨウ</t>
    </rPh>
    <rPh sb="3" eb="5">
      <t>スイドウ</t>
    </rPh>
    <rPh sb="6" eb="8">
      <t>キュウスイ</t>
    </rPh>
    <rPh sb="8" eb="10">
      <t>ジンコウ</t>
    </rPh>
    <rPh sb="12" eb="14">
      <t>ジコ</t>
    </rPh>
    <rPh sb="14" eb="16">
      <t>スイゲン</t>
    </rPh>
    <phoneticPr fontId="3"/>
  </si>
  <si>
    <t>　　（他の水道から供給を受けている専用水道の給水人口は、供給している水道で計上し、専用水道では計上しない。）</t>
    <rPh sb="3" eb="4">
      <t>ホカ</t>
    </rPh>
    <rPh sb="5" eb="7">
      <t>スイドウ</t>
    </rPh>
    <rPh sb="9" eb="11">
      <t>キョウキュウ</t>
    </rPh>
    <rPh sb="12" eb="13">
      <t>ウ</t>
    </rPh>
    <rPh sb="17" eb="19">
      <t>センヨウ</t>
    </rPh>
    <rPh sb="19" eb="21">
      <t>スイドウ</t>
    </rPh>
    <rPh sb="22" eb="24">
      <t>キュウスイ</t>
    </rPh>
    <rPh sb="24" eb="26">
      <t>ジンコウ</t>
    </rPh>
    <rPh sb="28" eb="30">
      <t>キョウキュウ</t>
    </rPh>
    <rPh sb="34" eb="36">
      <t>スイドウ</t>
    </rPh>
    <rPh sb="37" eb="39">
      <t>ケイジョウ</t>
    </rPh>
    <rPh sb="41" eb="43">
      <t>センヨウ</t>
    </rPh>
    <rPh sb="43" eb="45">
      <t>スイドウ</t>
    </rPh>
    <rPh sb="47" eb="49">
      <t>ケイジョウ</t>
    </rPh>
    <phoneticPr fontId="3"/>
  </si>
  <si>
    <t>４．都道府県別の給水人口、普及率及び水道数</t>
    <rPh sb="2" eb="6">
      <t>トドウフケン</t>
    </rPh>
    <rPh sb="6" eb="7">
      <t>ベツ</t>
    </rPh>
    <rPh sb="8" eb="10">
      <t>キュウスイ</t>
    </rPh>
    <rPh sb="10" eb="12">
      <t>ジンコウ</t>
    </rPh>
    <rPh sb="13" eb="15">
      <t>フキュウ</t>
    </rPh>
    <rPh sb="15" eb="16">
      <t>リツ</t>
    </rPh>
    <rPh sb="16" eb="17">
      <t>オヨ</t>
    </rPh>
    <rPh sb="18" eb="20">
      <t>スイドウ</t>
    </rPh>
    <rPh sb="20" eb="21">
      <t>スウ</t>
    </rPh>
    <phoneticPr fontId="3"/>
  </si>
  <si>
    <t>都道府県名</t>
    <rPh sb="0" eb="4">
      <t>トドウフケン</t>
    </rPh>
    <rPh sb="4" eb="5">
      <t>メイ</t>
    </rPh>
    <phoneticPr fontId="3"/>
  </si>
  <si>
    <t>総人口
（人）
[a]</t>
    <rPh sb="5" eb="6">
      <t>ニン</t>
    </rPh>
    <phoneticPr fontId="3"/>
  </si>
  <si>
    <t>給水人口
（人）</t>
    <rPh sb="6" eb="7">
      <t>ニン</t>
    </rPh>
    <phoneticPr fontId="3"/>
  </si>
  <si>
    <t>普及率
（％）</t>
    <phoneticPr fontId="3"/>
  </si>
  <si>
    <t>水道数
（箇所）</t>
    <rPh sb="0" eb="2">
      <t>スイドウ</t>
    </rPh>
    <rPh sb="2" eb="3">
      <t>スウ</t>
    </rPh>
    <rPh sb="5" eb="7">
      <t>カショ</t>
    </rPh>
    <phoneticPr fontId="3"/>
  </si>
  <si>
    <t>上水道</t>
    <phoneticPr fontId="3"/>
  </si>
  <si>
    <t>簡易水道</t>
    <phoneticPr fontId="3"/>
  </si>
  <si>
    <t>専用水道</t>
  </si>
  <si>
    <t>計
[b]</t>
    <phoneticPr fontId="3"/>
  </si>
  <si>
    <t>b/a</t>
    <phoneticPr fontId="3"/>
  </si>
  <si>
    <t>順位</t>
    <phoneticPr fontId="3"/>
  </si>
  <si>
    <t>用水
供給</t>
    <rPh sb="0" eb="2">
      <t>ヨウスイ</t>
    </rPh>
    <rPh sb="3" eb="5">
      <t>キョウキュウ</t>
    </rPh>
    <phoneticPr fontId="3"/>
  </si>
  <si>
    <t>上水道</t>
    <rPh sb="0" eb="1">
      <t>ジョウ</t>
    </rPh>
    <rPh sb="1" eb="3">
      <t>スイドウ</t>
    </rPh>
    <phoneticPr fontId="3"/>
  </si>
  <si>
    <t>順位</t>
    <rPh sb="0" eb="2">
      <t>ジュンイ</t>
    </rPh>
    <phoneticPr fontId="3"/>
  </si>
  <si>
    <t>簡易
水道</t>
    <rPh sb="0" eb="2">
      <t>カンイ</t>
    </rPh>
    <rPh sb="3" eb="5">
      <t>スイドウ</t>
    </rPh>
    <phoneticPr fontId="3"/>
  </si>
  <si>
    <t>専用
水道</t>
    <rPh sb="0" eb="2">
      <t>センヨウ</t>
    </rPh>
    <rPh sb="3" eb="5">
      <t>スイドウ</t>
    </rPh>
    <phoneticPr fontId="3"/>
  </si>
  <si>
    <t>計</t>
    <rPh sb="0" eb="1">
      <t>ケイ</t>
    </rPh>
    <phoneticPr fontId="3"/>
  </si>
  <si>
    <t>北海道</t>
    <phoneticPr fontId="3"/>
  </si>
  <si>
    <t>青森</t>
    <phoneticPr fontId="3"/>
  </si>
  <si>
    <t>岩手</t>
    <phoneticPr fontId="3"/>
  </si>
  <si>
    <t>宮城</t>
    <phoneticPr fontId="3"/>
  </si>
  <si>
    <t>秋田</t>
    <phoneticPr fontId="3"/>
  </si>
  <si>
    <t>山形</t>
    <phoneticPr fontId="3"/>
  </si>
  <si>
    <t>福島</t>
    <phoneticPr fontId="3"/>
  </si>
  <si>
    <t>茨城</t>
    <phoneticPr fontId="3"/>
  </si>
  <si>
    <t>栃木</t>
    <rPh sb="0" eb="2">
      <t>トチギ</t>
    </rPh>
    <phoneticPr fontId="3"/>
  </si>
  <si>
    <t>群馬</t>
    <rPh sb="0" eb="2">
      <t>グンマ</t>
    </rPh>
    <phoneticPr fontId="3"/>
  </si>
  <si>
    <t>埼玉</t>
    <rPh sb="0" eb="2">
      <t>サイタマ</t>
    </rPh>
    <phoneticPr fontId="3"/>
  </si>
  <si>
    <t>千葉</t>
    <rPh sb="0" eb="2">
      <t>チバ</t>
    </rPh>
    <phoneticPr fontId="3"/>
  </si>
  <si>
    <t>東京</t>
    <rPh sb="0" eb="2">
      <t>トウキョウ</t>
    </rPh>
    <phoneticPr fontId="3"/>
  </si>
  <si>
    <t>神奈川</t>
    <rPh sb="0" eb="3">
      <t>カナガワ</t>
    </rPh>
    <phoneticPr fontId="3"/>
  </si>
  <si>
    <t>新潟</t>
    <rPh sb="0" eb="2">
      <t>ニイガタ</t>
    </rPh>
    <phoneticPr fontId="3"/>
  </si>
  <si>
    <t>富山</t>
    <rPh sb="0" eb="2">
      <t>トヤマ</t>
    </rPh>
    <phoneticPr fontId="3"/>
  </si>
  <si>
    <t>石川</t>
    <rPh sb="0" eb="2">
      <t>イシカワ</t>
    </rPh>
    <phoneticPr fontId="3"/>
  </si>
  <si>
    <t>福井</t>
    <rPh sb="0" eb="2">
      <t>フクイ</t>
    </rPh>
    <phoneticPr fontId="3"/>
  </si>
  <si>
    <t>山梨</t>
    <rPh sb="0" eb="2">
      <t>ヤマナシ</t>
    </rPh>
    <phoneticPr fontId="3"/>
  </si>
  <si>
    <t>長野</t>
    <rPh sb="0" eb="2">
      <t>ナガノ</t>
    </rPh>
    <phoneticPr fontId="3"/>
  </si>
  <si>
    <t>岐阜</t>
    <rPh sb="0" eb="2">
      <t>ギフ</t>
    </rPh>
    <phoneticPr fontId="3"/>
  </si>
  <si>
    <t>静岡</t>
    <rPh sb="0" eb="2">
      <t>シズオカ</t>
    </rPh>
    <phoneticPr fontId="3"/>
  </si>
  <si>
    <t>愛知</t>
    <rPh sb="0" eb="2">
      <t>アイチ</t>
    </rPh>
    <phoneticPr fontId="3"/>
  </si>
  <si>
    <t>三重</t>
    <rPh sb="0" eb="2">
      <t>ミエ</t>
    </rPh>
    <phoneticPr fontId="3"/>
  </si>
  <si>
    <t>滋賀</t>
    <rPh sb="0" eb="2">
      <t>シガ</t>
    </rPh>
    <phoneticPr fontId="3"/>
  </si>
  <si>
    <t>京都</t>
    <rPh sb="0" eb="2">
      <t>キョウト</t>
    </rPh>
    <phoneticPr fontId="3"/>
  </si>
  <si>
    <t>大阪</t>
    <rPh sb="0" eb="2">
      <t>オオサカ</t>
    </rPh>
    <phoneticPr fontId="3"/>
  </si>
  <si>
    <t>兵庫</t>
    <rPh sb="0" eb="2">
      <t>ヒョウゴ</t>
    </rPh>
    <phoneticPr fontId="3"/>
  </si>
  <si>
    <t>奈良</t>
    <rPh sb="0" eb="2">
      <t>ナラ</t>
    </rPh>
    <phoneticPr fontId="3"/>
  </si>
  <si>
    <t>和歌山</t>
    <rPh sb="0" eb="3">
      <t>ワカヤマ</t>
    </rPh>
    <phoneticPr fontId="3"/>
  </si>
  <si>
    <t>鳥取</t>
    <rPh sb="0" eb="2">
      <t>トットリ</t>
    </rPh>
    <phoneticPr fontId="3"/>
  </si>
  <si>
    <t>島根</t>
    <rPh sb="0" eb="2">
      <t>シマネ</t>
    </rPh>
    <phoneticPr fontId="3"/>
  </si>
  <si>
    <t>岡山</t>
    <rPh sb="0" eb="2">
      <t>オカヤマ</t>
    </rPh>
    <phoneticPr fontId="3"/>
  </si>
  <si>
    <t>広島</t>
    <rPh sb="0" eb="2">
      <t>ヒロシマ</t>
    </rPh>
    <phoneticPr fontId="3"/>
  </si>
  <si>
    <t>山口</t>
    <rPh sb="0" eb="2">
      <t>ヤマグチ</t>
    </rPh>
    <phoneticPr fontId="3"/>
  </si>
  <si>
    <t>徳島</t>
    <rPh sb="0" eb="2">
      <t>トクシマ</t>
    </rPh>
    <phoneticPr fontId="3"/>
  </si>
  <si>
    <t>香川</t>
    <rPh sb="0" eb="2">
      <t>カガワ</t>
    </rPh>
    <phoneticPr fontId="3"/>
  </si>
  <si>
    <t>愛媛</t>
    <rPh sb="0" eb="2">
      <t>エヒメ</t>
    </rPh>
    <phoneticPr fontId="3"/>
  </si>
  <si>
    <t>高知</t>
    <rPh sb="0" eb="2">
      <t>コウチ</t>
    </rPh>
    <phoneticPr fontId="3"/>
  </si>
  <si>
    <t>福岡</t>
    <rPh sb="0" eb="2">
      <t>フクオカ</t>
    </rPh>
    <phoneticPr fontId="3"/>
  </si>
  <si>
    <t>佐賀</t>
    <rPh sb="0" eb="2">
      <t>サガ</t>
    </rPh>
    <phoneticPr fontId="3"/>
  </si>
  <si>
    <t>長崎</t>
    <rPh sb="0" eb="2">
      <t>ナガサキ</t>
    </rPh>
    <phoneticPr fontId="3"/>
  </si>
  <si>
    <t>熊本</t>
    <rPh sb="0" eb="2">
      <t>クマモト</t>
    </rPh>
    <phoneticPr fontId="3"/>
  </si>
  <si>
    <t>大分</t>
    <rPh sb="0" eb="2">
      <t>オオイタ</t>
    </rPh>
    <phoneticPr fontId="3"/>
  </si>
  <si>
    <t>宮崎</t>
    <rPh sb="0" eb="2">
      <t>ミヤザキ</t>
    </rPh>
    <phoneticPr fontId="3"/>
  </si>
  <si>
    <t>鹿児島</t>
    <rPh sb="0" eb="3">
      <t>カゴシマ</t>
    </rPh>
    <phoneticPr fontId="3"/>
  </si>
  <si>
    <t>沖縄</t>
    <rPh sb="0" eb="2">
      <t>オキナワ</t>
    </rPh>
    <phoneticPr fontId="3"/>
  </si>
  <si>
    <t>平成28年度</t>
    <rPh sb="0" eb="2">
      <t>ヘイセイ</t>
    </rPh>
    <rPh sb="4" eb="5">
      <t>ネン</t>
    </rPh>
    <rPh sb="5" eb="6">
      <t>ド</t>
    </rPh>
    <phoneticPr fontId="26"/>
  </si>
  <si>
    <t>５．地域振興局別の箇所数、給水人口及び普及率</t>
    <rPh sb="2" eb="4">
      <t>チイキ</t>
    </rPh>
    <rPh sb="4" eb="6">
      <t>シンコウ</t>
    </rPh>
    <rPh sb="6" eb="7">
      <t>キョク</t>
    </rPh>
    <rPh sb="7" eb="8">
      <t>ベツ</t>
    </rPh>
    <rPh sb="9" eb="11">
      <t>カショ</t>
    </rPh>
    <rPh sb="11" eb="12">
      <t>スウ</t>
    </rPh>
    <rPh sb="13" eb="15">
      <t>キュウスイ</t>
    </rPh>
    <rPh sb="15" eb="17">
      <t>ジンコウ</t>
    </rPh>
    <rPh sb="17" eb="18">
      <t>オヨ</t>
    </rPh>
    <rPh sb="19" eb="21">
      <t>フキュウ</t>
    </rPh>
    <rPh sb="21" eb="22">
      <t>リツ</t>
    </rPh>
    <phoneticPr fontId="29"/>
  </si>
  <si>
    <t>地域振興局</t>
    <rPh sb="0" eb="5">
      <t>チイキシンコウキョク</t>
    </rPh>
    <phoneticPr fontId="29"/>
  </si>
  <si>
    <t>行政区域内総人口</t>
    <rPh sb="5" eb="8">
      <t>ソウジンコウ</t>
    </rPh>
    <phoneticPr fontId="29"/>
  </si>
  <si>
    <t>上　　水　　道</t>
    <phoneticPr fontId="29"/>
  </si>
  <si>
    <t>簡　易　水　道</t>
    <phoneticPr fontId="29"/>
  </si>
  <si>
    <t>専　用　水　道</t>
    <phoneticPr fontId="29"/>
  </si>
  <si>
    <t>合　　　　　計</t>
    <phoneticPr fontId="29"/>
  </si>
  <si>
    <t>普及率</t>
  </si>
  <si>
    <t>小 規 模 水 道 （ 法 定 外 ）</t>
    <rPh sb="0" eb="5">
      <t>ショウキボ</t>
    </rPh>
    <rPh sb="6" eb="9">
      <t>スイドウ</t>
    </rPh>
    <rPh sb="12" eb="17">
      <t>ホウテイガイ</t>
    </rPh>
    <phoneticPr fontId="29"/>
  </si>
  <si>
    <t>自己水源のみ</t>
    <phoneticPr fontId="29"/>
  </si>
  <si>
    <t>他から受水あり</t>
    <rPh sb="0" eb="1">
      <t>タ</t>
    </rPh>
    <rPh sb="3" eb="5">
      <t>ジュスイ</t>
    </rPh>
    <phoneticPr fontId="29"/>
  </si>
  <si>
    <t>飲料水供給施設</t>
    <rPh sb="0" eb="3">
      <t>インリョウスイ</t>
    </rPh>
    <rPh sb="3" eb="5">
      <t>キョウキュウ</t>
    </rPh>
    <rPh sb="5" eb="7">
      <t>シセツ</t>
    </rPh>
    <phoneticPr fontId="29"/>
  </si>
  <si>
    <t>簡易給水施設</t>
    <rPh sb="0" eb="2">
      <t>カンイ</t>
    </rPh>
    <rPh sb="2" eb="4">
      <t>キュウスイ</t>
    </rPh>
    <rPh sb="4" eb="6">
      <t>シセツ</t>
    </rPh>
    <phoneticPr fontId="29"/>
  </si>
  <si>
    <t>箇 所 数</t>
    <phoneticPr fontId="29"/>
  </si>
  <si>
    <t>計　画
給水人口</t>
    <rPh sb="6" eb="8">
      <t>ジンコウ</t>
    </rPh>
    <phoneticPr fontId="29"/>
  </si>
  <si>
    <t>現　在
給水人口</t>
    <rPh sb="6" eb="8">
      <t>ジンコウ</t>
    </rPh>
    <phoneticPr fontId="29"/>
  </si>
  <si>
    <t>箇所数</t>
  </si>
  <si>
    <t>確認時
給水人口</t>
    <rPh sb="4" eb="6">
      <t>キュウスイ</t>
    </rPh>
    <rPh sb="6" eb="8">
      <t>ジンコウ</t>
    </rPh>
    <phoneticPr fontId="29"/>
  </si>
  <si>
    <t>現　在
給水人口</t>
    <rPh sb="4" eb="6">
      <t>キュウスイ</t>
    </rPh>
    <rPh sb="6" eb="8">
      <t>ジンコウ</t>
    </rPh>
    <phoneticPr fontId="29"/>
  </si>
  <si>
    <t>箇 所 数</t>
  </si>
  <si>
    <t>箇所
数</t>
    <phoneticPr fontId="29"/>
  </si>
  <si>
    <t>①</t>
  </si>
  <si>
    <t>②</t>
    <phoneticPr fontId="29"/>
  </si>
  <si>
    <t>③</t>
  </si>
  <si>
    <t>④</t>
  </si>
  <si>
    <t>⑤</t>
    <phoneticPr fontId="29"/>
  </si>
  <si>
    <t>⑥</t>
  </si>
  <si>
    <t>⑦</t>
  </si>
  <si>
    <t>⑧</t>
  </si>
  <si>
    <t>⑨</t>
  </si>
  <si>
    <t>⑩</t>
  </si>
  <si>
    <t>⑪</t>
  </si>
  <si>
    <t>⑫</t>
  </si>
  <si>
    <t>⑬</t>
  </si>
  <si>
    <t>②+⑤+⑧</t>
    <phoneticPr fontId="29"/>
  </si>
  <si>
    <t>③+⑥+⑨</t>
  </si>
  <si>
    <t>④+⑦+⑩</t>
  </si>
  <si>
    <t>⑭/①</t>
  </si>
  <si>
    <t>人</t>
  </si>
  <si>
    <t>ｹ所</t>
  </si>
  <si>
    <t>+⑪</t>
    <phoneticPr fontId="29"/>
  </si>
  <si>
    <t>ｹ所</t>
    <rPh sb="1" eb="2">
      <t>カショ</t>
    </rPh>
    <phoneticPr fontId="29"/>
  </si>
  <si>
    <t xml:space="preserve"> =⑭   人</t>
  </si>
  <si>
    <t>×100％</t>
  </si>
  <si>
    <t>佐　久</t>
    <phoneticPr fontId="29"/>
  </si>
  <si>
    <t>上　田</t>
    <rPh sb="0" eb="1">
      <t>ウエ</t>
    </rPh>
    <rPh sb="2" eb="3">
      <t>タ</t>
    </rPh>
    <phoneticPr fontId="29"/>
  </si>
  <si>
    <t>諏　訪</t>
    <phoneticPr fontId="29"/>
  </si>
  <si>
    <t>上伊那</t>
    <rPh sb="0" eb="3">
      <t>カミイナ</t>
    </rPh>
    <phoneticPr fontId="29"/>
  </si>
  <si>
    <t>南信州</t>
    <rPh sb="0" eb="1">
      <t>ミナミ</t>
    </rPh>
    <rPh sb="1" eb="3">
      <t>シンシュウ</t>
    </rPh>
    <phoneticPr fontId="29"/>
  </si>
  <si>
    <t>木　曽</t>
    <phoneticPr fontId="29"/>
  </si>
  <si>
    <t>松　本</t>
    <phoneticPr fontId="29"/>
  </si>
  <si>
    <t>北アルプス</t>
    <rPh sb="0" eb="1">
      <t>キタ</t>
    </rPh>
    <phoneticPr fontId="29"/>
  </si>
  <si>
    <t>長　野</t>
    <rPh sb="0" eb="1">
      <t>チョウ</t>
    </rPh>
    <rPh sb="2" eb="3">
      <t>ノ</t>
    </rPh>
    <phoneticPr fontId="29"/>
  </si>
  <si>
    <t>北　信</t>
    <phoneticPr fontId="29"/>
  </si>
  <si>
    <t>計</t>
    <phoneticPr fontId="29"/>
  </si>
  <si>
    <t xml:space="preserve">上段 </t>
    <rPh sb="0" eb="2">
      <t>ジョウダン</t>
    </rPh>
    <phoneticPr fontId="29"/>
  </si>
  <si>
    <t>公　営</t>
    <rPh sb="0" eb="3">
      <t>コウエイ</t>
    </rPh>
    <phoneticPr fontId="29"/>
  </si>
  <si>
    <t>※現在給水人口は、法定水道事業と重複して給水を受けている人口を除く</t>
    <rPh sb="1" eb="3">
      <t>ゲンザイ</t>
    </rPh>
    <rPh sb="3" eb="5">
      <t>キュウスイ</t>
    </rPh>
    <rPh sb="5" eb="7">
      <t>ジンコウ</t>
    </rPh>
    <rPh sb="9" eb="11">
      <t>ホウテイ</t>
    </rPh>
    <rPh sb="11" eb="13">
      <t>スイドウ</t>
    </rPh>
    <rPh sb="13" eb="15">
      <t>ジギョウ</t>
    </rPh>
    <rPh sb="16" eb="18">
      <t>チョウフク</t>
    </rPh>
    <rPh sb="28" eb="30">
      <t>ジンコウ</t>
    </rPh>
    <rPh sb="31" eb="32">
      <t>ノゾ</t>
    </rPh>
    <phoneticPr fontId="29"/>
  </si>
  <si>
    <t xml:space="preserve">中段 </t>
    <rPh sb="0" eb="2">
      <t>チュウダン</t>
    </rPh>
    <phoneticPr fontId="29"/>
  </si>
  <si>
    <t>その他</t>
    <rPh sb="0" eb="3">
      <t>ソノタ</t>
    </rPh>
    <phoneticPr fontId="29"/>
  </si>
  <si>
    <t>（　）内は複数の市町村にまたがる水道の内数</t>
    <rPh sb="5" eb="7">
      <t>フクスウ</t>
    </rPh>
    <rPh sb="8" eb="9">
      <t>シ</t>
    </rPh>
    <rPh sb="19" eb="20">
      <t>ウチ</t>
    </rPh>
    <phoneticPr fontId="29"/>
  </si>
  <si>
    <t xml:space="preserve">下段 </t>
    <rPh sb="0" eb="2">
      <t>カダン</t>
    </rPh>
    <phoneticPr fontId="29"/>
  </si>
  <si>
    <t>計</t>
    <rPh sb="0" eb="1">
      <t>ケイ</t>
    </rPh>
    <phoneticPr fontId="29"/>
  </si>
  <si>
    <t>６．市町村別の箇所数、給水人口及び普及率</t>
    <rPh sb="2" eb="5">
      <t>シチョウソン</t>
    </rPh>
    <rPh sb="5" eb="6">
      <t>ベツ</t>
    </rPh>
    <rPh sb="7" eb="9">
      <t>カショ</t>
    </rPh>
    <rPh sb="9" eb="10">
      <t>スウ</t>
    </rPh>
    <rPh sb="11" eb="13">
      <t>キュウスイ</t>
    </rPh>
    <rPh sb="13" eb="15">
      <t>ジンコウ</t>
    </rPh>
    <rPh sb="15" eb="16">
      <t>オヨ</t>
    </rPh>
    <rPh sb="17" eb="19">
      <t>フキュウ</t>
    </rPh>
    <rPh sb="19" eb="20">
      <t>リツ</t>
    </rPh>
    <phoneticPr fontId="29"/>
  </si>
  <si>
    <t>専　用　水　道</t>
    <rPh sb="0" eb="3">
      <t>センヨウ</t>
    </rPh>
    <rPh sb="4" eb="7">
      <t>スイドウ</t>
    </rPh>
    <phoneticPr fontId="29"/>
  </si>
  <si>
    <t>普　及　率</t>
    <phoneticPr fontId="29"/>
  </si>
  <si>
    <t>小規模水道（法定外）</t>
    <phoneticPr fontId="29"/>
  </si>
  <si>
    <t>市町村名</t>
  </si>
  <si>
    <t>行政区域</t>
    <phoneticPr fontId="29"/>
  </si>
  <si>
    <t>他から受水あり</t>
    <rPh sb="0" eb="1">
      <t>タ</t>
    </rPh>
    <rPh sb="3" eb="4">
      <t>ジュ</t>
    </rPh>
    <rPh sb="4" eb="5">
      <t>スイ</t>
    </rPh>
    <phoneticPr fontId="29"/>
  </si>
  <si>
    <t>飲料水供給施設</t>
  </si>
  <si>
    <t>簡易給水施設</t>
  </si>
  <si>
    <t>内総人口</t>
    <rPh sb="0" eb="1">
      <t>ナイ</t>
    </rPh>
    <phoneticPr fontId="29"/>
  </si>
  <si>
    <t>箇所数</t>
    <phoneticPr fontId="29"/>
  </si>
  <si>
    <t>②+⑤+⑧</t>
  </si>
  <si>
    <t>+⑪  ｹ所</t>
  </si>
  <si>
    <t>佐</t>
  </si>
  <si>
    <t>小諸市</t>
    <rPh sb="0" eb="2">
      <t>コモロ</t>
    </rPh>
    <rPh sb="2" eb="3">
      <t>シ</t>
    </rPh>
    <phoneticPr fontId="36"/>
  </si>
  <si>
    <t>久</t>
  </si>
  <si>
    <t>佐久市</t>
  </si>
  <si>
    <t>小海町</t>
    <rPh sb="0" eb="3">
      <t>コウミマチ</t>
    </rPh>
    <phoneticPr fontId="29"/>
  </si>
  <si>
    <t>佐久穂町</t>
    <rPh sb="2" eb="3">
      <t>ホ</t>
    </rPh>
    <phoneticPr fontId="29"/>
  </si>
  <si>
    <t>川上村</t>
  </si>
  <si>
    <t>南牧村</t>
  </si>
  <si>
    <t>南相木村</t>
  </si>
  <si>
    <t>北相木村</t>
  </si>
  <si>
    <t>軽井沢町</t>
  </si>
  <si>
    <t>御代田町</t>
  </si>
  <si>
    <t>立科町</t>
  </si>
  <si>
    <t>上</t>
    <rPh sb="0" eb="1">
      <t>ウエ</t>
    </rPh>
    <phoneticPr fontId="29"/>
  </si>
  <si>
    <t>上田市</t>
  </si>
  <si>
    <t>田</t>
    <rPh sb="0" eb="1">
      <t>タ</t>
    </rPh>
    <phoneticPr fontId="29"/>
  </si>
  <si>
    <t>東御市</t>
    <rPh sb="0" eb="3">
      <t>トウミシ</t>
    </rPh>
    <phoneticPr fontId="29"/>
  </si>
  <si>
    <t>長和町</t>
    <rPh sb="0" eb="2">
      <t>ナガワ</t>
    </rPh>
    <rPh sb="2" eb="3">
      <t>マチ</t>
    </rPh>
    <phoneticPr fontId="29"/>
  </si>
  <si>
    <t>青木村</t>
  </si>
  <si>
    <t>諏</t>
  </si>
  <si>
    <t>岡谷市</t>
  </si>
  <si>
    <t>訪</t>
  </si>
  <si>
    <t>諏訪市</t>
  </si>
  <si>
    <t>茅野市</t>
  </si>
  <si>
    <t>下諏訪町</t>
  </si>
  <si>
    <t>富士見町</t>
  </si>
  <si>
    <t>原村</t>
    <phoneticPr fontId="36"/>
  </si>
  <si>
    <t>伊那市</t>
  </si>
  <si>
    <t>伊</t>
    <rPh sb="0" eb="1">
      <t>イ</t>
    </rPh>
    <phoneticPr fontId="29"/>
  </si>
  <si>
    <t>那</t>
    <rPh sb="0" eb="1">
      <t>トモ</t>
    </rPh>
    <phoneticPr fontId="29"/>
  </si>
  <si>
    <t>駒ヶ根市</t>
  </si>
  <si>
    <t>辰野町</t>
  </si>
  <si>
    <t>箕輪町</t>
  </si>
  <si>
    <t>飯島町</t>
  </si>
  <si>
    <t>南箕輪村</t>
  </si>
  <si>
    <t>中川村</t>
  </si>
  <si>
    <t>宮田村</t>
  </si>
  <si>
    <t>南</t>
    <rPh sb="0" eb="1">
      <t>ミナミ</t>
    </rPh>
    <phoneticPr fontId="29"/>
  </si>
  <si>
    <t>飯田市</t>
  </si>
  <si>
    <t>信</t>
    <rPh sb="0" eb="1">
      <t>シン</t>
    </rPh>
    <phoneticPr fontId="36"/>
  </si>
  <si>
    <t>州</t>
    <rPh sb="0" eb="1">
      <t>シュウ</t>
    </rPh>
    <phoneticPr fontId="29"/>
  </si>
  <si>
    <t>松川町</t>
  </si>
  <si>
    <t>高森町</t>
  </si>
  <si>
    <t>阿南町</t>
  </si>
  <si>
    <t>阿智村</t>
  </si>
  <si>
    <t>平谷村</t>
  </si>
  <si>
    <t>根羽村</t>
  </si>
  <si>
    <t>下條村</t>
  </si>
  <si>
    <t>売木村</t>
  </si>
  <si>
    <t>天龍村</t>
  </si>
  <si>
    <t>泰阜村</t>
  </si>
  <si>
    <t>喬木村</t>
  </si>
  <si>
    <t>豊丘村</t>
  </si>
  <si>
    <t>大鹿村</t>
  </si>
  <si>
    <t>木</t>
  </si>
  <si>
    <t>上松町</t>
  </si>
  <si>
    <t>曽</t>
  </si>
  <si>
    <t>南木曽町</t>
  </si>
  <si>
    <t>木曽町</t>
  </si>
  <si>
    <t>木祖村</t>
  </si>
  <si>
    <t>王滝村</t>
  </si>
  <si>
    <t>大桑村</t>
  </si>
  <si>
    <t>松</t>
  </si>
  <si>
    <t>松本市</t>
  </si>
  <si>
    <t>本</t>
  </si>
  <si>
    <t>塩尻市</t>
  </si>
  <si>
    <t>安曇野市</t>
  </si>
  <si>
    <t>麻績村</t>
  </si>
  <si>
    <t>生坂村</t>
  </si>
  <si>
    <t>山形村</t>
  </si>
  <si>
    <t>朝日村</t>
  </si>
  <si>
    <t>筑北村</t>
  </si>
  <si>
    <t>北</t>
    <phoneticPr fontId="29"/>
  </si>
  <si>
    <t>大町市</t>
  </si>
  <si>
    <t>ア</t>
    <phoneticPr fontId="29"/>
  </si>
  <si>
    <t>ル</t>
    <phoneticPr fontId="29"/>
  </si>
  <si>
    <t>池田町</t>
  </si>
  <si>
    <t>プ</t>
    <phoneticPr fontId="36"/>
  </si>
  <si>
    <t>ス</t>
    <phoneticPr fontId="36"/>
  </si>
  <si>
    <t>松川村</t>
  </si>
  <si>
    <t>白馬村</t>
  </si>
  <si>
    <t>小谷村</t>
  </si>
  <si>
    <t>長</t>
  </si>
  <si>
    <t>長野市</t>
  </si>
  <si>
    <t>野</t>
  </si>
  <si>
    <t>須坂市</t>
  </si>
  <si>
    <t>千曲市</t>
  </si>
  <si>
    <t>坂城町</t>
  </si>
  <si>
    <t>小布施町</t>
  </si>
  <si>
    <t>高山村</t>
  </si>
  <si>
    <t>信濃町</t>
  </si>
  <si>
    <t>飯綱町</t>
  </si>
  <si>
    <t>小川村</t>
  </si>
  <si>
    <t>北</t>
  </si>
  <si>
    <t>中野市</t>
  </si>
  <si>
    <t>信</t>
  </si>
  <si>
    <t>飯山市</t>
  </si>
  <si>
    <t>山ノ内町</t>
  </si>
  <si>
    <t>木島平村</t>
  </si>
  <si>
    <t>野沢温泉村</t>
  </si>
  <si>
    <t>栄村</t>
    <phoneticPr fontId="36"/>
  </si>
  <si>
    <t>県</t>
    <rPh sb="0" eb="1">
      <t>ケン</t>
    </rPh>
    <phoneticPr fontId="29"/>
  </si>
  <si>
    <t>全</t>
    <rPh sb="0" eb="1">
      <t>ゼン</t>
    </rPh>
    <phoneticPr fontId="29"/>
  </si>
  <si>
    <t>市</t>
  </si>
  <si>
    <t>体</t>
    <rPh sb="0" eb="1">
      <t>タイ</t>
    </rPh>
    <phoneticPr fontId="29"/>
  </si>
  <si>
    <t>町</t>
  </si>
  <si>
    <t>村</t>
  </si>
  <si>
    <t>※現在給水人口は、法定水道事業と重複して給水を受け</t>
    <rPh sb="1" eb="3">
      <t>ゲンザイ</t>
    </rPh>
    <rPh sb="3" eb="5">
      <t>キュウスイ</t>
    </rPh>
    <rPh sb="5" eb="7">
      <t>ジンコウ</t>
    </rPh>
    <rPh sb="9" eb="11">
      <t>ホウテイ</t>
    </rPh>
    <rPh sb="11" eb="13">
      <t>スイドウ</t>
    </rPh>
    <rPh sb="13" eb="15">
      <t>ジギョウ</t>
    </rPh>
    <rPh sb="16" eb="18">
      <t>チョウフク</t>
    </rPh>
    <phoneticPr fontId="29"/>
  </si>
  <si>
    <t>　ている人口を除く。　</t>
    <rPh sb="4" eb="6">
      <t>ジンコウ</t>
    </rPh>
    <phoneticPr fontId="29"/>
  </si>
  <si>
    <t>※広域水道は主な事業所所在地に計上</t>
    <rPh sb="1" eb="3">
      <t>コウイキ</t>
    </rPh>
    <rPh sb="3" eb="5">
      <t>スイドウ</t>
    </rPh>
    <rPh sb="6" eb="7">
      <t>オモ</t>
    </rPh>
    <rPh sb="8" eb="11">
      <t>ジギョウショ</t>
    </rPh>
    <rPh sb="11" eb="14">
      <t>ショザイチ</t>
    </rPh>
    <rPh sb="15" eb="17">
      <t>ケイジョウ</t>
    </rPh>
    <phoneticPr fontId="29"/>
  </si>
  <si>
    <t>７．給水量の推移</t>
    <rPh sb="2" eb="5">
      <t>キュウスイリョウ</t>
    </rPh>
    <rPh sb="6" eb="8">
      <t>スイイ</t>
    </rPh>
    <phoneticPr fontId="3"/>
  </si>
  <si>
    <t>年
度</t>
    <rPh sb="3" eb="4">
      <t>ド</t>
    </rPh>
    <phoneticPr fontId="3"/>
  </si>
  <si>
    <t>簡易水道</t>
    <rPh sb="0" eb="2">
      <t>カンイ</t>
    </rPh>
    <rPh sb="2" eb="4">
      <t>スイドウ</t>
    </rPh>
    <phoneticPr fontId="3"/>
  </si>
  <si>
    <t>年間給水量
（分水量を除く）</t>
    <rPh sb="0" eb="2">
      <t>ネンカン</t>
    </rPh>
    <rPh sb="2" eb="3">
      <t>キュウ</t>
    </rPh>
    <rPh sb="3" eb="5">
      <t>スイリョウ</t>
    </rPh>
    <rPh sb="7" eb="8">
      <t>ブン</t>
    </rPh>
    <rPh sb="8" eb="10">
      <t>スイリョウ</t>
    </rPh>
    <rPh sb="11" eb="12">
      <t>ノゾ</t>
    </rPh>
    <phoneticPr fontId="3"/>
  </si>
  <si>
    <t>一日給水量
（分水量を含む）</t>
    <rPh sb="0" eb="2">
      <t>イチニチ</t>
    </rPh>
    <rPh sb="2" eb="3">
      <t>キュウ</t>
    </rPh>
    <rPh sb="3" eb="5">
      <t>スイリョウ</t>
    </rPh>
    <rPh sb="7" eb="8">
      <t>ブン</t>
    </rPh>
    <rPh sb="8" eb="10">
      <t>スイリョウ</t>
    </rPh>
    <rPh sb="11" eb="12">
      <t>フク</t>
    </rPh>
    <phoneticPr fontId="3"/>
  </si>
  <si>
    <t>一人一日給水量
（分水量を除く）</t>
    <rPh sb="0" eb="2">
      <t>ヒトリ</t>
    </rPh>
    <rPh sb="2" eb="4">
      <t>イチニチ</t>
    </rPh>
    <rPh sb="4" eb="5">
      <t>キュウ</t>
    </rPh>
    <rPh sb="5" eb="7">
      <t>スイリョウ</t>
    </rPh>
    <rPh sb="9" eb="10">
      <t>ブン</t>
    </rPh>
    <rPh sb="10" eb="12">
      <t>スイリョウ</t>
    </rPh>
    <rPh sb="13" eb="14">
      <t>ノゾ</t>
    </rPh>
    <phoneticPr fontId="3"/>
  </si>
  <si>
    <t>比率
（分水量を除く）</t>
    <rPh sb="0" eb="2">
      <t>ヒリツ</t>
    </rPh>
    <rPh sb="4" eb="5">
      <t>ブン</t>
    </rPh>
    <rPh sb="5" eb="7">
      <t>スイリョウ</t>
    </rPh>
    <rPh sb="8" eb="9">
      <t>ノゾ</t>
    </rPh>
    <phoneticPr fontId="3"/>
  </si>
  <si>
    <t>年間給水量</t>
    <rPh sb="0" eb="2">
      <t>ネンカン</t>
    </rPh>
    <rPh sb="2" eb="3">
      <t>キュウ</t>
    </rPh>
    <rPh sb="3" eb="5">
      <t>スイリョウ</t>
    </rPh>
    <phoneticPr fontId="3"/>
  </si>
  <si>
    <t>一日給水量</t>
    <rPh sb="0" eb="2">
      <t>イチニチ</t>
    </rPh>
    <rPh sb="2" eb="3">
      <t>キュウ</t>
    </rPh>
    <rPh sb="3" eb="5">
      <t>スイリョウ</t>
    </rPh>
    <phoneticPr fontId="3"/>
  </si>
  <si>
    <t>一人一日給水量</t>
    <rPh sb="0" eb="2">
      <t>ヒトリ</t>
    </rPh>
    <rPh sb="2" eb="4">
      <t>イチニチ</t>
    </rPh>
    <rPh sb="4" eb="5">
      <t>キュウ</t>
    </rPh>
    <rPh sb="5" eb="7">
      <t>スイリョウ</t>
    </rPh>
    <phoneticPr fontId="3"/>
  </si>
  <si>
    <t>比率</t>
    <rPh sb="0" eb="2">
      <t>ヒリツ</t>
    </rPh>
    <phoneticPr fontId="3"/>
  </si>
  <si>
    <t>給水量</t>
  </si>
  <si>
    <t>有効水量</t>
  </si>
  <si>
    <t>有収水量</t>
  </si>
  <si>
    <t>最大給水量</t>
    <rPh sb="0" eb="2">
      <t>サイダイ</t>
    </rPh>
    <phoneticPr fontId="3"/>
  </si>
  <si>
    <t>平均給水量</t>
    <rPh sb="0" eb="2">
      <t>ヘイキン</t>
    </rPh>
    <phoneticPr fontId="3"/>
  </si>
  <si>
    <t>最大給水量</t>
  </si>
  <si>
    <t>平均給水量</t>
  </si>
  <si>
    <t>有効率</t>
  </si>
  <si>
    <t>有収率</t>
  </si>
  <si>
    <t>負荷率</t>
  </si>
  <si>
    <t>有効水量</t>
    <rPh sb="0" eb="2">
      <t>ユウコウ</t>
    </rPh>
    <rPh sb="2" eb="4">
      <t>スイリョウ</t>
    </rPh>
    <phoneticPr fontId="3"/>
  </si>
  <si>
    <r>
      <t>（千ｍ</t>
    </r>
    <r>
      <rPr>
        <vertAlign val="superscript"/>
        <sz val="10"/>
        <color indexed="8"/>
        <rFont val="ＭＳ Ｐゴシック"/>
        <family val="3"/>
        <charset val="128"/>
      </rPr>
      <t>3</t>
    </r>
    <r>
      <rPr>
        <sz val="10"/>
        <color indexed="8"/>
        <rFont val="ＭＳ Ｐゴシック"/>
        <family val="3"/>
        <charset val="128"/>
      </rPr>
      <t>）</t>
    </r>
    <phoneticPr fontId="3"/>
  </si>
  <si>
    <t>（㍑）</t>
    <phoneticPr fontId="3"/>
  </si>
  <si>
    <t>-</t>
    <phoneticPr fontId="3"/>
  </si>
  <si>
    <t>-</t>
  </si>
  <si>
    <t>８．事業計画概要及び給水対象（用水供給）</t>
    <rPh sb="2" eb="4">
      <t>ジギョウ</t>
    </rPh>
    <rPh sb="4" eb="6">
      <t>ケイカク</t>
    </rPh>
    <rPh sb="6" eb="8">
      <t>ガイヨウ</t>
    </rPh>
    <rPh sb="8" eb="9">
      <t>オヨ</t>
    </rPh>
    <rPh sb="10" eb="12">
      <t>キュウスイ</t>
    </rPh>
    <rPh sb="12" eb="14">
      <t>タイショウ</t>
    </rPh>
    <rPh sb="15" eb="17">
      <t>ヨウスイ</t>
    </rPh>
    <rPh sb="17" eb="19">
      <t>キョウキュウ</t>
    </rPh>
    <phoneticPr fontId="4"/>
  </si>
  <si>
    <t>地域振興局</t>
    <rPh sb="0" eb="5">
      <t>チイキシンコウキョク</t>
    </rPh>
    <phoneticPr fontId="4"/>
  </si>
  <si>
    <t>番号</t>
    <rPh sb="0" eb="2">
      <t>バンゴウ</t>
    </rPh>
    <phoneticPr fontId="4"/>
  </si>
  <si>
    <t>事業体名</t>
    <rPh sb="0" eb="2">
      <t>ジギョウ</t>
    </rPh>
    <rPh sb="2" eb="3">
      <t>タイ</t>
    </rPh>
    <rPh sb="3" eb="4">
      <t>メイ</t>
    </rPh>
    <phoneticPr fontId="4"/>
  </si>
  <si>
    <t>最新事業計画</t>
    <rPh sb="0" eb="2">
      <t>サイシン</t>
    </rPh>
    <rPh sb="2" eb="4">
      <t>ジギョウ</t>
    </rPh>
    <rPh sb="4" eb="6">
      <t>ケイカク</t>
    </rPh>
    <phoneticPr fontId="4"/>
  </si>
  <si>
    <t>構成団体数</t>
    <phoneticPr fontId="4"/>
  </si>
  <si>
    <t>給水対象</t>
    <rPh sb="0" eb="2">
      <t>キュウスイ</t>
    </rPh>
    <rPh sb="2" eb="4">
      <t>タイショウ</t>
    </rPh>
    <phoneticPr fontId="4"/>
  </si>
  <si>
    <t>認可年月日</t>
    <rPh sb="0" eb="2">
      <t>ニンカ</t>
    </rPh>
    <phoneticPr fontId="4"/>
  </si>
  <si>
    <t>目標年次</t>
    <phoneticPr fontId="4"/>
  </si>
  <si>
    <r>
      <t>一日最大
給水量
(m</t>
    </r>
    <r>
      <rPr>
        <vertAlign val="superscript"/>
        <sz val="9"/>
        <color indexed="8"/>
        <rFont val="ＭＳ Ｐゴシック"/>
        <family val="3"/>
        <charset val="128"/>
      </rPr>
      <t>3</t>
    </r>
    <r>
      <rPr>
        <sz val="9"/>
        <color indexed="8"/>
        <rFont val="ＭＳ Ｐゴシック"/>
        <family val="3"/>
        <charset val="128"/>
      </rPr>
      <t>)</t>
    </r>
    <phoneticPr fontId="4"/>
  </si>
  <si>
    <t>水道
事業者名</t>
    <rPh sb="0" eb="2">
      <t>スイドウ</t>
    </rPh>
    <rPh sb="3" eb="5">
      <t>ジギョウ</t>
    </rPh>
    <rPh sb="5" eb="6">
      <t>シャ</t>
    </rPh>
    <rPh sb="6" eb="7">
      <t>メイ</t>
    </rPh>
    <phoneticPr fontId="4"/>
  </si>
  <si>
    <r>
      <t>計画一日最大給水量
(m</t>
    </r>
    <r>
      <rPr>
        <vertAlign val="superscript"/>
        <sz val="9"/>
        <color indexed="8"/>
        <rFont val="ＭＳ Ｐゴシック"/>
        <family val="3"/>
        <charset val="128"/>
      </rPr>
      <t>3</t>
    </r>
    <r>
      <rPr>
        <sz val="9"/>
        <color indexed="8"/>
        <rFont val="ＭＳ Ｐゴシック"/>
        <family val="3"/>
        <charset val="128"/>
      </rPr>
      <t>/日)</t>
    </r>
    <rPh sb="14" eb="15">
      <t>ニチ</t>
    </rPh>
    <phoneticPr fontId="4"/>
  </si>
  <si>
    <r>
      <t>実績年間
給水量
(千m</t>
    </r>
    <r>
      <rPr>
        <vertAlign val="superscript"/>
        <sz val="9"/>
        <color indexed="8"/>
        <rFont val="ＭＳ Ｐゴシック"/>
        <family val="3"/>
        <charset val="128"/>
      </rPr>
      <t>3</t>
    </r>
    <r>
      <rPr>
        <sz val="9"/>
        <color indexed="8"/>
        <rFont val="ＭＳ Ｐゴシック"/>
        <family val="3"/>
        <charset val="128"/>
      </rPr>
      <t>)</t>
    </r>
    <phoneticPr fontId="4"/>
  </si>
  <si>
    <t>佐久</t>
    <rPh sb="0" eb="2">
      <t>サク</t>
    </rPh>
    <phoneticPr fontId="4"/>
  </si>
  <si>
    <t>浅麓水道企業団</t>
    <rPh sb="0" eb="1">
      <t>アサ</t>
    </rPh>
    <rPh sb="1" eb="2">
      <t>ロク</t>
    </rPh>
    <rPh sb="2" eb="4">
      <t>スイドウ</t>
    </rPh>
    <rPh sb="4" eb="6">
      <t>キギョウ</t>
    </rPh>
    <rPh sb="6" eb="7">
      <t>ダン</t>
    </rPh>
    <phoneticPr fontId="4"/>
  </si>
  <si>
    <t>H21</t>
    <phoneticPr fontId="4"/>
  </si>
  <si>
    <t>小諸市</t>
  </si>
  <si>
    <t>佐久水道企業団</t>
  </si>
  <si>
    <t>㈱プリンスホテル</t>
  </si>
  <si>
    <t>上伊那</t>
    <rPh sb="0" eb="3">
      <t>カミイナ</t>
    </rPh>
    <phoneticPr fontId="4"/>
  </si>
  <si>
    <t>長野県上伊那広域水道用水企業団</t>
    <rPh sb="0" eb="3">
      <t>ナガノケン</t>
    </rPh>
    <rPh sb="3" eb="6">
      <t>カミイナ</t>
    </rPh>
    <rPh sb="6" eb="8">
      <t>コウイキ</t>
    </rPh>
    <rPh sb="8" eb="10">
      <t>スイドウ</t>
    </rPh>
    <rPh sb="10" eb="12">
      <t>ヨウスイ</t>
    </rPh>
    <rPh sb="12" eb="14">
      <t>キギョウ</t>
    </rPh>
    <rPh sb="14" eb="15">
      <t>ダン</t>
    </rPh>
    <phoneticPr fontId="4"/>
  </si>
  <si>
    <t>H4</t>
    <phoneticPr fontId="4"/>
  </si>
  <si>
    <t>松本</t>
    <rPh sb="0" eb="2">
      <t>マツモト</t>
    </rPh>
    <phoneticPr fontId="4"/>
  </si>
  <si>
    <t>長野県</t>
    <rPh sb="0" eb="3">
      <t>ナガノケン</t>
    </rPh>
    <phoneticPr fontId="4"/>
  </si>
  <si>
    <t>S60</t>
    <phoneticPr fontId="4"/>
  </si>
  <si>
    <t>山形村</t>
    <rPh sb="0" eb="3">
      <t>ヤマガタムラ</t>
    </rPh>
    <phoneticPr fontId="4"/>
  </si>
  <si>
    <t>北アルプス</t>
    <rPh sb="0" eb="1">
      <t>キタ</t>
    </rPh>
    <phoneticPr fontId="4"/>
  </si>
  <si>
    <t>高瀬広域水道企業団</t>
    <rPh sb="0" eb="2">
      <t>タカセ</t>
    </rPh>
    <rPh sb="2" eb="4">
      <t>コウイキ</t>
    </rPh>
    <rPh sb="4" eb="6">
      <t>スイドウ</t>
    </rPh>
    <rPh sb="6" eb="8">
      <t>キギョウ</t>
    </rPh>
    <rPh sb="8" eb="9">
      <t>ダン</t>
    </rPh>
    <phoneticPr fontId="4"/>
  </si>
  <si>
    <t>９．取水量、浄水量、給水量及び施設耐震化状況（用水供給）</t>
    <rPh sb="2" eb="4">
      <t>シュスイ</t>
    </rPh>
    <rPh sb="4" eb="5">
      <t>リョウ</t>
    </rPh>
    <rPh sb="6" eb="8">
      <t>ジョウスイ</t>
    </rPh>
    <rPh sb="8" eb="9">
      <t>リョウ</t>
    </rPh>
    <rPh sb="10" eb="11">
      <t>キュウ</t>
    </rPh>
    <rPh sb="11" eb="13">
      <t>スイリョウ</t>
    </rPh>
    <rPh sb="13" eb="14">
      <t>オヨ</t>
    </rPh>
    <rPh sb="15" eb="17">
      <t>シセツ</t>
    </rPh>
    <rPh sb="17" eb="20">
      <t>タイシンカ</t>
    </rPh>
    <rPh sb="20" eb="22">
      <t>ジョウキョウ</t>
    </rPh>
    <rPh sb="23" eb="25">
      <t>ヨウスイ</t>
    </rPh>
    <rPh sb="25" eb="27">
      <t>キョウキュウ</t>
    </rPh>
    <phoneticPr fontId="4"/>
  </si>
  <si>
    <r>
      <t>年間取水量（千m</t>
    </r>
    <r>
      <rPr>
        <vertAlign val="superscript"/>
        <sz val="9"/>
        <rFont val="ＭＳ Ｐゴシック"/>
        <family val="3"/>
        <charset val="128"/>
      </rPr>
      <t>3</t>
    </r>
    <r>
      <rPr>
        <sz val="9"/>
        <rFont val="ＭＳ Ｐゴシック"/>
        <family val="3"/>
        <charset val="128"/>
      </rPr>
      <t>）</t>
    </r>
    <phoneticPr fontId="4"/>
  </si>
  <si>
    <r>
      <t>年間浄水量（千m</t>
    </r>
    <r>
      <rPr>
        <vertAlign val="superscript"/>
        <sz val="9"/>
        <rFont val="ＭＳ Ｐゴシック"/>
        <family val="3"/>
        <charset val="128"/>
      </rPr>
      <t>3</t>
    </r>
    <r>
      <rPr>
        <sz val="9"/>
        <rFont val="ＭＳ Ｐゴシック"/>
        <family val="3"/>
        <charset val="128"/>
      </rPr>
      <t>）</t>
    </r>
    <phoneticPr fontId="4"/>
  </si>
  <si>
    <t>地表水</t>
    <rPh sb="0" eb="2">
      <t>チヒョウ</t>
    </rPh>
    <rPh sb="2" eb="3">
      <t>ミズ</t>
    </rPh>
    <phoneticPr fontId="4"/>
  </si>
  <si>
    <t>消毒のみ</t>
    <phoneticPr fontId="4"/>
  </si>
  <si>
    <t>急速ろ過</t>
    <phoneticPr fontId="4"/>
  </si>
  <si>
    <t>計</t>
    <phoneticPr fontId="4"/>
  </si>
  <si>
    <t>うち高度浄水処理等</t>
    <phoneticPr fontId="4"/>
  </si>
  <si>
    <t>ダム</t>
    <phoneticPr fontId="4"/>
  </si>
  <si>
    <t>深井戸水</t>
    <phoneticPr fontId="4"/>
  </si>
  <si>
    <t>湧水</t>
    <phoneticPr fontId="4"/>
  </si>
  <si>
    <r>
      <t>年間用水量（千m</t>
    </r>
    <r>
      <rPr>
        <vertAlign val="superscript"/>
        <sz val="9"/>
        <rFont val="ＭＳ Ｐゴシック"/>
        <family val="3"/>
        <charset val="128"/>
      </rPr>
      <t>3</t>
    </r>
    <r>
      <rPr>
        <sz val="9"/>
        <rFont val="ＭＳ Ｐゴシック"/>
        <family val="3"/>
        <charset val="128"/>
      </rPr>
      <t>）</t>
    </r>
    <phoneticPr fontId="4"/>
  </si>
  <si>
    <r>
      <t>一日当たりの用水量（m</t>
    </r>
    <r>
      <rPr>
        <vertAlign val="superscript"/>
        <sz val="9"/>
        <rFont val="ＭＳ Ｐゴシック"/>
        <family val="3"/>
        <charset val="128"/>
      </rPr>
      <t>3</t>
    </r>
    <r>
      <rPr>
        <sz val="9"/>
        <rFont val="ＭＳ Ｐゴシック"/>
        <family val="3"/>
        <charset val="128"/>
      </rPr>
      <t>）</t>
    </r>
    <rPh sb="6" eb="8">
      <t>ヨウスイ</t>
    </rPh>
    <rPh sb="8" eb="9">
      <t>リョウ</t>
    </rPh>
    <phoneticPr fontId="4"/>
  </si>
  <si>
    <t>比率（給水量）</t>
    <rPh sb="0" eb="2">
      <t>ヒリツ</t>
    </rPh>
    <phoneticPr fontId="4"/>
  </si>
  <si>
    <t>年間
用水量</t>
    <phoneticPr fontId="4"/>
  </si>
  <si>
    <t>有効水量</t>
    <phoneticPr fontId="4"/>
  </si>
  <si>
    <t>有収水量</t>
    <phoneticPr fontId="4"/>
  </si>
  <si>
    <t>計画一日最大給水量</t>
    <phoneticPr fontId="4"/>
  </si>
  <si>
    <t>実績一日最大給水量</t>
    <rPh sb="0" eb="2">
      <t>ジッセキ</t>
    </rPh>
    <phoneticPr fontId="4"/>
  </si>
  <si>
    <t>実績一日平均給水量</t>
    <rPh sb="0" eb="2">
      <t>ジッセキ</t>
    </rPh>
    <phoneticPr fontId="4"/>
  </si>
  <si>
    <t>有効率
（%）</t>
    <phoneticPr fontId="4"/>
  </si>
  <si>
    <t>有収率
（%）</t>
    <phoneticPr fontId="4"/>
  </si>
  <si>
    <t>負荷率（%）</t>
    <rPh sb="0" eb="2">
      <t>フカ</t>
    </rPh>
    <phoneticPr fontId="4"/>
  </si>
  <si>
    <t>浄水場耐震化状況（㎥/日)</t>
    <rPh sb="0" eb="3">
      <t>ジョウスイジョウ</t>
    </rPh>
    <rPh sb="3" eb="6">
      <t>タイシンカ</t>
    </rPh>
    <rPh sb="6" eb="8">
      <t>ジョウキョウ</t>
    </rPh>
    <rPh sb="11" eb="12">
      <t>ニチ</t>
    </rPh>
    <phoneticPr fontId="4"/>
  </si>
  <si>
    <t>総施設
能力
（m3/日）</t>
    <rPh sb="0" eb="1">
      <t>ソウ</t>
    </rPh>
    <rPh sb="1" eb="3">
      <t>シセツ</t>
    </rPh>
    <rPh sb="4" eb="6">
      <t>ノウリョク</t>
    </rPh>
    <rPh sb="11" eb="12">
      <t>ニチ</t>
    </rPh>
    <phoneticPr fontId="41"/>
  </si>
  <si>
    <t>L2対応済み</t>
    <rPh sb="2" eb="4">
      <t>タイオウ</t>
    </rPh>
    <rPh sb="4" eb="5">
      <t>ズ</t>
    </rPh>
    <phoneticPr fontId="41"/>
  </si>
  <si>
    <t>L2未対応</t>
    <rPh sb="2" eb="5">
      <t>ミタイオウ</t>
    </rPh>
    <phoneticPr fontId="41"/>
  </si>
  <si>
    <t>うち未確認</t>
    <rPh sb="2" eb="5">
      <t>ミカクニン</t>
    </rPh>
    <phoneticPr fontId="41"/>
  </si>
  <si>
    <t xml:space="preserve">施設能力
（m3/日） </t>
    <rPh sb="0" eb="2">
      <t>シセツ</t>
    </rPh>
    <rPh sb="2" eb="4">
      <t>ノウリョク</t>
    </rPh>
    <rPh sb="9" eb="10">
      <t>ニチ</t>
    </rPh>
    <phoneticPr fontId="41"/>
  </si>
  <si>
    <t>割合
(%)</t>
    <rPh sb="0" eb="2">
      <t>ワリアイ</t>
    </rPh>
    <phoneticPr fontId="41"/>
  </si>
  <si>
    <t>配水池耐震化状況（㎥/日）</t>
    <rPh sb="0" eb="2">
      <t>ハイスイ</t>
    </rPh>
    <rPh sb="2" eb="3">
      <t>チ</t>
    </rPh>
    <rPh sb="3" eb="6">
      <t>タイシンカ</t>
    </rPh>
    <rPh sb="6" eb="8">
      <t>ジョウキョウ</t>
    </rPh>
    <rPh sb="11" eb="12">
      <t>ニチ</t>
    </rPh>
    <phoneticPr fontId="4"/>
  </si>
  <si>
    <t>総有効
容量
（m3/日)</t>
    <rPh sb="0" eb="1">
      <t>ソウ</t>
    </rPh>
    <rPh sb="1" eb="3">
      <t>ユウコウ</t>
    </rPh>
    <rPh sb="4" eb="6">
      <t>ヨウリョウ</t>
    </rPh>
    <rPh sb="11" eb="12">
      <t>ニチ</t>
    </rPh>
    <phoneticPr fontId="41"/>
  </si>
  <si>
    <t>対応済み
（ランクAのみ）</t>
    <rPh sb="0" eb="2">
      <t>タイオウ</t>
    </rPh>
    <rPh sb="2" eb="3">
      <t>ズ</t>
    </rPh>
    <phoneticPr fontId="41"/>
  </si>
  <si>
    <t>対応済み
（ランクB含む）</t>
    <rPh sb="0" eb="2">
      <t>タイオウ</t>
    </rPh>
    <rPh sb="2" eb="3">
      <t>ズ</t>
    </rPh>
    <rPh sb="10" eb="11">
      <t>フク</t>
    </rPh>
    <phoneticPr fontId="41"/>
  </si>
  <si>
    <t>未対応</t>
    <rPh sb="0" eb="3">
      <t>ミタイオウ</t>
    </rPh>
    <phoneticPr fontId="41"/>
  </si>
  <si>
    <t>有効容量
（m3/日）</t>
    <rPh sb="0" eb="2">
      <t>ユウコウ</t>
    </rPh>
    <rPh sb="2" eb="4">
      <t>ヨウリョウ</t>
    </rPh>
    <rPh sb="9" eb="10">
      <t>ニチ</t>
    </rPh>
    <phoneticPr fontId="41"/>
  </si>
  <si>
    <t>１０．管延長並びに管路耐震化及び経年化状況（用水供給）</t>
    <rPh sb="3" eb="4">
      <t>カン</t>
    </rPh>
    <rPh sb="4" eb="6">
      <t>エンチョウ</t>
    </rPh>
    <rPh sb="6" eb="7">
      <t>ナラ</t>
    </rPh>
    <rPh sb="9" eb="11">
      <t>カンロ</t>
    </rPh>
    <rPh sb="11" eb="14">
      <t>タイシンカ</t>
    </rPh>
    <rPh sb="14" eb="15">
      <t>オヨ</t>
    </rPh>
    <rPh sb="16" eb="19">
      <t>ケイネンカ</t>
    </rPh>
    <rPh sb="19" eb="21">
      <t>ジョウキョウ</t>
    </rPh>
    <rPh sb="22" eb="24">
      <t>ヨウスイ</t>
    </rPh>
    <rPh sb="24" eb="26">
      <t>キョウキュウ</t>
    </rPh>
    <phoneticPr fontId="4"/>
  </si>
  <si>
    <t>番号</t>
    <rPh sb="0" eb="2">
      <t>バンゴウ</t>
    </rPh>
    <phoneticPr fontId="42"/>
  </si>
  <si>
    <t>管種別延長（すべて基幹管路）</t>
    <rPh sb="0" eb="1">
      <t>カン</t>
    </rPh>
    <rPh sb="1" eb="3">
      <t>シュベツ</t>
    </rPh>
    <rPh sb="3" eb="5">
      <t>エンチョウ</t>
    </rPh>
    <rPh sb="9" eb="11">
      <t>キカン</t>
    </rPh>
    <rPh sb="11" eb="13">
      <t>カンロ</t>
    </rPh>
    <phoneticPr fontId="4"/>
  </si>
  <si>
    <t>導水管</t>
    <rPh sb="0" eb="2">
      <t>ドウスイ</t>
    </rPh>
    <rPh sb="2" eb="3">
      <t>カン</t>
    </rPh>
    <phoneticPr fontId="4"/>
  </si>
  <si>
    <t>送水管</t>
    <rPh sb="0" eb="3">
      <t>ソウスイカン</t>
    </rPh>
    <phoneticPr fontId="4"/>
  </si>
  <si>
    <t>鋼管</t>
    <rPh sb="0" eb="2">
      <t>コウカン</t>
    </rPh>
    <phoneticPr fontId="4"/>
  </si>
  <si>
    <t>ダクタイル鋳鉄管</t>
    <rPh sb="5" eb="7">
      <t>チュウテツ</t>
    </rPh>
    <rPh sb="7" eb="8">
      <t>カン</t>
    </rPh>
    <phoneticPr fontId="4"/>
  </si>
  <si>
    <t>ポリエチレン管</t>
    <rPh sb="6" eb="7">
      <t>カン</t>
    </rPh>
    <phoneticPr fontId="4"/>
  </si>
  <si>
    <t>耐震適合性のある管
(m)</t>
    <rPh sb="0" eb="2">
      <t>タイシン</t>
    </rPh>
    <rPh sb="2" eb="5">
      <t>テキゴウセイ</t>
    </rPh>
    <rPh sb="8" eb="9">
      <t>クダ</t>
    </rPh>
    <phoneticPr fontId="4"/>
  </si>
  <si>
    <t>耐震適合性のない管
(m)</t>
    <rPh sb="0" eb="2">
      <t>タイシン</t>
    </rPh>
    <rPh sb="2" eb="5">
      <t>テキゴウセイ</t>
    </rPh>
    <rPh sb="8" eb="9">
      <t>クダ</t>
    </rPh>
    <phoneticPr fontId="4"/>
  </si>
  <si>
    <t>うち耐震管
(m)</t>
    <rPh sb="2" eb="4">
      <t>タイシン</t>
    </rPh>
    <rPh sb="4" eb="5">
      <t>クダ</t>
    </rPh>
    <phoneticPr fontId="4"/>
  </si>
  <si>
    <t>ステンレス管</t>
    <rPh sb="5" eb="6">
      <t>カン</t>
    </rPh>
    <phoneticPr fontId="4"/>
  </si>
  <si>
    <t>総延長
(m)
〔A〕</t>
    <rPh sb="0" eb="3">
      <t>ソウエンチョウ</t>
    </rPh>
    <phoneticPr fontId="4"/>
  </si>
  <si>
    <t>耐震適合性のある管
(m)
〔B〕</t>
    <rPh sb="0" eb="2">
      <t>タイシン</t>
    </rPh>
    <rPh sb="2" eb="5">
      <t>テキゴウセイ</t>
    </rPh>
    <rPh sb="8" eb="9">
      <t>クダ</t>
    </rPh>
    <phoneticPr fontId="4"/>
  </si>
  <si>
    <t>耐震適合性
のある管の
割合（%)
〔B〕/〔A〕</t>
    <rPh sb="0" eb="2">
      <t>タイシン</t>
    </rPh>
    <rPh sb="9" eb="10">
      <t>カン</t>
    </rPh>
    <rPh sb="12" eb="14">
      <t>ワリアイ</t>
    </rPh>
    <phoneticPr fontId="4"/>
  </si>
  <si>
    <t>うち耐震管
(m)
〔C〕</t>
    <rPh sb="2" eb="4">
      <t>タイシン</t>
    </rPh>
    <rPh sb="4" eb="5">
      <t>クダ</t>
    </rPh>
    <phoneticPr fontId="4"/>
  </si>
  <si>
    <t>耐震管の割合(%)
〔C〕/〔A〕</t>
    <rPh sb="0" eb="2">
      <t>タイシン</t>
    </rPh>
    <rPh sb="2" eb="3">
      <t>カン</t>
    </rPh>
    <rPh sb="4" eb="6">
      <t>ワリアイ</t>
    </rPh>
    <phoneticPr fontId="4"/>
  </si>
  <si>
    <t>（他、導水トンネル3,307ｍ）</t>
    <rPh sb="1" eb="2">
      <t>ホカ</t>
    </rPh>
    <rPh sb="3" eb="5">
      <t>ドウスイ</t>
    </rPh>
    <phoneticPr fontId="4"/>
  </si>
  <si>
    <t>管路経年化状況</t>
    <rPh sb="0" eb="2">
      <t>カンロ</t>
    </rPh>
    <rPh sb="2" eb="5">
      <t>ケイネンカ</t>
    </rPh>
    <rPh sb="5" eb="7">
      <t>ジョウキョウ</t>
    </rPh>
    <phoneticPr fontId="4"/>
  </si>
  <si>
    <t>総管路
延長（m）</t>
    <rPh sb="0" eb="1">
      <t>ソウ</t>
    </rPh>
    <rPh sb="1" eb="3">
      <t>カンロ</t>
    </rPh>
    <rPh sb="4" eb="6">
      <t>エンチョウ</t>
    </rPh>
    <phoneticPr fontId="44"/>
  </si>
  <si>
    <t>40年以上経過</t>
    <rPh sb="2" eb="3">
      <t>ネン</t>
    </rPh>
    <rPh sb="3" eb="5">
      <t>イジョウ</t>
    </rPh>
    <rPh sb="5" eb="7">
      <t>ケイカ</t>
    </rPh>
    <phoneticPr fontId="44"/>
  </si>
  <si>
    <t>20～39年経過</t>
    <rPh sb="5" eb="6">
      <t>ネン</t>
    </rPh>
    <rPh sb="6" eb="8">
      <t>ケイカ</t>
    </rPh>
    <phoneticPr fontId="44"/>
  </si>
  <si>
    <t>19年以下経過</t>
    <rPh sb="2" eb="3">
      <t>ネン</t>
    </rPh>
    <rPh sb="3" eb="5">
      <t>イカ</t>
    </rPh>
    <rPh sb="5" eb="7">
      <t>ケイカ</t>
    </rPh>
    <phoneticPr fontId="44"/>
  </si>
  <si>
    <t>敷設替えに伴う敷設</t>
    <rPh sb="0" eb="2">
      <t>フセツ</t>
    </rPh>
    <rPh sb="2" eb="3">
      <t>ガ</t>
    </rPh>
    <rPh sb="5" eb="6">
      <t>トモナ</t>
    </rPh>
    <rPh sb="7" eb="9">
      <t>フセツ</t>
    </rPh>
    <phoneticPr fontId="44"/>
  </si>
  <si>
    <t>延長(m)</t>
    <rPh sb="0" eb="2">
      <t>エンチョウ</t>
    </rPh>
    <phoneticPr fontId="44"/>
  </si>
  <si>
    <t>割合(%)</t>
    <rPh sb="0" eb="2">
      <t>ワリアイ</t>
    </rPh>
    <phoneticPr fontId="44"/>
  </si>
  <si>
    <t>１１．財務状況（用水供給）</t>
    <rPh sb="3" eb="5">
      <t>ザイム</t>
    </rPh>
    <rPh sb="5" eb="7">
      <t>ジョウキョウ</t>
    </rPh>
    <rPh sb="8" eb="10">
      <t>ヨウスイ</t>
    </rPh>
    <rPh sb="10" eb="12">
      <t>キョウキュウ</t>
    </rPh>
    <phoneticPr fontId="4"/>
  </si>
  <si>
    <t>［金額単位：千円］</t>
  </si>
  <si>
    <t>事業体番号</t>
    <rPh sb="0" eb="2">
      <t>ジギョウ</t>
    </rPh>
    <rPh sb="2" eb="3">
      <t>タイ</t>
    </rPh>
    <rPh sb="3" eb="5">
      <t>バンゴウ</t>
    </rPh>
    <phoneticPr fontId="4"/>
  </si>
  <si>
    <t>浅麓
水道企業団</t>
    <rPh sb="0" eb="1">
      <t>アサ</t>
    </rPh>
    <rPh sb="1" eb="2">
      <t>ロク</t>
    </rPh>
    <rPh sb="3" eb="5">
      <t>スイドウ</t>
    </rPh>
    <rPh sb="5" eb="7">
      <t>キギョウ</t>
    </rPh>
    <rPh sb="7" eb="8">
      <t>ダン</t>
    </rPh>
    <phoneticPr fontId="4"/>
  </si>
  <si>
    <t>高瀬広域
水道企業団</t>
    <rPh sb="0" eb="2">
      <t>タカセ</t>
    </rPh>
    <rPh sb="2" eb="4">
      <t>コウイキ</t>
    </rPh>
    <rPh sb="5" eb="7">
      <t>スイドウ</t>
    </rPh>
    <rPh sb="7" eb="9">
      <t>キギョウ</t>
    </rPh>
    <rPh sb="9" eb="10">
      <t>ダン</t>
    </rPh>
    <phoneticPr fontId="4"/>
  </si>
  <si>
    <t>損益計算書</t>
  </si>
  <si>
    <t>１　総収益 （１）＋（２）＋（３）</t>
  </si>
  <si>
    <t>　（１）　営業収益 [(ア)～(ウ)]</t>
  </si>
  <si>
    <t>　　　（ア）給水収益</t>
  </si>
  <si>
    <t>　　　（イ）受託工事収益</t>
    <rPh sb="6" eb="8">
      <t>ジュタク</t>
    </rPh>
    <rPh sb="8" eb="10">
      <t>コウジ</t>
    </rPh>
    <phoneticPr fontId="4"/>
  </si>
  <si>
    <t>　　　（ウ）その他営業収益</t>
  </si>
  <si>
    <t>　（２）　営業外収益 [(ア)～(エ)]</t>
  </si>
  <si>
    <t>　　　（ア）受取利息及び配当金</t>
  </si>
  <si>
    <t>　　　（イ）受託工事収益 （千円）</t>
    <phoneticPr fontId="42"/>
  </si>
  <si>
    <t>　　　（ウ）国庫（県）補助金 （千円）</t>
    <phoneticPr fontId="4"/>
  </si>
  <si>
    <t>　　　（エ）他会計補助金 （千円）</t>
    <phoneticPr fontId="42"/>
  </si>
  <si>
    <t>　　　（オ）長期前受金戻入（千円）</t>
    <phoneticPr fontId="4"/>
  </si>
  <si>
    <t>　　　（カ）雑収益 （千円）</t>
    <phoneticPr fontId="4"/>
  </si>
  <si>
    <t>　（３）　特別利益</t>
    <rPh sb="5" eb="7">
      <t>トクベツ</t>
    </rPh>
    <rPh sb="7" eb="9">
      <t>リエキ</t>
    </rPh>
    <phoneticPr fontId="4"/>
  </si>
  <si>
    <t>２　総費用（１）＋（２）＋（３）</t>
  </si>
  <si>
    <t>　（１）　営業費用 [(ア)～(コ)]</t>
  </si>
  <si>
    <t>　　　（ア）原水費</t>
  </si>
  <si>
    <t>　　　（イ）浄水費</t>
  </si>
  <si>
    <t>　　　（ウ）配水費</t>
  </si>
  <si>
    <t>　　　（エ）給水費</t>
    <rPh sb="6" eb="8">
      <t>キュウスイ</t>
    </rPh>
    <phoneticPr fontId="4"/>
  </si>
  <si>
    <t>　　　（オ）受託工事費</t>
    <rPh sb="6" eb="8">
      <t>ジュタク</t>
    </rPh>
    <rPh sb="8" eb="10">
      <t>コウジ</t>
    </rPh>
    <rPh sb="10" eb="11">
      <t>ヒ</t>
    </rPh>
    <phoneticPr fontId="4"/>
  </si>
  <si>
    <t>　　　（カ）業務費</t>
    <rPh sb="6" eb="8">
      <t>ギョウム</t>
    </rPh>
    <rPh sb="8" eb="9">
      <t>ヒ</t>
    </rPh>
    <phoneticPr fontId="4"/>
  </si>
  <si>
    <t>　　　（キ）総係費</t>
    <phoneticPr fontId="4"/>
  </si>
  <si>
    <t>　　　（ク）減価償却費</t>
  </si>
  <si>
    <t>　　　（ケ）資産減耗費</t>
  </si>
  <si>
    <t>　　　（コ）その他営業費用</t>
    <rPh sb="8" eb="9">
      <t>タ</t>
    </rPh>
    <rPh sb="9" eb="11">
      <t>エイギョウ</t>
    </rPh>
    <rPh sb="11" eb="13">
      <t>ヒヨウ</t>
    </rPh>
    <phoneticPr fontId="4"/>
  </si>
  <si>
    <t>　（２）　営業外費用 [(ア)～(オ)]</t>
  </si>
  <si>
    <t>　　　（ア）企業債利息</t>
  </si>
  <si>
    <t>　　　（イ）その他借入金利息</t>
    <rPh sb="8" eb="9">
      <t>タ</t>
    </rPh>
    <rPh sb="9" eb="11">
      <t>カリイレ</t>
    </rPh>
    <rPh sb="11" eb="12">
      <t>キン</t>
    </rPh>
    <phoneticPr fontId="4"/>
  </si>
  <si>
    <t>　　　（ウ）企業債取扱諸費</t>
    <rPh sb="9" eb="11">
      <t>トリアツカイ</t>
    </rPh>
    <rPh sb="11" eb="13">
      <t>ショヒ</t>
    </rPh>
    <phoneticPr fontId="4"/>
  </si>
  <si>
    <t>　　　（エ）受託工事費 （千円）</t>
    <phoneticPr fontId="4"/>
  </si>
  <si>
    <t>　　　（オ）その他営業外費用</t>
  </si>
  <si>
    <t>　（３）　特別損失</t>
    <rPh sb="5" eb="7">
      <t>トクベツ</t>
    </rPh>
    <rPh sb="7" eb="9">
      <t>ソンシツ</t>
    </rPh>
    <phoneticPr fontId="4"/>
  </si>
  <si>
    <t>３　当年度純利益[１－２]</t>
  </si>
  <si>
    <t>４　当年度純損失[１－２]</t>
    <rPh sb="6" eb="8">
      <t>ソンシツ</t>
    </rPh>
    <phoneticPr fontId="4"/>
  </si>
  <si>
    <t>資本的収支</t>
  </si>
  <si>
    <t>１　資本的収入</t>
    <phoneticPr fontId="4"/>
  </si>
  <si>
    <t>（１）企業債[（ア）～（エ）]</t>
    <phoneticPr fontId="4"/>
  </si>
  <si>
    <t>　　（ア）政府債 （千円）</t>
  </si>
  <si>
    <t>　　（イ）機構債 （千円）</t>
  </si>
  <si>
    <t>　　（ウ）その他 （千円）</t>
  </si>
  <si>
    <t>　　（エ）借換債 （千円）</t>
  </si>
  <si>
    <t>（２）他会計出資金補助金</t>
    <phoneticPr fontId="4"/>
  </si>
  <si>
    <t>（３）他会計借入金</t>
    <rPh sb="6" eb="8">
      <t>カリイレ</t>
    </rPh>
    <phoneticPr fontId="4"/>
  </si>
  <si>
    <t>（４）国庫（県）補助金</t>
    <rPh sb="3" eb="5">
      <t>コッコ</t>
    </rPh>
    <rPh sb="6" eb="7">
      <t>ケン</t>
    </rPh>
    <phoneticPr fontId="4"/>
  </si>
  <si>
    <t>（５）工事負担金</t>
    <phoneticPr fontId="4"/>
  </si>
  <si>
    <t>（６）その他</t>
    <rPh sb="5" eb="6">
      <t>タ</t>
    </rPh>
    <phoneticPr fontId="4"/>
  </si>
  <si>
    <t>（７）計　[（１）～（６）]　（A)</t>
    <phoneticPr fontId="4"/>
  </si>
  <si>
    <t>（８）うち翌年度へ繰り越される支出の財源充当額（B)</t>
    <rPh sb="5" eb="8">
      <t>ヨクネンド</t>
    </rPh>
    <rPh sb="9" eb="10">
      <t>ク</t>
    </rPh>
    <rPh sb="11" eb="12">
      <t>コ</t>
    </rPh>
    <rPh sb="15" eb="17">
      <t>シシュツ</t>
    </rPh>
    <rPh sb="18" eb="20">
      <t>ザイゲン</t>
    </rPh>
    <rPh sb="20" eb="22">
      <t>ジュウトウ</t>
    </rPh>
    <rPh sb="22" eb="23">
      <t>ガク</t>
    </rPh>
    <phoneticPr fontId="4"/>
  </si>
  <si>
    <t>（９）前年度許可債で今年度収入分　（C)</t>
    <rPh sb="3" eb="6">
      <t>ゼンネンド</t>
    </rPh>
    <rPh sb="6" eb="8">
      <t>キョカ</t>
    </rPh>
    <rPh sb="8" eb="9">
      <t>サイ</t>
    </rPh>
    <rPh sb="10" eb="13">
      <t>コンネンド</t>
    </rPh>
    <rPh sb="13" eb="15">
      <t>シュウニュウ</t>
    </rPh>
    <rPh sb="15" eb="16">
      <t>ブン</t>
    </rPh>
    <phoneticPr fontId="4"/>
  </si>
  <si>
    <t>（１０）純計　(A)-｛(B)+(C)｝=　(D)</t>
    <phoneticPr fontId="4"/>
  </si>
  <si>
    <t>２　資本的支出</t>
    <phoneticPr fontId="4"/>
  </si>
  <si>
    <t>（１）新設・拡張事業費</t>
    <phoneticPr fontId="4"/>
  </si>
  <si>
    <t>（２）改良事業費</t>
    <phoneticPr fontId="4"/>
  </si>
  <si>
    <t>（３）企業債償還金</t>
    <phoneticPr fontId="4"/>
  </si>
  <si>
    <t>（４）他会計長期借入金返還金</t>
    <rPh sb="3" eb="4">
      <t>タ</t>
    </rPh>
    <rPh sb="4" eb="6">
      <t>カイケイ</t>
    </rPh>
    <rPh sb="6" eb="8">
      <t>チョウキ</t>
    </rPh>
    <rPh sb="8" eb="10">
      <t>カリイレ</t>
    </rPh>
    <rPh sb="10" eb="11">
      <t>キン</t>
    </rPh>
    <rPh sb="11" eb="13">
      <t>ヘンカン</t>
    </rPh>
    <phoneticPr fontId="4"/>
  </si>
  <si>
    <t>（５）その他</t>
    <phoneticPr fontId="4"/>
  </si>
  <si>
    <t>（６）計　〔（１）～（５）〕　(E)</t>
    <phoneticPr fontId="4"/>
  </si>
  <si>
    <t>３　資本的収入額が資本的支出額に不足する額(E)-(D)=(F)</t>
    <phoneticPr fontId="4"/>
  </si>
  <si>
    <t>費用構成</t>
  </si>
  <si>
    <t>１　人件費　〔（１）＋（２）〕</t>
  </si>
  <si>
    <t>　（１）直接人件費</t>
  </si>
  <si>
    <t>　（２）間接人件費</t>
  </si>
  <si>
    <t>２　動力費</t>
    <phoneticPr fontId="4"/>
  </si>
  <si>
    <t>３　修繕費</t>
  </si>
  <si>
    <t>４　薬品費</t>
  </si>
  <si>
    <t>５　支払利息</t>
    <phoneticPr fontId="4"/>
  </si>
  <si>
    <t>６　減価償却費</t>
  </si>
  <si>
    <t>７　受水費</t>
    <rPh sb="2" eb="3">
      <t>ウ</t>
    </rPh>
    <rPh sb="3" eb="4">
      <t>ミズ</t>
    </rPh>
    <phoneticPr fontId="4"/>
  </si>
  <si>
    <t>８　委託料</t>
    <rPh sb="2" eb="4">
      <t>イタク</t>
    </rPh>
    <rPh sb="4" eb="5">
      <t>リョウ</t>
    </rPh>
    <phoneticPr fontId="42"/>
  </si>
  <si>
    <t>９　その他</t>
    <phoneticPr fontId="42"/>
  </si>
  <si>
    <t>１０　計　〔１～９〕</t>
    <phoneticPr fontId="42"/>
  </si>
  <si>
    <t>１１　受託工事費</t>
    <rPh sb="3" eb="5">
      <t>ジュタク</t>
    </rPh>
    <rPh sb="5" eb="7">
      <t>コウジ</t>
    </rPh>
    <phoneticPr fontId="4"/>
  </si>
  <si>
    <t>１２　合計　〔１０＋１１〕</t>
    <phoneticPr fontId="42"/>
  </si>
  <si>
    <t>職員数（人）</t>
    <phoneticPr fontId="4"/>
  </si>
  <si>
    <t>損益勘定所属職員数（人）</t>
  </si>
  <si>
    <t>年間有収水量（千m3）</t>
    <phoneticPr fontId="4"/>
  </si>
  <si>
    <t>給水原価（円/m3）</t>
    <rPh sb="0" eb="2">
      <t>キュウスイ</t>
    </rPh>
    <rPh sb="2" eb="4">
      <t>ゲンカ</t>
    </rPh>
    <rPh sb="5" eb="6">
      <t>エン</t>
    </rPh>
    <phoneticPr fontId="4"/>
  </si>
  <si>
    <t>給水原価（円/m3） ※長期前受金戻入相当額を控除した場合</t>
    <rPh sb="0" eb="2">
      <t>キュウスイ</t>
    </rPh>
    <rPh sb="2" eb="4">
      <t>ゲンカ</t>
    </rPh>
    <rPh sb="5" eb="6">
      <t>エン</t>
    </rPh>
    <rPh sb="12" eb="14">
      <t>チョウキ</t>
    </rPh>
    <rPh sb="14" eb="16">
      <t>マエウ</t>
    </rPh>
    <rPh sb="16" eb="17">
      <t>キン</t>
    </rPh>
    <rPh sb="17" eb="19">
      <t>レイニュウ</t>
    </rPh>
    <rPh sb="19" eb="21">
      <t>ソウトウ</t>
    </rPh>
    <rPh sb="21" eb="22">
      <t>ガク</t>
    </rPh>
    <rPh sb="23" eb="25">
      <t>コウジョ</t>
    </rPh>
    <rPh sb="27" eb="29">
      <t>バアイ</t>
    </rPh>
    <phoneticPr fontId="4"/>
  </si>
  <si>
    <t>供給単価（円/m3）</t>
    <rPh sb="0" eb="2">
      <t>キョウキュウ</t>
    </rPh>
    <rPh sb="2" eb="4">
      <t>タンカ</t>
    </rPh>
    <rPh sb="5" eb="6">
      <t>エン</t>
    </rPh>
    <phoneticPr fontId="4"/>
  </si>
  <si>
    <t>１２．事業計画概要、給水人口、普及率、給水量及び料金（上水道）</t>
    <rPh sb="3" eb="5">
      <t>ジギョウ</t>
    </rPh>
    <rPh sb="5" eb="7">
      <t>ケイカク</t>
    </rPh>
    <rPh sb="7" eb="9">
      <t>ガイヨウ</t>
    </rPh>
    <rPh sb="10" eb="12">
      <t>キュウスイ</t>
    </rPh>
    <rPh sb="12" eb="14">
      <t>ジンコウ</t>
    </rPh>
    <rPh sb="15" eb="17">
      <t>フキュウ</t>
    </rPh>
    <rPh sb="17" eb="18">
      <t>リツ</t>
    </rPh>
    <rPh sb="19" eb="20">
      <t>キュウ</t>
    </rPh>
    <rPh sb="20" eb="22">
      <t>スイリョウ</t>
    </rPh>
    <rPh sb="22" eb="23">
      <t>オヨ</t>
    </rPh>
    <rPh sb="24" eb="26">
      <t>リョウキン</t>
    </rPh>
    <rPh sb="27" eb="28">
      <t>ジョウ</t>
    </rPh>
    <rPh sb="28" eb="30">
      <t>スイドウ</t>
    </rPh>
    <phoneticPr fontId="4"/>
  </si>
  <si>
    <t>給水人口（人）</t>
    <rPh sb="0" eb="2">
      <t>キュウスイ</t>
    </rPh>
    <rPh sb="2" eb="4">
      <t>ジンコウ</t>
    </rPh>
    <rPh sb="5" eb="6">
      <t>ニン</t>
    </rPh>
    <phoneticPr fontId="4"/>
  </si>
  <si>
    <t>給水区域内人口（人）</t>
    <rPh sb="0" eb="2">
      <t>キュウスイ</t>
    </rPh>
    <rPh sb="2" eb="5">
      <t>クイキナイ</t>
    </rPh>
    <rPh sb="5" eb="7">
      <t>ジンコウ</t>
    </rPh>
    <rPh sb="8" eb="9">
      <t>ニン</t>
    </rPh>
    <phoneticPr fontId="4"/>
  </si>
  <si>
    <t>給水普及率（%）</t>
    <phoneticPr fontId="4"/>
  </si>
  <si>
    <r>
      <t>年間給水量（千m</t>
    </r>
    <r>
      <rPr>
        <vertAlign val="superscript"/>
        <sz val="9"/>
        <rFont val="ＭＳ Ｐゴシック"/>
        <family val="3"/>
        <charset val="128"/>
      </rPr>
      <t>3</t>
    </r>
    <r>
      <rPr>
        <sz val="9"/>
        <rFont val="ＭＳ Ｐゴシック"/>
        <family val="3"/>
        <charset val="128"/>
      </rPr>
      <t>）
（分水量を除く）</t>
    </r>
    <rPh sb="12" eb="13">
      <t>ブン</t>
    </rPh>
    <rPh sb="13" eb="15">
      <t>スイリョウ</t>
    </rPh>
    <rPh sb="16" eb="17">
      <t>ノゾ</t>
    </rPh>
    <phoneticPr fontId="4"/>
  </si>
  <si>
    <r>
      <t>一日給水量(m</t>
    </r>
    <r>
      <rPr>
        <vertAlign val="superscript"/>
        <sz val="9"/>
        <rFont val="ＭＳ Ｐゴシック"/>
        <family val="3"/>
        <charset val="128"/>
      </rPr>
      <t>3</t>
    </r>
    <r>
      <rPr>
        <sz val="9"/>
        <rFont val="ＭＳ Ｐゴシック"/>
        <family val="3"/>
        <charset val="128"/>
      </rPr>
      <t>)
（分水量を含む）</t>
    </r>
    <rPh sb="11" eb="12">
      <t>ブン</t>
    </rPh>
    <rPh sb="12" eb="14">
      <t>スイリョウ</t>
    </rPh>
    <rPh sb="15" eb="16">
      <t>フク</t>
    </rPh>
    <phoneticPr fontId="4"/>
  </si>
  <si>
    <t>一人一日給水量(ﾘｯﾄﾙ)
（分水量を除く）</t>
    <rPh sb="15" eb="16">
      <t>ブン</t>
    </rPh>
    <rPh sb="16" eb="18">
      <t>スイリョウ</t>
    </rPh>
    <rPh sb="19" eb="20">
      <t>ノゾ</t>
    </rPh>
    <phoneticPr fontId="4"/>
  </si>
  <si>
    <t>比率
（分水量を含む給水量）</t>
    <rPh sb="0" eb="2">
      <t>ヒリツ</t>
    </rPh>
    <rPh sb="4" eb="5">
      <t>ブン</t>
    </rPh>
    <rPh sb="5" eb="7">
      <t>スイリョウ</t>
    </rPh>
    <rPh sb="8" eb="9">
      <t>フク</t>
    </rPh>
    <rPh sb="10" eb="11">
      <t>キュウ</t>
    </rPh>
    <rPh sb="11" eb="13">
      <t>スイリョウ</t>
    </rPh>
    <phoneticPr fontId="4"/>
  </si>
  <si>
    <t>水道料金（税込）</t>
    <rPh sb="5" eb="7">
      <t>ゼイコミ</t>
    </rPh>
    <phoneticPr fontId="4"/>
  </si>
  <si>
    <t>認可（届出）年月日</t>
    <rPh sb="0" eb="2">
      <t>ニンカ</t>
    </rPh>
    <rPh sb="3" eb="5">
      <t>トドケデ</t>
    </rPh>
    <rPh sb="6" eb="9">
      <t>ネンガッピ</t>
    </rPh>
    <phoneticPr fontId="4"/>
  </si>
  <si>
    <t>目標
年次</t>
    <rPh sb="0" eb="2">
      <t>モクヒョウ</t>
    </rPh>
    <rPh sb="3" eb="5">
      <t>ネンジ</t>
    </rPh>
    <phoneticPr fontId="4"/>
  </si>
  <si>
    <t>計画</t>
    <rPh sb="0" eb="2">
      <t>ケイカク</t>
    </rPh>
    <phoneticPr fontId="4"/>
  </si>
  <si>
    <t>現在</t>
    <rPh sb="0" eb="2">
      <t>ゲンザイ</t>
    </rPh>
    <phoneticPr fontId="4"/>
  </si>
  <si>
    <t>年間
給水量</t>
    <phoneticPr fontId="4"/>
  </si>
  <si>
    <t>計画・最大</t>
    <rPh sb="0" eb="2">
      <t>ケイカク</t>
    </rPh>
    <rPh sb="3" eb="5">
      <t>サイダイ</t>
    </rPh>
    <phoneticPr fontId="4"/>
  </si>
  <si>
    <t>実績・最大</t>
    <rPh sb="0" eb="2">
      <t>ジッセキ</t>
    </rPh>
    <rPh sb="3" eb="5">
      <t>サイダイ</t>
    </rPh>
    <phoneticPr fontId="4"/>
  </si>
  <si>
    <t>実績・平均</t>
    <rPh sb="0" eb="2">
      <t>ジッセキ</t>
    </rPh>
    <rPh sb="3" eb="5">
      <t>ヘイキン</t>
    </rPh>
    <phoneticPr fontId="4"/>
  </si>
  <si>
    <t>負荷率
（%）</t>
    <phoneticPr fontId="4"/>
  </si>
  <si>
    <t>料金
体系</t>
    <phoneticPr fontId="4"/>
  </si>
  <si>
    <r>
      <t>家庭用10m</t>
    </r>
    <r>
      <rPr>
        <vertAlign val="superscript"/>
        <sz val="9"/>
        <rFont val="ＭＳ Ｐゴシック"/>
        <family val="3"/>
        <charset val="128"/>
      </rPr>
      <t xml:space="preserve">3
</t>
    </r>
    <r>
      <rPr>
        <sz val="9"/>
        <rFont val="ＭＳ Ｐゴシック"/>
        <family val="3"/>
        <charset val="128"/>
      </rPr>
      <t>料金/月（円）</t>
    </r>
    <rPh sb="11" eb="12">
      <t>ツキ</t>
    </rPh>
    <rPh sb="13" eb="14">
      <t>エン</t>
    </rPh>
    <phoneticPr fontId="4"/>
  </si>
  <si>
    <r>
      <t>家庭用
20m</t>
    </r>
    <r>
      <rPr>
        <vertAlign val="superscript"/>
        <sz val="9"/>
        <rFont val="ＭＳ Ｐゴシック"/>
        <family val="3"/>
        <charset val="128"/>
      </rPr>
      <t xml:space="preserve">3
</t>
    </r>
    <r>
      <rPr>
        <sz val="9"/>
        <rFont val="ＭＳ Ｐゴシック"/>
        <family val="3"/>
        <charset val="128"/>
      </rPr>
      <t>料金/月（円）</t>
    </r>
    <rPh sb="12" eb="13">
      <t>ツキ</t>
    </rPh>
    <rPh sb="14" eb="15">
      <t>エン</t>
    </rPh>
    <phoneticPr fontId="4"/>
  </si>
  <si>
    <t>小諸市</t>
    <rPh sb="0" eb="3">
      <t>コモロシ</t>
    </rPh>
    <phoneticPr fontId="4"/>
  </si>
  <si>
    <t>平成</t>
  </si>
  <si>
    <t>H36</t>
  </si>
  <si>
    <t>口径別</t>
  </si>
  <si>
    <t>小海町</t>
    <rPh sb="0" eb="3">
      <t>コウミマチ</t>
    </rPh>
    <phoneticPr fontId="4"/>
  </si>
  <si>
    <t>H21</t>
  </si>
  <si>
    <t>軽井沢町</t>
    <rPh sb="0" eb="4">
      <t>カルイザワマチ</t>
    </rPh>
    <phoneticPr fontId="4"/>
  </si>
  <si>
    <t>H31</t>
  </si>
  <si>
    <t>併用</t>
  </si>
  <si>
    <t>御代田町</t>
    <rPh sb="0" eb="4">
      <t>ミヨタマチ</t>
    </rPh>
    <phoneticPr fontId="4"/>
  </si>
  <si>
    <t>H35</t>
    <phoneticPr fontId="42"/>
  </si>
  <si>
    <t>立科町</t>
    <rPh sb="0" eb="3">
      <t>タテシナマチ</t>
    </rPh>
    <phoneticPr fontId="4"/>
  </si>
  <si>
    <t>昭和</t>
  </si>
  <si>
    <t>H10</t>
  </si>
  <si>
    <t>用途別</t>
  </si>
  <si>
    <t>佐久水道企業団</t>
    <rPh sb="0" eb="2">
      <t>サク</t>
    </rPh>
    <rPh sb="2" eb="4">
      <t>スイドウ</t>
    </rPh>
    <rPh sb="4" eb="6">
      <t>キギョウ</t>
    </rPh>
    <rPh sb="6" eb="7">
      <t>ダン</t>
    </rPh>
    <phoneticPr fontId="4"/>
  </si>
  <si>
    <t>H38</t>
    <phoneticPr fontId="42"/>
  </si>
  <si>
    <t>㈱八ヶ岳高原ロッジ</t>
    <rPh sb="1" eb="4">
      <t>ヤツガタケ</t>
    </rPh>
    <rPh sb="4" eb="6">
      <t>コウゲン</t>
    </rPh>
    <phoneticPr fontId="4"/>
  </si>
  <si>
    <t>H30</t>
  </si>
  <si>
    <t>〔平均〕</t>
    <rPh sb="1" eb="3">
      <t>ヘイキン</t>
    </rPh>
    <phoneticPr fontId="4"/>
  </si>
  <si>
    <t>上田</t>
    <rPh sb="0" eb="2">
      <t>ウエダ</t>
    </rPh>
    <phoneticPr fontId="4"/>
  </si>
  <si>
    <t>上田市</t>
    <rPh sb="0" eb="3">
      <t>ウエダシ</t>
    </rPh>
    <phoneticPr fontId="4"/>
  </si>
  <si>
    <t>H37</t>
  </si>
  <si>
    <t>東御市</t>
    <rPh sb="0" eb="1">
      <t>ヒガシ</t>
    </rPh>
    <rPh sb="1" eb="2">
      <t>ゴ</t>
    </rPh>
    <rPh sb="2" eb="3">
      <t>シ</t>
    </rPh>
    <phoneticPr fontId="4"/>
  </si>
  <si>
    <t>H38</t>
  </si>
  <si>
    <t>長和町</t>
    <rPh sb="0" eb="3">
      <t>ナガワマチ</t>
    </rPh>
    <phoneticPr fontId="42"/>
  </si>
  <si>
    <t>H42</t>
  </si>
  <si>
    <t>単一</t>
  </si>
  <si>
    <t>諏訪</t>
    <rPh sb="0" eb="2">
      <t>スワ</t>
    </rPh>
    <phoneticPr fontId="4"/>
  </si>
  <si>
    <t>岡谷市</t>
    <rPh sb="0" eb="3">
      <t>オカヤシ</t>
    </rPh>
    <phoneticPr fontId="4"/>
  </si>
  <si>
    <t>H15</t>
  </si>
  <si>
    <t>諏訪市</t>
    <rPh sb="0" eb="3">
      <t>スワシ</t>
    </rPh>
    <phoneticPr fontId="4"/>
  </si>
  <si>
    <t>H33</t>
  </si>
  <si>
    <t>茅野市</t>
    <rPh sb="0" eb="3">
      <t>チノシ</t>
    </rPh>
    <phoneticPr fontId="4"/>
  </si>
  <si>
    <t>下諏訪町</t>
    <rPh sb="0" eb="4">
      <t>シモスワマチ</t>
    </rPh>
    <phoneticPr fontId="4"/>
  </si>
  <si>
    <t>富士見町</t>
    <rPh sb="0" eb="4">
      <t>フジミマチ</t>
    </rPh>
    <phoneticPr fontId="4"/>
  </si>
  <si>
    <t>原村</t>
    <rPh sb="0" eb="2">
      <t>ハラムラ</t>
    </rPh>
    <phoneticPr fontId="4"/>
  </si>
  <si>
    <t>平成</t>
    <phoneticPr fontId="42"/>
  </si>
  <si>
    <t>25年</t>
    <rPh sb="2" eb="3">
      <t>ネン</t>
    </rPh>
    <phoneticPr fontId="42"/>
  </si>
  <si>
    <t>H33</t>
    <phoneticPr fontId="42"/>
  </si>
  <si>
    <t>東洋観光事業㈱</t>
    <rPh sb="0" eb="2">
      <t>トウヨウ</t>
    </rPh>
    <rPh sb="2" eb="4">
      <t>カンコウ</t>
    </rPh>
    <rPh sb="4" eb="6">
      <t>ジギョウ</t>
    </rPh>
    <phoneticPr fontId="4"/>
  </si>
  <si>
    <t>㈱蓼科ビレッジ</t>
    <rPh sb="1" eb="3">
      <t>タテシナ</t>
    </rPh>
    <phoneticPr fontId="4"/>
  </si>
  <si>
    <t>㈱三井の森</t>
    <rPh sb="1" eb="3">
      <t>ミツイ</t>
    </rPh>
    <rPh sb="4" eb="5">
      <t>モリ</t>
    </rPh>
    <phoneticPr fontId="4"/>
  </si>
  <si>
    <t>東急不動産㈱</t>
    <rPh sb="0" eb="2">
      <t>トウキュウ</t>
    </rPh>
    <rPh sb="2" eb="5">
      <t>フドウサン</t>
    </rPh>
    <phoneticPr fontId="4"/>
  </si>
  <si>
    <t>鹿島リゾート㈱</t>
    <rPh sb="0" eb="2">
      <t>カジマ</t>
    </rPh>
    <phoneticPr fontId="4"/>
  </si>
  <si>
    <t>伊那市</t>
    <rPh sb="0" eb="3">
      <t>イナシ</t>
    </rPh>
    <phoneticPr fontId="4"/>
  </si>
  <si>
    <t>駒ヶ根市</t>
    <rPh sb="0" eb="4">
      <t>コマガネシ</t>
    </rPh>
    <phoneticPr fontId="4"/>
  </si>
  <si>
    <t>辰野町</t>
    <rPh sb="0" eb="3">
      <t>タツノマチ</t>
    </rPh>
    <phoneticPr fontId="4"/>
  </si>
  <si>
    <t>H34</t>
  </si>
  <si>
    <t>箕輪町</t>
    <rPh sb="0" eb="3">
      <t>ミノワマチ</t>
    </rPh>
    <phoneticPr fontId="4"/>
  </si>
  <si>
    <t>H27</t>
  </si>
  <si>
    <t>飯島町</t>
    <rPh sb="0" eb="3">
      <t>イイジママチ</t>
    </rPh>
    <phoneticPr fontId="4"/>
  </si>
  <si>
    <t>H4</t>
  </si>
  <si>
    <t>南箕輪村</t>
    <rPh sb="0" eb="4">
      <t>ミナミミノワムラ</t>
    </rPh>
    <phoneticPr fontId="4"/>
  </si>
  <si>
    <t>H35</t>
  </si>
  <si>
    <t>中川村</t>
    <rPh sb="0" eb="3">
      <t>ナカガワムラ</t>
    </rPh>
    <phoneticPr fontId="4"/>
  </si>
  <si>
    <t>H22</t>
  </si>
  <si>
    <t>宮田村</t>
    <rPh sb="0" eb="3">
      <t>ミヤダムラ</t>
    </rPh>
    <phoneticPr fontId="4"/>
  </si>
  <si>
    <t>南信州</t>
    <rPh sb="0" eb="1">
      <t>ミナミ</t>
    </rPh>
    <rPh sb="1" eb="3">
      <t>シンシュウ</t>
    </rPh>
    <phoneticPr fontId="4"/>
  </si>
  <si>
    <t>飯田市</t>
    <rPh sb="0" eb="3">
      <t>イイダシ</t>
    </rPh>
    <phoneticPr fontId="4"/>
  </si>
  <si>
    <t>松川町</t>
    <rPh sb="0" eb="3">
      <t>マツカワマチ</t>
    </rPh>
    <phoneticPr fontId="4"/>
  </si>
  <si>
    <t>高森町</t>
    <rPh sb="0" eb="3">
      <t>タカモリマチ</t>
    </rPh>
    <phoneticPr fontId="4"/>
  </si>
  <si>
    <t>H9</t>
  </si>
  <si>
    <t>阿智村</t>
    <rPh sb="0" eb="3">
      <t>アチムラ</t>
    </rPh>
    <phoneticPr fontId="42"/>
  </si>
  <si>
    <t>喬木村</t>
    <rPh sb="0" eb="3">
      <t>タカギムラ</t>
    </rPh>
    <phoneticPr fontId="42"/>
  </si>
  <si>
    <t>豊丘村</t>
    <rPh sb="0" eb="3">
      <t>トヨオカムラ</t>
    </rPh>
    <phoneticPr fontId="42"/>
  </si>
  <si>
    <t>木曽</t>
    <rPh sb="0" eb="2">
      <t>キソ</t>
    </rPh>
    <phoneticPr fontId="4"/>
  </si>
  <si>
    <t>木曽町</t>
    <rPh sb="0" eb="3">
      <t>キソマチ</t>
    </rPh>
    <phoneticPr fontId="4"/>
  </si>
  <si>
    <t>H18</t>
    <phoneticPr fontId="42"/>
  </si>
  <si>
    <t>松本市（松本地区）</t>
    <rPh sb="0" eb="3">
      <t>マツモトシ</t>
    </rPh>
    <rPh sb="4" eb="6">
      <t>マツモト</t>
    </rPh>
    <rPh sb="6" eb="8">
      <t>チク</t>
    </rPh>
    <phoneticPr fontId="4"/>
  </si>
  <si>
    <t>松本市（梓川地区）</t>
    <rPh sb="0" eb="3">
      <t>マツモトシ</t>
    </rPh>
    <rPh sb="4" eb="6">
      <t>アズサガワ</t>
    </rPh>
    <rPh sb="6" eb="8">
      <t>チク</t>
    </rPh>
    <phoneticPr fontId="4"/>
  </si>
  <si>
    <t>H37</t>
    <phoneticPr fontId="42"/>
  </si>
  <si>
    <t>松本市（四賀地区）</t>
    <rPh sb="0" eb="3">
      <t>マツモトシ</t>
    </rPh>
    <rPh sb="4" eb="6">
      <t>シガ</t>
    </rPh>
    <rPh sb="6" eb="8">
      <t>チク</t>
    </rPh>
    <phoneticPr fontId="4"/>
  </si>
  <si>
    <t>松本市（波田地区）</t>
    <rPh sb="4" eb="6">
      <t>ナミタ</t>
    </rPh>
    <rPh sb="6" eb="8">
      <t>チク</t>
    </rPh>
    <phoneticPr fontId="4"/>
  </si>
  <si>
    <t>塩尻市</t>
    <rPh sb="0" eb="3">
      <t>シオジリシ</t>
    </rPh>
    <phoneticPr fontId="4"/>
  </si>
  <si>
    <t>安曇野市</t>
    <rPh sb="0" eb="2">
      <t>アヅミ</t>
    </rPh>
    <rPh sb="2" eb="3">
      <t>ノ</t>
    </rPh>
    <rPh sb="3" eb="4">
      <t>シ</t>
    </rPh>
    <phoneticPr fontId="4"/>
  </si>
  <si>
    <t>山形村</t>
    <rPh sb="0" eb="2">
      <t>ヤマガタ</t>
    </rPh>
    <rPh sb="2" eb="3">
      <t>ムラ</t>
    </rPh>
    <phoneticPr fontId="4"/>
  </si>
  <si>
    <t>H28</t>
  </si>
  <si>
    <t>大町市</t>
    <rPh sb="0" eb="3">
      <t>オオマチシ</t>
    </rPh>
    <phoneticPr fontId="4"/>
  </si>
  <si>
    <t>H25</t>
  </si>
  <si>
    <t>池田町</t>
    <rPh sb="0" eb="3">
      <t>イケダマチ</t>
    </rPh>
    <phoneticPr fontId="4"/>
  </si>
  <si>
    <t>松川村</t>
    <rPh sb="0" eb="3">
      <t>マツカワムラ</t>
    </rPh>
    <phoneticPr fontId="4"/>
  </si>
  <si>
    <t>H42</t>
    <phoneticPr fontId="42"/>
  </si>
  <si>
    <t>白馬村</t>
    <rPh sb="0" eb="3">
      <t>ハクバムラ</t>
    </rPh>
    <phoneticPr fontId="4"/>
  </si>
  <si>
    <t>H18</t>
  </si>
  <si>
    <t>長野</t>
    <rPh sb="0" eb="2">
      <t>ナガノ</t>
    </rPh>
    <phoneticPr fontId="4"/>
  </si>
  <si>
    <t>長野市</t>
    <rPh sb="0" eb="3">
      <t>ナガノシ</t>
    </rPh>
    <phoneticPr fontId="4"/>
  </si>
  <si>
    <t>須坂市</t>
    <rPh sb="0" eb="3">
      <t>スザカシ</t>
    </rPh>
    <phoneticPr fontId="4"/>
  </si>
  <si>
    <t>千曲市</t>
    <rPh sb="0" eb="2">
      <t>チクマ</t>
    </rPh>
    <rPh sb="2" eb="3">
      <t>シ</t>
    </rPh>
    <phoneticPr fontId="4"/>
  </si>
  <si>
    <t>小布施町</t>
    <rPh sb="0" eb="4">
      <t>オブセマチ</t>
    </rPh>
    <phoneticPr fontId="4"/>
  </si>
  <si>
    <t>高山村</t>
    <rPh sb="0" eb="3">
      <t>タカヤマムラ</t>
    </rPh>
    <phoneticPr fontId="4"/>
  </si>
  <si>
    <t>信濃町</t>
    <rPh sb="0" eb="3">
      <t>シナノマチ</t>
    </rPh>
    <phoneticPr fontId="4"/>
  </si>
  <si>
    <t>飯綱町（牟礼地区）</t>
    <rPh sb="0" eb="3">
      <t>イイヅナチョウ</t>
    </rPh>
    <rPh sb="4" eb="6">
      <t>ムレイ</t>
    </rPh>
    <rPh sb="6" eb="8">
      <t>チク</t>
    </rPh>
    <phoneticPr fontId="4"/>
  </si>
  <si>
    <t>飯綱町（三水地区）</t>
    <rPh sb="0" eb="1">
      <t>イイ</t>
    </rPh>
    <rPh sb="1" eb="2">
      <t>ツナ</t>
    </rPh>
    <rPh sb="2" eb="3">
      <t>マチ</t>
    </rPh>
    <rPh sb="4" eb="6">
      <t>サミズ</t>
    </rPh>
    <rPh sb="6" eb="8">
      <t>チク</t>
    </rPh>
    <phoneticPr fontId="4"/>
  </si>
  <si>
    <t>H19</t>
  </si>
  <si>
    <t>北信</t>
    <rPh sb="0" eb="2">
      <t>ホクシン</t>
    </rPh>
    <phoneticPr fontId="4"/>
  </si>
  <si>
    <t>中野市</t>
    <rPh sb="0" eb="2">
      <t>ナカノ</t>
    </rPh>
    <rPh sb="2" eb="3">
      <t>シ</t>
    </rPh>
    <phoneticPr fontId="4"/>
  </si>
  <si>
    <t>飯山市</t>
    <rPh sb="0" eb="3">
      <t>イイヤマシ</t>
    </rPh>
    <phoneticPr fontId="4"/>
  </si>
  <si>
    <t>山ノ内町</t>
    <rPh sb="0" eb="1">
      <t>ヤマ</t>
    </rPh>
    <rPh sb="2" eb="4">
      <t>ウチマチ</t>
    </rPh>
    <phoneticPr fontId="4"/>
  </si>
  <si>
    <t>木島平村</t>
    <rPh sb="0" eb="4">
      <t>キジマダイラムラ</t>
    </rPh>
    <phoneticPr fontId="4"/>
  </si>
  <si>
    <t>H16</t>
  </si>
  <si>
    <t>野沢温泉村</t>
    <rPh sb="0" eb="5">
      <t>ノザワオンセンムラ</t>
    </rPh>
    <phoneticPr fontId="4"/>
  </si>
  <si>
    <t>全県</t>
    <rPh sb="0" eb="1">
      <t>ゼン</t>
    </rPh>
    <rPh sb="1" eb="2">
      <t>ケン</t>
    </rPh>
    <phoneticPr fontId="4"/>
  </si>
  <si>
    <t>＊参考</t>
    <rPh sb="1" eb="3">
      <t>サンコウ</t>
    </rPh>
    <phoneticPr fontId="4"/>
  </si>
  <si>
    <t>地域振興局</t>
    <rPh sb="0" eb="2">
      <t>チイキ</t>
    </rPh>
    <rPh sb="2" eb="4">
      <t>シンコウ</t>
    </rPh>
    <rPh sb="4" eb="5">
      <t>キョク</t>
    </rPh>
    <phoneticPr fontId="4"/>
  </si>
  <si>
    <r>
      <t>年間分水量（千m</t>
    </r>
    <r>
      <rPr>
        <vertAlign val="superscript"/>
        <sz val="9"/>
        <rFont val="ＭＳ Ｐゴシック"/>
        <family val="3"/>
        <charset val="128"/>
      </rPr>
      <t>3</t>
    </r>
    <r>
      <rPr>
        <sz val="9"/>
        <rFont val="ＭＳ Ｐゴシック"/>
        <family val="3"/>
        <charset val="128"/>
      </rPr>
      <t>）</t>
    </r>
    <phoneticPr fontId="4"/>
  </si>
  <si>
    <t>安曇野市</t>
    <phoneticPr fontId="4"/>
  </si>
  <si>
    <t>長野県</t>
  </si>
  <si>
    <t>１３．取水量、浄水量及び配水池容量等（上水道）</t>
    <rPh sb="3" eb="5">
      <t>シュスイ</t>
    </rPh>
    <rPh sb="5" eb="6">
      <t>リョウ</t>
    </rPh>
    <rPh sb="7" eb="9">
      <t>ジョウスイ</t>
    </rPh>
    <rPh sb="9" eb="10">
      <t>リョウ</t>
    </rPh>
    <rPh sb="10" eb="11">
      <t>オヨ</t>
    </rPh>
    <rPh sb="12" eb="14">
      <t>ハイスイ</t>
    </rPh>
    <rPh sb="14" eb="15">
      <t>チ</t>
    </rPh>
    <rPh sb="15" eb="17">
      <t>ヨウリョウ</t>
    </rPh>
    <rPh sb="17" eb="18">
      <t>トウ</t>
    </rPh>
    <rPh sb="19" eb="20">
      <t>ジョウ</t>
    </rPh>
    <rPh sb="20" eb="22">
      <t>スイドウ</t>
    </rPh>
    <phoneticPr fontId="4"/>
  </si>
  <si>
    <t>配水池</t>
    <phoneticPr fontId="4"/>
  </si>
  <si>
    <t>地表水</t>
    <phoneticPr fontId="4"/>
  </si>
  <si>
    <t>地下水</t>
    <phoneticPr fontId="4"/>
  </si>
  <si>
    <t>原水
受水</t>
    <phoneticPr fontId="4"/>
  </si>
  <si>
    <t>浄水
受水</t>
    <phoneticPr fontId="4"/>
  </si>
  <si>
    <t>緩速ろ過</t>
    <phoneticPr fontId="4"/>
  </si>
  <si>
    <t>膜ろ過</t>
    <phoneticPr fontId="4"/>
  </si>
  <si>
    <r>
      <t>うち高度浄水処理量
（千m</t>
    </r>
    <r>
      <rPr>
        <vertAlign val="superscript"/>
        <sz val="9"/>
        <rFont val="ＭＳ Ｐゴシック"/>
        <family val="3"/>
        <charset val="128"/>
      </rPr>
      <t>3</t>
    </r>
    <r>
      <rPr>
        <sz val="9"/>
        <rFont val="ＭＳ Ｐゴシック"/>
        <family val="3"/>
        <charset val="128"/>
      </rPr>
      <t>）</t>
    </r>
    <rPh sb="2" eb="4">
      <t>コウド</t>
    </rPh>
    <rPh sb="4" eb="6">
      <t>ジョウスイ</t>
    </rPh>
    <rPh sb="6" eb="8">
      <t>ショリ</t>
    </rPh>
    <phoneticPr fontId="4"/>
  </si>
  <si>
    <t>配水塔</t>
    <phoneticPr fontId="4"/>
  </si>
  <si>
    <t>湖沼水</t>
    <phoneticPr fontId="4"/>
  </si>
  <si>
    <r>
      <t xml:space="preserve">河川水
</t>
    </r>
    <r>
      <rPr>
        <sz val="8"/>
        <rFont val="ＭＳ Ｐゴシック"/>
        <family val="3"/>
        <charset val="128"/>
      </rPr>
      <t>（表流水（自流））</t>
    </r>
    <rPh sb="0" eb="2">
      <t>カセン</t>
    </rPh>
    <rPh sb="2" eb="3">
      <t>ミズ</t>
    </rPh>
    <phoneticPr fontId="4"/>
  </si>
  <si>
    <t>伏流水</t>
    <phoneticPr fontId="4"/>
  </si>
  <si>
    <t>浅井戸
水</t>
    <phoneticPr fontId="4"/>
  </si>
  <si>
    <t>浅井戸数（本）</t>
    <rPh sb="0" eb="1">
      <t>アサ</t>
    </rPh>
    <rPh sb="1" eb="3">
      <t>イド</t>
    </rPh>
    <phoneticPr fontId="4"/>
  </si>
  <si>
    <t>深井戸
水</t>
    <phoneticPr fontId="4"/>
  </si>
  <si>
    <t>深井戸数（本）</t>
    <rPh sb="0" eb="3">
      <t>フカイド</t>
    </rPh>
    <phoneticPr fontId="4"/>
  </si>
  <si>
    <t>湧水</t>
    <rPh sb="0" eb="2">
      <t>ユウスイ</t>
    </rPh>
    <phoneticPr fontId="4"/>
  </si>
  <si>
    <r>
      <t>浄水量
（千m</t>
    </r>
    <r>
      <rPr>
        <vertAlign val="superscript"/>
        <sz val="9"/>
        <rFont val="ＭＳ Ｐゴシック"/>
        <family val="3"/>
        <charset val="128"/>
      </rPr>
      <t>3</t>
    </r>
    <r>
      <rPr>
        <sz val="9"/>
        <rFont val="ＭＳ Ｐゴシック"/>
        <family val="3"/>
        <charset val="128"/>
      </rPr>
      <t>）</t>
    </r>
    <rPh sb="0" eb="2">
      <t>ジョウスイ</t>
    </rPh>
    <phoneticPr fontId="4"/>
  </si>
  <si>
    <t>割合（%）</t>
    <rPh sb="0" eb="2">
      <t>ワリアイ</t>
    </rPh>
    <phoneticPr fontId="4"/>
  </si>
  <si>
    <t>数（池）</t>
    <phoneticPr fontId="4"/>
  </si>
  <si>
    <r>
      <t>有効容量(m</t>
    </r>
    <r>
      <rPr>
        <vertAlign val="superscript"/>
        <sz val="9"/>
        <rFont val="ＭＳ Ｐゴシック"/>
        <family val="3"/>
        <charset val="128"/>
      </rPr>
      <t>3</t>
    </r>
    <r>
      <rPr>
        <sz val="9"/>
        <rFont val="ＭＳ Ｐゴシック"/>
        <family val="3"/>
        <charset val="128"/>
      </rPr>
      <t>)</t>
    </r>
    <phoneticPr fontId="4"/>
  </si>
  <si>
    <t>数（塔）</t>
    <rPh sb="2" eb="3">
      <t>トウ</t>
    </rPh>
    <phoneticPr fontId="4"/>
  </si>
  <si>
    <t>御代田町</t>
    <rPh sb="0" eb="3">
      <t>ミヨタ</t>
    </rPh>
    <rPh sb="3" eb="4">
      <t>マチ</t>
    </rPh>
    <phoneticPr fontId="4"/>
  </si>
  <si>
    <t>南信州</t>
    <rPh sb="0" eb="3">
      <t>ミナミシンシュウ</t>
    </rPh>
    <phoneticPr fontId="4"/>
  </si>
  <si>
    <t>豊丘村</t>
    <rPh sb="0" eb="3">
      <t>トヨオカムラ</t>
    </rPh>
    <phoneticPr fontId="4"/>
  </si>
  <si>
    <t>松本市（松本）</t>
    <rPh sb="0" eb="2">
      <t>マツモト</t>
    </rPh>
    <rPh sb="2" eb="3">
      <t>シ</t>
    </rPh>
    <rPh sb="4" eb="6">
      <t>マツモト</t>
    </rPh>
    <phoneticPr fontId="4"/>
  </si>
  <si>
    <t>松本市（梓川）</t>
    <rPh sb="0" eb="2">
      <t>マツモト</t>
    </rPh>
    <rPh sb="2" eb="3">
      <t>シ</t>
    </rPh>
    <rPh sb="4" eb="6">
      <t>アズサガワ</t>
    </rPh>
    <phoneticPr fontId="4"/>
  </si>
  <si>
    <t>松本市（四賀）</t>
    <rPh sb="0" eb="2">
      <t>マツモト</t>
    </rPh>
    <rPh sb="2" eb="3">
      <t>シ</t>
    </rPh>
    <rPh sb="4" eb="6">
      <t>シガ</t>
    </rPh>
    <phoneticPr fontId="4"/>
  </si>
  <si>
    <t>松本市（波田）</t>
    <rPh sb="0" eb="2">
      <t>マツモト</t>
    </rPh>
    <rPh sb="2" eb="3">
      <t>シ</t>
    </rPh>
    <rPh sb="4" eb="6">
      <t>ハタ</t>
    </rPh>
    <phoneticPr fontId="4"/>
  </si>
  <si>
    <t>安曇野市</t>
    <rPh sb="0" eb="3">
      <t>アズミノ</t>
    </rPh>
    <rPh sb="3" eb="4">
      <t>シ</t>
    </rPh>
    <phoneticPr fontId="4"/>
  </si>
  <si>
    <t>１４．用途別有収水量（上水道）</t>
    <rPh sb="3" eb="5">
      <t>ヨウト</t>
    </rPh>
    <rPh sb="5" eb="6">
      <t>ベツ</t>
    </rPh>
    <rPh sb="6" eb="7">
      <t>ユウ</t>
    </rPh>
    <rPh sb="7" eb="8">
      <t>シュウ</t>
    </rPh>
    <rPh sb="8" eb="10">
      <t>スイリョウ</t>
    </rPh>
    <rPh sb="11" eb="12">
      <t>ジョウ</t>
    </rPh>
    <rPh sb="12" eb="14">
      <t>スイドウ</t>
    </rPh>
    <phoneticPr fontId="4"/>
  </si>
  <si>
    <r>
      <t>用途別年間有収水量（千m</t>
    </r>
    <r>
      <rPr>
        <vertAlign val="superscript"/>
        <sz val="9"/>
        <rFont val="ＭＳ Ｐゴシック"/>
        <family val="3"/>
        <charset val="128"/>
      </rPr>
      <t>3</t>
    </r>
    <r>
      <rPr>
        <sz val="9"/>
        <rFont val="ＭＳ Ｐゴシック"/>
        <family val="3"/>
        <charset val="128"/>
      </rPr>
      <t>）</t>
    </r>
    <phoneticPr fontId="4"/>
  </si>
  <si>
    <t>専用栓</t>
    <phoneticPr fontId="4"/>
  </si>
  <si>
    <t>共用栓・公共栓</t>
    <rPh sb="4" eb="6">
      <t>コウキョウ</t>
    </rPh>
    <rPh sb="6" eb="7">
      <t>セン</t>
    </rPh>
    <phoneticPr fontId="4"/>
  </si>
  <si>
    <t>家庭用</t>
    <phoneticPr fontId="4"/>
  </si>
  <si>
    <t>営業用</t>
    <phoneticPr fontId="4"/>
  </si>
  <si>
    <t>工場用</t>
    <phoneticPr fontId="4"/>
  </si>
  <si>
    <t>官公署・学校用</t>
    <phoneticPr fontId="4"/>
  </si>
  <si>
    <t>公衆浴場用</t>
    <phoneticPr fontId="4"/>
  </si>
  <si>
    <t>その他</t>
    <phoneticPr fontId="4"/>
  </si>
  <si>
    <t>一般</t>
    <phoneticPr fontId="4"/>
  </si>
  <si>
    <t>集合</t>
    <phoneticPr fontId="4"/>
  </si>
  <si>
    <t>長和町</t>
    <rPh sb="0" eb="3">
      <t>ナガワマチ</t>
    </rPh>
    <phoneticPr fontId="4"/>
  </si>
  <si>
    <t>松本</t>
    <rPh sb="0" eb="2">
      <t>マツモト</t>
    </rPh>
    <phoneticPr fontId="42"/>
  </si>
  <si>
    <t>野沢温泉村</t>
    <rPh sb="0" eb="5">
      <t>ノザワオンセンムラ</t>
    </rPh>
    <phoneticPr fontId="42"/>
  </si>
  <si>
    <t>１５．口径別有収水量（上水道）</t>
    <rPh sb="3" eb="5">
      <t>コウケイ</t>
    </rPh>
    <rPh sb="5" eb="6">
      <t>ベツ</t>
    </rPh>
    <rPh sb="6" eb="7">
      <t>ユウ</t>
    </rPh>
    <rPh sb="7" eb="8">
      <t>シュウ</t>
    </rPh>
    <rPh sb="8" eb="10">
      <t>スイリョウ</t>
    </rPh>
    <rPh sb="11" eb="12">
      <t>ジョウ</t>
    </rPh>
    <rPh sb="12" eb="14">
      <t>スイドウ</t>
    </rPh>
    <phoneticPr fontId="4"/>
  </si>
  <si>
    <r>
      <t>口径別年間有収水量（千m</t>
    </r>
    <r>
      <rPr>
        <vertAlign val="superscript"/>
        <sz val="9"/>
        <rFont val="ＭＳ Ｐゴシック"/>
        <family val="3"/>
        <charset val="128"/>
      </rPr>
      <t>3</t>
    </r>
    <r>
      <rPr>
        <sz val="9"/>
        <rFont val="ＭＳ Ｐゴシック"/>
        <family val="3"/>
        <charset val="128"/>
      </rPr>
      <t>）</t>
    </r>
    <phoneticPr fontId="4"/>
  </si>
  <si>
    <t>13mm</t>
    <phoneticPr fontId="4"/>
  </si>
  <si>
    <t>16mm</t>
    <phoneticPr fontId="4"/>
  </si>
  <si>
    <t>20mm</t>
    <phoneticPr fontId="4"/>
  </si>
  <si>
    <t>25mm</t>
    <phoneticPr fontId="4"/>
  </si>
  <si>
    <t>30mm</t>
    <phoneticPr fontId="4"/>
  </si>
  <si>
    <t>40mm</t>
    <phoneticPr fontId="4"/>
  </si>
  <si>
    <t>50mm</t>
    <phoneticPr fontId="4"/>
  </si>
  <si>
    <t>75mm</t>
    <phoneticPr fontId="4"/>
  </si>
  <si>
    <t>100mm</t>
    <phoneticPr fontId="4"/>
  </si>
  <si>
    <t>125mm</t>
    <phoneticPr fontId="4"/>
  </si>
  <si>
    <t>150mm</t>
    <phoneticPr fontId="4"/>
  </si>
  <si>
    <t>200mm以上</t>
    <phoneticPr fontId="4"/>
  </si>
  <si>
    <t>喬木村</t>
    <rPh sb="0" eb="3">
      <t>タカギムラ</t>
    </rPh>
    <phoneticPr fontId="4"/>
  </si>
  <si>
    <t>松本市（波田地区）</t>
    <rPh sb="0" eb="3">
      <t>マツモトシ</t>
    </rPh>
    <rPh sb="4" eb="6">
      <t>ハタ</t>
    </rPh>
    <rPh sb="6" eb="8">
      <t>チク</t>
    </rPh>
    <phoneticPr fontId="4"/>
  </si>
  <si>
    <t>飯綱町（三水地区）</t>
    <rPh sb="0" eb="3">
      <t>イイヅナチョウ</t>
    </rPh>
    <rPh sb="4" eb="6">
      <t>サミズ</t>
    </rPh>
    <rPh sb="6" eb="8">
      <t>チク</t>
    </rPh>
    <phoneticPr fontId="4"/>
  </si>
  <si>
    <t>１６．管延長（上水道）</t>
    <rPh sb="3" eb="4">
      <t>カン</t>
    </rPh>
    <rPh sb="4" eb="6">
      <t>エンチョウ</t>
    </rPh>
    <rPh sb="7" eb="8">
      <t>ジョウ</t>
    </rPh>
    <rPh sb="8" eb="10">
      <t>スイドウ</t>
    </rPh>
    <phoneticPr fontId="4"/>
  </si>
  <si>
    <t>導水管延長(m)</t>
    <phoneticPr fontId="4"/>
  </si>
  <si>
    <t>送水管延長(m)</t>
    <phoneticPr fontId="4"/>
  </si>
  <si>
    <t>配水管延長
(m)</t>
    <phoneticPr fontId="4"/>
  </si>
  <si>
    <t>総延長
(m)</t>
    <rPh sb="0" eb="1">
      <t>ソウ</t>
    </rPh>
    <phoneticPr fontId="4"/>
  </si>
  <si>
    <t>管種別延長</t>
    <rPh sb="0" eb="1">
      <t>カン</t>
    </rPh>
    <rPh sb="1" eb="3">
      <t>シュベツ</t>
    </rPh>
    <phoneticPr fontId="4"/>
  </si>
  <si>
    <t>うち
基幹管路
延長
(m)</t>
    <rPh sb="3" eb="5">
      <t>キカン</t>
    </rPh>
    <rPh sb="5" eb="7">
      <t>カンロ</t>
    </rPh>
    <rPh sb="8" eb="10">
      <t>エンチョウ</t>
    </rPh>
    <phoneticPr fontId="4"/>
  </si>
  <si>
    <t>鋳鉄管</t>
    <phoneticPr fontId="4"/>
  </si>
  <si>
    <t>ダクタイル鋳鉄管</t>
    <phoneticPr fontId="4"/>
  </si>
  <si>
    <t>鋼管</t>
    <phoneticPr fontId="4"/>
  </si>
  <si>
    <t>石綿セメント管</t>
    <phoneticPr fontId="4"/>
  </si>
  <si>
    <t>硬質塩化ビニル管</t>
    <phoneticPr fontId="4"/>
  </si>
  <si>
    <t>コンクリート管</t>
    <phoneticPr fontId="4"/>
  </si>
  <si>
    <t>鉛管</t>
    <phoneticPr fontId="4"/>
  </si>
  <si>
    <t>ポリエチレン管</t>
    <phoneticPr fontId="4"/>
  </si>
  <si>
    <t>ステンレス管</t>
    <phoneticPr fontId="4"/>
  </si>
  <si>
    <t>配水本管</t>
    <rPh sb="2" eb="4">
      <t>ホンカン</t>
    </rPh>
    <phoneticPr fontId="4"/>
  </si>
  <si>
    <t>配水支管</t>
    <rPh sb="0" eb="2">
      <t>ハイスイ</t>
    </rPh>
    <rPh sb="2" eb="3">
      <t>シ</t>
    </rPh>
    <rPh sb="3" eb="4">
      <t>カン</t>
    </rPh>
    <phoneticPr fontId="4"/>
  </si>
  <si>
    <t>延長
(m)</t>
    <phoneticPr fontId="4"/>
  </si>
  <si>
    <t>割合(%)</t>
    <rPh sb="0" eb="2">
      <t>ワリアイ</t>
    </rPh>
    <phoneticPr fontId="4"/>
  </si>
  <si>
    <t>割合(%)</t>
  </si>
  <si>
    <t>1７．耐震適合性のある管路延長（上水道）</t>
    <rPh sb="3" eb="5">
      <t>タイシン</t>
    </rPh>
    <rPh sb="5" eb="8">
      <t>テキゴウセイ</t>
    </rPh>
    <rPh sb="11" eb="13">
      <t>カンロ</t>
    </rPh>
    <rPh sb="13" eb="15">
      <t>エンチョウ</t>
    </rPh>
    <rPh sb="16" eb="17">
      <t>ジョウ</t>
    </rPh>
    <rPh sb="17" eb="19">
      <t>スイドウ</t>
    </rPh>
    <phoneticPr fontId="4"/>
  </si>
  <si>
    <t>管路全体</t>
    <rPh sb="0" eb="2">
      <t>カンロ</t>
    </rPh>
    <rPh sb="2" eb="4">
      <t>ゼンタイ</t>
    </rPh>
    <phoneticPr fontId="4"/>
  </si>
  <si>
    <t>基幹管路</t>
    <rPh sb="0" eb="2">
      <t>キカン</t>
    </rPh>
    <rPh sb="2" eb="4">
      <t>カンロ</t>
    </rPh>
    <phoneticPr fontId="4"/>
  </si>
  <si>
    <t>全延長
〔X〕
(m)</t>
    <rPh sb="0" eb="1">
      <t>ゼン</t>
    </rPh>
    <rPh sb="1" eb="3">
      <t>エンチョウ</t>
    </rPh>
    <phoneticPr fontId="4"/>
  </si>
  <si>
    <t>耐震適合性のある管路の管種別内訳</t>
    <rPh sb="0" eb="2">
      <t>タイシン</t>
    </rPh>
    <rPh sb="2" eb="5">
      <t>テキゴウセイ</t>
    </rPh>
    <rPh sb="8" eb="10">
      <t>カンロ</t>
    </rPh>
    <rPh sb="11" eb="12">
      <t>カン</t>
    </rPh>
    <rPh sb="12" eb="14">
      <t>シュベツ</t>
    </rPh>
    <rPh sb="14" eb="16">
      <t>ウチワケ</t>
    </rPh>
    <phoneticPr fontId="4"/>
  </si>
  <si>
    <t>耐震適合性のある管〔Y〕</t>
    <rPh sb="0" eb="2">
      <t>タイシン</t>
    </rPh>
    <rPh sb="2" eb="4">
      <t>テキゴウ</t>
    </rPh>
    <rPh sb="4" eb="5">
      <t>セイ</t>
    </rPh>
    <phoneticPr fontId="4"/>
  </si>
  <si>
    <t>硬質塩化ビニル管</t>
    <rPh sb="0" eb="2">
      <t>コウシツ</t>
    </rPh>
    <rPh sb="2" eb="4">
      <t>エンカ</t>
    </rPh>
    <rPh sb="7" eb="8">
      <t>カン</t>
    </rPh>
    <phoneticPr fontId="4"/>
  </si>
  <si>
    <t>ポリエチレン管
（高密度）</t>
    <rPh sb="6" eb="7">
      <t>カン</t>
    </rPh>
    <rPh sb="9" eb="10">
      <t>コウ</t>
    </rPh>
    <rPh sb="10" eb="12">
      <t>ミツド</t>
    </rPh>
    <phoneticPr fontId="4"/>
  </si>
  <si>
    <t>全延長
〔X'〕
(m)</t>
    <rPh sb="0" eb="1">
      <t>ゼン</t>
    </rPh>
    <rPh sb="1" eb="3">
      <t>エンチョウ</t>
    </rPh>
    <phoneticPr fontId="4"/>
  </si>
  <si>
    <t>耐震適合性のある管〔Y'〕</t>
    <rPh sb="0" eb="2">
      <t>タイシン</t>
    </rPh>
    <rPh sb="2" eb="4">
      <t>テキゴウ</t>
    </rPh>
    <rPh sb="4" eb="5">
      <t>セイ</t>
    </rPh>
    <phoneticPr fontId="4"/>
  </si>
  <si>
    <t>〔Y=A+B+C
+D+E+F〕</t>
    <phoneticPr fontId="4"/>
  </si>
  <si>
    <t>うち耐震管〔Z〕
〔Z=A+C+E+F〕</t>
    <rPh sb="2" eb="4">
      <t>タイシン</t>
    </rPh>
    <rPh sb="4" eb="5">
      <t>カン</t>
    </rPh>
    <phoneticPr fontId="4"/>
  </si>
  <si>
    <t>耐震型継手
を有する
〔A〕</t>
    <phoneticPr fontId="4"/>
  </si>
  <si>
    <r>
      <t>Ｋ型継手を有するもののうちよい地盤に布設されている</t>
    </r>
    <r>
      <rPr>
        <sz val="6"/>
        <rFont val="ＭＳ Ｐゴシック"/>
        <family val="3"/>
        <charset val="128"/>
      </rPr>
      <t xml:space="preserve">
</t>
    </r>
    <r>
      <rPr>
        <sz val="9"/>
        <rFont val="ＭＳ Ｐゴシック"/>
        <family val="3"/>
        <charset val="128"/>
      </rPr>
      <t>〔B〕</t>
    </r>
    <phoneticPr fontId="4"/>
  </si>
  <si>
    <t>耐震型継手
を有する
〔C〕</t>
    <rPh sb="0" eb="3">
      <t>タイシンガタ</t>
    </rPh>
    <rPh sb="3" eb="5">
      <t>ツギテ</t>
    </rPh>
    <rPh sb="7" eb="8">
      <t>ユウ</t>
    </rPh>
    <phoneticPr fontId="4"/>
  </si>
  <si>
    <t>ＲＲロング継手
を有する
〔D〕</t>
    <phoneticPr fontId="4"/>
  </si>
  <si>
    <t>耐震型継手
を有する
〔E〕</t>
    <phoneticPr fontId="4"/>
  </si>
  <si>
    <t>耐震型継手
を有する
〔F〕</t>
    <phoneticPr fontId="4"/>
  </si>
  <si>
    <t>〔Y'=A'+B'+C'
+D'+E'+F'〕</t>
    <phoneticPr fontId="4"/>
  </si>
  <si>
    <t>うち耐震管〔Z'〕
〔Z'=A'+C'+E'
+F'〕</t>
    <rPh sb="2" eb="4">
      <t>タイシン</t>
    </rPh>
    <rPh sb="4" eb="5">
      <t>カン</t>
    </rPh>
    <phoneticPr fontId="4"/>
  </si>
  <si>
    <t>耐震型継手
を有する
〔A'〕</t>
    <phoneticPr fontId="4"/>
  </si>
  <si>
    <r>
      <t>Ｋ型継手を有するもののうちよい地盤に布設されている</t>
    </r>
    <r>
      <rPr>
        <sz val="6"/>
        <rFont val="ＭＳ Ｐゴシック"/>
        <family val="3"/>
        <charset val="128"/>
      </rPr>
      <t xml:space="preserve">
</t>
    </r>
    <r>
      <rPr>
        <sz val="9"/>
        <rFont val="ＭＳ Ｐゴシック"/>
        <family val="3"/>
        <charset val="128"/>
      </rPr>
      <t>〔B'〕</t>
    </r>
    <phoneticPr fontId="4"/>
  </si>
  <si>
    <t>耐震型継手
を有する
〔C'〕</t>
    <rPh sb="0" eb="3">
      <t>タイシンガタ</t>
    </rPh>
    <rPh sb="3" eb="5">
      <t>ツギテ</t>
    </rPh>
    <rPh sb="7" eb="8">
      <t>ユウ</t>
    </rPh>
    <phoneticPr fontId="4"/>
  </si>
  <si>
    <t>ＲＲロング継手
を有する
〔D'〕</t>
    <phoneticPr fontId="4"/>
  </si>
  <si>
    <t>耐震型継手
を有する
〔E'〕</t>
    <phoneticPr fontId="4"/>
  </si>
  <si>
    <t>耐震型継手
を有する
〔F'〕</t>
    <phoneticPr fontId="4"/>
  </si>
  <si>
    <t>Y/X
(%)</t>
    <phoneticPr fontId="4"/>
  </si>
  <si>
    <t>Z/X
(%)</t>
    <phoneticPr fontId="4"/>
  </si>
  <si>
    <t>A/X
(%)</t>
    <phoneticPr fontId="4"/>
  </si>
  <si>
    <t>B/X
(%)</t>
    <phoneticPr fontId="4"/>
  </si>
  <si>
    <t>C/X
(%)</t>
    <phoneticPr fontId="4"/>
  </si>
  <si>
    <t>D/X
(%)</t>
    <phoneticPr fontId="4"/>
  </si>
  <si>
    <t>E/X
(%)</t>
    <phoneticPr fontId="4"/>
  </si>
  <si>
    <t>F/X
(%)</t>
    <phoneticPr fontId="4"/>
  </si>
  <si>
    <t>Y'/X'
(%)</t>
    <phoneticPr fontId="4"/>
  </si>
  <si>
    <t>Z'/X'
(%)</t>
    <phoneticPr fontId="4"/>
  </si>
  <si>
    <t>A'/X'
(%)</t>
    <phoneticPr fontId="4"/>
  </si>
  <si>
    <t>B'/X'
(%)</t>
    <phoneticPr fontId="4"/>
  </si>
  <si>
    <t>C'/X'
(%)</t>
    <phoneticPr fontId="4"/>
  </si>
  <si>
    <t>D'/X'
(%)</t>
    <phoneticPr fontId="4"/>
  </si>
  <si>
    <t>E'/X'
(%)</t>
    <phoneticPr fontId="4"/>
  </si>
  <si>
    <t>F'/X'
(%)</t>
    <phoneticPr fontId="4"/>
  </si>
  <si>
    <t>塩尻市</t>
    <rPh sb="0" eb="2">
      <t>シオジリ</t>
    </rPh>
    <rPh sb="2" eb="3">
      <t>シ</t>
    </rPh>
    <phoneticPr fontId="4"/>
  </si>
  <si>
    <t>１８．管路の経年化状況（上水道）</t>
    <rPh sb="3" eb="5">
      <t>カンロ</t>
    </rPh>
    <rPh sb="6" eb="9">
      <t>ケイネンカ</t>
    </rPh>
    <rPh sb="9" eb="11">
      <t>ジョウキョウ</t>
    </rPh>
    <rPh sb="12" eb="13">
      <t>ジョウ</t>
    </rPh>
    <rPh sb="13" eb="15">
      <t>スイドウ</t>
    </rPh>
    <phoneticPr fontId="4"/>
  </si>
  <si>
    <t>地域振興局</t>
    <rPh sb="0" eb="5">
      <t>チイキシンコウキョク</t>
    </rPh>
    <phoneticPr fontId="42"/>
  </si>
  <si>
    <t>事業体名</t>
    <rPh sb="0" eb="2">
      <t>ジギョウ</t>
    </rPh>
    <rPh sb="2" eb="3">
      <t>タイ</t>
    </rPh>
    <rPh sb="3" eb="4">
      <t>メイ</t>
    </rPh>
    <phoneticPr fontId="42"/>
  </si>
  <si>
    <t>１９．施設耐震化状況及び災害時確保水量（上水道）</t>
    <rPh sb="3" eb="5">
      <t>シセツ</t>
    </rPh>
    <rPh sb="5" eb="8">
      <t>タイシンカ</t>
    </rPh>
    <rPh sb="8" eb="10">
      <t>ジョウキョウ</t>
    </rPh>
    <rPh sb="10" eb="11">
      <t>オヨ</t>
    </rPh>
    <rPh sb="12" eb="14">
      <t>サイガイ</t>
    </rPh>
    <rPh sb="14" eb="15">
      <t>ジ</t>
    </rPh>
    <rPh sb="15" eb="17">
      <t>カクホ</t>
    </rPh>
    <rPh sb="17" eb="19">
      <t>スイリョウ</t>
    </rPh>
    <rPh sb="20" eb="21">
      <t>ジョウ</t>
    </rPh>
    <rPh sb="21" eb="23">
      <t>スイドウ</t>
    </rPh>
    <phoneticPr fontId="4"/>
  </si>
  <si>
    <t>災害時確保水量</t>
    <rPh sb="0" eb="2">
      <t>サイガイ</t>
    </rPh>
    <rPh sb="2" eb="3">
      <t>ジ</t>
    </rPh>
    <rPh sb="3" eb="5">
      <t>カクホ</t>
    </rPh>
    <rPh sb="5" eb="7">
      <t>スイリョウ</t>
    </rPh>
    <phoneticPr fontId="4"/>
  </si>
  <si>
    <t>総浄水
能力
（m3/日）</t>
    <rPh sb="0" eb="1">
      <t>ソウ</t>
    </rPh>
    <rPh sb="1" eb="3">
      <t>ジョウスイ</t>
    </rPh>
    <rPh sb="4" eb="6">
      <t>ノウリョク</t>
    </rPh>
    <rPh sb="11" eb="12">
      <t>ニチ</t>
    </rPh>
    <phoneticPr fontId="41"/>
  </si>
  <si>
    <t>総有効 容量
（m3/日)</t>
    <rPh sb="0" eb="1">
      <t>ソウ</t>
    </rPh>
    <rPh sb="1" eb="3">
      <t>ユウコウ</t>
    </rPh>
    <rPh sb="4" eb="6">
      <t>ヨウリョウ</t>
    </rPh>
    <rPh sb="11" eb="12">
      <t>ニチ</t>
    </rPh>
    <phoneticPr fontId="41"/>
  </si>
  <si>
    <t>配水池等</t>
    <rPh sb="0" eb="2">
      <t>ハイスイ</t>
    </rPh>
    <rPh sb="2" eb="3">
      <t>チ</t>
    </rPh>
    <rPh sb="3" eb="4">
      <t>トウ</t>
    </rPh>
    <phoneticPr fontId="4"/>
  </si>
  <si>
    <t>井戸</t>
    <phoneticPr fontId="4"/>
  </si>
  <si>
    <t>緊急用貯水槽等</t>
    <phoneticPr fontId="4"/>
  </si>
  <si>
    <t>災害時対応箇所数</t>
    <rPh sb="0" eb="2">
      <t>サイガイ</t>
    </rPh>
    <rPh sb="2" eb="3">
      <t>ジ</t>
    </rPh>
    <rPh sb="3" eb="5">
      <t>タイオウ</t>
    </rPh>
    <phoneticPr fontId="4"/>
  </si>
  <si>
    <t>飲料水・
生活用水
（時間）</t>
    <phoneticPr fontId="4"/>
  </si>
  <si>
    <t>飲料水・
生活用水
揚水量
（m3/時間）</t>
    <rPh sb="10" eb="12">
      <t>ヨウスイ</t>
    </rPh>
    <rPh sb="12" eb="13">
      <t>リョウ</t>
    </rPh>
    <phoneticPr fontId="4"/>
  </si>
  <si>
    <t>水道事業体設置</t>
    <phoneticPr fontId="4"/>
  </si>
  <si>
    <t>自治体設置</t>
    <phoneticPr fontId="4"/>
  </si>
  <si>
    <t>浄水
能力
（m3/日)</t>
    <rPh sb="0" eb="2">
      <t>ジョウスイ</t>
    </rPh>
    <rPh sb="3" eb="5">
      <t>ノウリョク</t>
    </rPh>
    <rPh sb="10" eb="11">
      <t>ニチ</t>
    </rPh>
    <phoneticPr fontId="41"/>
  </si>
  <si>
    <t>有効
容量
（m3/日)</t>
    <rPh sb="0" eb="2">
      <t>ユウコウ</t>
    </rPh>
    <rPh sb="3" eb="5">
      <t>ヨウリョウ</t>
    </rPh>
    <rPh sb="10" eb="11">
      <t>ニチ</t>
    </rPh>
    <phoneticPr fontId="41"/>
  </si>
  <si>
    <t>水道事業体管理</t>
    <phoneticPr fontId="4"/>
  </si>
  <si>
    <t>自治体管理</t>
    <phoneticPr fontId="4"/>
  </si>
  <si>
    <t>箇所数</t>
    <phoneticPr fontId="4"/>
  </si>
  <si>
    <t>飲料水・
生活用水
計画容量
（m3)</t>
    <rPh sb="10" eb="12">
      <t>ケイカク</t>
    </rPh>
    <rPh sb="12" eb="14">
      <t>ヨウリョウ</t>
    </rPh>
    <phoneticPr fontId="4"/>
  </si>
  <si>
    <t>飲料水・
生活用水
計画容量
(m3)</t>
    <phoneticPr fontId="4"/>
  </si>
  <si>
    <t>飲料水・
生活用水
計画容量
(m3)</t>
  </si>
  <si>
    <t>東御市</t>
    <rPh sb="0" eb="3">
      <t>トウミシ</t>
    </rPh>
    <phoneticPr fontId="4"/>
  </si>
  <si>
    <t>松本市（松本地区）</t>
    <rPh sb="0" eb="3">
      <t>マツモトシ</t>
    </rPh>
    <rPh sb="4" eb="6">
      <t>マツモト</t>
    </rPh>
    <rPh sb="6" eb="8">
      <t>チク</t>
    </rPh>
    <phoneticPr fontId="52"/>
  </si>
  <si>
    <t>松本市（梓川地区）</t>
    <rPh sb="0" eb="3">
      <t>マツモトシ</t>
    </rPh>
    <rPh sb="4" eb="6">
      <t>アズサガワ</t>
    </rPh>
    <rPh sb="6" eb="8">
      <t>チク</t>
    </rPh>
    <phoneticPr fontId="52"/>
  </si>
  <si>
    <t>松本市（四賀地区）</t>
    <rPh sb="0" eb="3">
      <t>マツモトシ</t>
    </rPh>
    <rPh sb="4" eb="6">
      <t>シガ</t>
    </rPh>
    <rPh sb="6" eb="8">
      <t>チク</t>
    </rPh>
    <phoneticPr fontId="52"/>
  </si>
  <si>
    <t>松本市（波田地区）</t>
    <rPh sb="0" eb="3">
      <t>マツモトシ</t>
    </rPh>
    <rPh sb="4" eb="6">
      <t>ハタ</t>
    </rPh>
    <rPh sb="6" eb="8">
      <t>チク</t>
    </rPh>
    <phoneticPr fontId="52"/>
  </si>
  <si>
    <t>塩尻市</t>
    <rPh sb="0" eb="2">
      <t>シオジリ</t>
    </rPh>
    <rPh sb="2" eb="3">
      <t>シ</t>
    </rPh>
    <phoneticPr fontId="52"/>
  </si>
  <si>
    <t>安曇野市</t>
    <rPh sb="0" eb="2">
      <t>アヅミ</t>
    </rPh>
    <rPh sb="2" eb="3">
      <t>ノ</t>
    </rPh>
    <rPh sb="3" eb="4">
      <t>シ</t>
    </rPh>
    <phoneticPr fontId="52"/>
  </si>
  <si>
    <t>２０．財務状況（上水道）</t>
    <rPh sb="3" eb="5">
      <t>ザイム</t>
    </rPh>
    <rPh sb="5" eb="7">
      <t>ジョウキョウ</t>
    </rPh>
    <rPh sb="8" eb="9">
      <t>ジョウ</t>
    </rPh>
    <rPh sb="9" eb="11">
      <t>スイドウ</t>
    </rPh>
    <phoneticPr fontId="4"/>
  </si>
  <si>
    <t>［金額単位：千円］</t>
    <rPh sb="1" eb="3">
      <t>キンガク</t>
    </rPh>
    <rPh sb="3" eb="5">
      <t>タンイ</t>
    </rPh>
    <rPh sb="6" eb="8">
      <t>センエン</t>
    </rPh>
    <phoneticPr fontId="4"/>
  </si>
  <si>
    <t>上田</t>
    <rPh sb="0" eb="2">
      <t>ウエダ</t>
    </rPh>
    <phoneticPr fontId="8"/>
  </si>
  <si>
    <t>上伊那</t>
    <rPh sb="0" eb="3">
      <t>カミイナ</t>
    </rPh>
    <phoneticPr fontId="42"/>
  </si>
  <si>
    <t>南信州</t>
    <rPh sb="0" eb="3">
      <t>ミナミシンシュウ</t>
    </rPh>
    <phoneticPr fontId="42"/>
  </si>
  <si>
    <t>北アルプス</t>
    <rPh sb="0" eb="1">
      <t>キタ</t>
    </rPh>
    <phoneticPr fontId="8"/>
  </si>
  <si>
    <t>長野</t>
    <rPh sb="0" eb="2">
      <t>ナガノ</t>
    </rPh>
    <phoneticPr fontId="8"/>
  </si>
  <si>
    <t>小諸市</t>
    <rPh sb="0" eb="3">
      <t>コモロシ</t>
    </rPh>
    <phoneticPr fontId="8"/>
  </si>
  <si>
    <t>小海町</t>
    <rPh sb="0" eb="3">
      <t>コウミマチ</t>
    </rPh>
    <phoneticPr fontId="8"/>
  </si>
  <si>
    <t>軽井沢町</t>
    <rPh sb="0" eb="4">
      <t>カルイザワマチ</t>
    </rPh>
    <phoneticPr fontId="8"/>
  </si>
  <si>
    <t>立科町</t>
    <rPh sb="0" eb="3">
      <t>タテシナマチ</t>
    </rPh>
    <phoneticPr fontId="8"/>
  </si>
  <si>
    <t>佐久水道
企業団</t>
    <rPh sb="0" eb="2">
      <t>サク</t>
    </rPh>
    <rPh sb="2" eb="4">
      <t>スイドウ</t>
    </rPh>
    <rPh sb="5" eb="7">
      <t>キギョウ</t>
    </rPh>
    <rPh sb="7" eb="8">
      <t>ダン</t>
    </rPh>
    <phoneticPr fontId="8"/>
  </si>
  <si>
    <t>㈱八ヶ岳
高原ロッジ</t>
    <rPh sb="1" eb="4">
      <t>ヤツガタケ</t>
    </rPh>
    <rPh sb="5" eb="7">
      <t>コウゲン</t>
    </rPh>
    <phoneticPr fontId="8"/>
  </si>
  <si>
    <t>上田市</t>
    <rPh sb="0" eb="3">
      <t>ウエダシ</t>
    </rPh>
    <phoneticPr fontId="8"/>
  </si>
  <si>
    <t>東御市</t>
    <rPh sb="0" eb="1">
      <t>ヒガシ</t>
    </rPh>
    <rPh sb="1" eb="2">
      <t>ゴ</t>
    </rPh>
    <rPh sb="2" eb="3">
      <t>シ</t>
    </rPh>
    <phoneticPr fontId="8"/>
  </si>
  <si>
    <t>長和町</t>
    <rPh sb="0" eb="3">
      <t>ナガワマチ</t>
    </rPh>
    <phoneticPr fontId="8"/>
  </si>
  <si>
    <t>岡谷市</t>
    <rPh sb="0" eb="3">
      <t>オカヤシ</t>
    </rPh>
    <phoneticPr fontId="8"/>
  </si>
  <si>
    <t>諏訪市</t>
    <rPh sb="0" eb="3">
      <t>スワシ</t>
    </rPh>
    <phoneticPr fontId="8"/>
  </si>
  <si>
    <t>茅野市</t>
    <rPh sb="0" eb="3">
      <t>チノシ</t>
    </rPh>
    <phoneticPr fontId="8"/>
  </si>
  <si>
    <t>下諏訪町</t>
    <rPh sb="0" eb="4">
      <t>シモスワマチ</t>
    </rPh>
    <phoneticPr fontId="8"/>
  </si>
  <si>
    <t>富士見町</t>
    <rPh sb="0" eb="4">
      <t>フジミマチ</t>
    </rPh>
    <phoneticPr fontId="8"/>
  </si>
  <si>
    <t>原村</t>
    <rPh sb="0" eb="2">
      <t>ハラムラ</t>
    </rPh>
    <phoneticPr fontId="8"/>
  </si>
  <si>
    <t>東洋観光
事業㈱</t>
    <rPh sb="0" eb="2">
      <t>トウヨウ</t>
    </rPh>
    <rPh sb="2" eb="4">
      <t>カンコウ</t>
    </rPh>
    <rPh sb="5" eb="7">
      <t>ジギョウ</t>
    </rPh>
    <phoneticPr fontId="8"/>
  </si>
  <si>
    <t>㈱蓼科
ビレッジ</t>
    <rPh sb="1" eb="3">
      <t>タテシナ</t>
    </rPh>
    <phoneticPr fontId="8"/>
  </si>
  <si>
    <t>㈱三井の森</t>
    <rPh sb="1" eb="3">
      <t>ミツイ</t>
    </rPh>
    <rPh sb="4" eb="5">
      <t>モリ</t>
    </rPh>
    <phoneticPr fontId="8"/>
  </si>
  <si>
    <t>東急不動産
㈱</t>
    <rPh sb="0" eb="2">
      <t>トウキュウ</t>
    </rPh>
    <rPh sb="2" eb="5">
      <t>フドウサン</t>
    </rPh>
    <phoneticPr fontId="8"/>
  </si>
  <si>
    <t>鹿島リゾート㈱</t>
    <rPh sb="0" eb="2">
      <t>カジマ</t>
    </rPh>
    <phoneticPr fontId="8"/>
  </si>
  <si>
    <t>伊那市</t>
    <rPh sb="0" eb="3">
      <t>イナシ</t>
    </rPh>
    <phoneticPr fontId="8"/>
  </si>
  <si>
    <t>駒ヶ根市</t>
    <rPh sb="0" eb="4">
      <t>コマガネシ</t>
    </rPh>
    <phoneticPr fontId="8"/>
  </si>
  <si>
    <t>辰野町</t>
    <rPh sb="0" eb="3">
      <t>タツノマチ</t>
    </rPh>
    <phoneticPr fontId="8"/>
  </si>
  <si>
    <t>箕輪町</t>
    <rPh sb="0" eb="3">
      <t>ミノワマチ</t>
    </rPh>
    <phoneticPr fontId="8"/>
  </si>
  <si>
    <t>飯島町</t>
    <rPh sb="0" eb="3">
      <t>イイジママチ</t>
    </rPh>
    <phoneticPr fontId="8"/>
  </si>
  <si>
    <t>南箕輪村</t>
    <rPh sb="0" eb="4">
      <t>ミナミミノワムラ</t>
    </rPh>
    <phoneticPr fontId="8"/>
  </si>
  <si>
    <t>中川村</t>
    <rPh sb="0" eb="3">
      <t>ナカガワムラ</t>
    </rPh>
    <phoneticPr fontId="8"/>
  </si>
  <si>
    <t>宮田村</t>
    <rPh sb="0" eb="3">
      <t>ミヤダムラ</t>
    </rPh>
    <phoneticPr fontId="8"/>
  </si>
  <si>
    <t>飯田市</t>
    <rPh sb="0" eb="3">
      <t>イイダシ</t>
    </rPh>
    <phoneticPr fontId="8"/>
  </si>
  <si>
    <t>松川町</t>
    <rPh sb="0" eb="3">
      <t>マツカワマチ</t>
    </rPh>
    <phoneticPr fontId="8"/>
  </si>
  <si>
    <t>高森町</t>
    <rPh sb="0" eb="3">
      <t>タカモリマチ</t>
    </rPh>
    <phoneticPr fontId="8"/>
  </si>
  <si>
    <t>木曽町</t>
    <rPh sb="0" eb="3">
      <t>キソマチ</t>
    </rPh>
    <phoneticPr fontId="8"/>
  </si>
  <si>
    <t>松本市
（松本地区）</t>
    <rPh sb="0" eb="3">
      <t>マツモトシ</t>
    </rPh>
    <rPh sb="5" eb="7">
      <t>マツモト</t>
    </rPh>
    <rPh sb="7" eb="9">
      <t>チク</t>
    </rPh>
    <phoneticPr fontId="8"/>
  </si>
  <si>
    <t>松本市
（梓川地区）</t>
    <rPh sb="0" eb="3">
      <t>マツモトシ</t>
    </rPh>
    <rPh sb="5" eb="7">
      <t>アズサガワ</t>
    </rPh>
    <rPh sb="7" eb="9">
      <t>チク</t>
    </rPh>
    <phoneticPr fontId="8"/>
  </si>
  <si>
    <t>松本市
（四賀地区）</t>
    <rPh sb="0" eb="3">
      <t>マツモトシ</t>
    </rPh>
    <rPh sb="5" eb="7">
      <t>シガ</t>
    </rPh>
    <rPh sb="7" eb="9">
      <t>チク</t>
    </rPh>
    <phoneticPr fontId="8"/>
  </si>
  <si>
    <t>松本市
（波田地区）</t>
    <rPh sb="0" eb="3">
      <t>マツモトシ</t>
    </rPh>
    <rPh sb="5" eb="7">
      <t>ハタ</t>
    </rPh>
    <rPh sb="7" eb="9">
      <t>チク</t>
    </rPh>
    <phoneticPr fontId="8"/>
  </si>
  <si>
    <t>塩尻市</t>
    <rPh sb="0" eb="3">
      <t>シオジリシ</t>
    </rPh>
    <phoneticPr fontId="8"/>
  </si>
  <si>
    <t>山形村</t>
    <rPh sb="0" eb="2">
      <t>ヤマガタ</t>
    </rPh>
    <rPh sb="2" eb="3">
      <t>ムラ</t>
    </rPh>
    <phoneticPr fontId="8"/>
  </si>
  <si>
    <t>大町市</t>
    <rPh sb="0" eb="3">
      <t>オオマチシ</t>
    </rPh>
    <phoneticPr fontId="8"/>
  </si>
  <si>
    <t>池田町</t>
    <rPh sb="0" eb="3">
      <t>イケダマチ</t>
    </rPh>
    <phoneticPr fontId="8"/>
  </si>
  <si>
    <t>松川村</t>
    <rPh sb="0" eb="3">
      <t>マツカワムラ</t>
    </rPh>
    <phoneticPr fontId="8"/>
  </si>
  <si>
    <t>白馬村</t>
    <rPh sb="0" eb="3">
      <t>ハクバムラ</t>
    </rPh>
    <phoneticPr fontId="8"/>
  </si>
  <si>
    <t>長野県</t>
    <rPh sb="0" eb="3">
      <t>ナガノケン</t>
    </rPh>
    <phoneticPr fontId="8"/>
  </si>
  <si>
    <t>長野市</t>
    <rPh sb="0" eb="3">
      <t>ナガノシ</t>
    </rPh>
    <phoneticPr fontId="8"/>
  </si>
  <si>
    <t>須坂市</t>
    <rPh sb="0" eb="3">
      <t>スザカシ</t>
    </rPh>
    <phoneticPr fontId="8"/>
  </si>
  <si>
    <t>千曲市</t>
    <rPh sb="0" eb="2">
      <t>チクマ</t>
    </rPh>
    <rPh sb="2" eb="3">
      <t>シ</t>
    </rPh>
    <phoneticPr fontId="8"/>
  </si>
  <si>
    <t>小布施町</t>
    <rPh sb="0" eb="4">
      <t>オブセマチ</t>
    </rPh>
    <phoneticPr fontId="8"/>
  </si>
  <si>
    <t>高山村</t>
    <rPh sb="0" eb="3">
      <t>タカヤマムラ</t>
    </rPh>
    <phoneticPr fontId="8"/>
  </si>
  <si>
    <t>信濃町</t>
    <rPh sb="0" eb="3">
      <t>シナノマチ</t>
    </rPh>
    <phoneticPr fontId="8"/>
  </si>
  <si>
    <t>飯綱町
（牟礼地区）</t>
    <rPh sb="0" eb="3">
      <t>イイヅナチョウ</t>
    </rPh>
    <rPh sb="5" eb="7">
      <t>ムレイ</t>
    </rPh>
    <rPh sb="7" eb="9">
      <t>チク</t>
    </rPh>
    <phoneticPr fontId="8"/>
  </si>
  <si>
    <t>飯綱町
（三水地区）</t>
    <rPh sb="0" eb="1">
      <t>イイ</t>
    </rPh>
    <rPh sb="1" eb="2">
      <t>ツナ</t>
    </rPh>
    <rPh sb="2" eb="3">
      <t>マチ</t>
    </rPh>
    <rPh sb="5" eb="7">
      <t>サミズ</t>
    </rPh>
    <rPh sb="7" eb="9">
      <t>チク</t>
    </rPh>
    <phoneticPr fontId="8"/>
  </si>
  <si>
    <t>中野市</t>
    <rPh sb="0" eb="2">
      <t>ナカノ</t>
    </rPh>
    <rPh sb="2" eb="3">
      <t>シ</t>
    </rPh>
    <phoneticPr fontId="8"/>
  </si>
  <si>
    <t>飯山市</t>
    <rPh sb="0" eb="3">
      <t>イイヤマシ</t>
    </rPh>
    <phoneticPr fontId="8"/>
  </si>
  <si>
    <t>山ノ内町</t>
    <rPh sb="0" eb="1">
      <t>ヤマ</t>
    </rPh>
    <rPh sb="2" eb="4">
      <t>ウチマチ</t>
    </rPh>
    <phoneticPr fontId="8"/>
  </si>
  <si>
    <t>木島平村</t>
    <rPh sb="0" eb="4">
      <t>キジマダイラムラ</t>
    </rPh>
    <phoneticPr fontId="8"/>
  </si>
  <si>
    <t>野沢温泉村</t>
    <rPh sb="0" eb="5">
      <t>ノザワオンセンムラ</t>
    </rPh>
    <phoneticPr fontId="8"/>
  </si>
  <si>
    <t>　　　（ア）受取利息及び配当金 （千円）</t>
  </si>
  <si>
    <t>　　　（イ）受託工事収益 （千円）</t>
  </si>
  <si>
    <t>　　　（ウ）国庫（県）補助金 （千円）</t>
  </si>
  <si>
    <t>　　　（エ）他会計補助金 （千円）</t>
  </si>
  <si>
    <t xml:space="preserve"> （エ）長期前受金戻入</t>
    <phoneticPr fontId="4"/>
  </si>
  <si>
    <t>　　　（オ）長期前受金戻入（千円）</t>
  </si>
  <si>
    <t>　　　（カ）雑収益 （千円）</t>
  </si>
  <si>
    <t>　　　（エ）受託工事費 （千円）</t>
  </si>
  <si>
    <t>　　（ア）政府債</t>
  </si>
  <si>
    <t>　　（イ）機構債</t>
    <phoneticPr fontId="42"/>
  </si>
  <si>
    <t>　　（ウ）その他</t>
    <rPh sb="7" eb="8">
      <t>タ</t>
    </rPh>
    <phoneticPr fontId="4"/>
  </si>
  <si>
    <t>　　（エ）借換債</t>
    <rPh sb="5" eb="7">
      <t>カリカエ</t>
    </rPh>
    <rPh sb="7" eb="8">
      <t>サイ</t>
    </rPh>
    <phoneticPr fontId="4"/>
  </si>
  <si>
    <t>年間有収水量（千m3）(分水量含む）</t>
    <rPh sb="12" eb="13">
      <t>ブン</t>
    </rPh>
    <rPh sb="13" eb="15">
      <t>スイリョウ</t>
    </rPh>
    <rPh sb="15" eb="16">
      <t>フク</t>
    </rPh>
    <phoneticPr fontId="4"/>
  </si>
  <si>
    <t>２１．事業計画概要、給水人口、普及率、給水量及び料金（簡易水道）</t>
    <rPh sb="3" eb="5">
      <t>ジギョウ</t>
    </rPh>
    <rPh sb="5" eb="7">
      <t>ケイカク</t>
    </rPh>
    <rPh sb="7" eb="9">
      <t>ガイヨウ</t>
    </rPh>
    <rPh sb="10" eb="12">
      <t>キュウスイ</t>
    </rPh>
    <rPh sb="12" eb="14">
      <t>ジンコウ</t>
    </rPh>
    <rPh sb="15" eb="17">
      <t>フキュウ</t>
    </rPh>
    <rPh sb="17" eb="18">
      <t>リツ</t>
    </rPh>
    <rPh sb="19" eb="20">
      <t>キュウ</t>
    </rPh>
    <rPh sb="20" eb="22">
      <t>スイリョウ</t>
    </rPh>
    <rPh sb="22" eb="23">
      <t>オヨ</t>
    </rPh>
    <rPh sb="24" eb="26">
      <t>リョウキン</t>
    </rPh>
    <rPh sb="27" eb="29">
      <t>カンイ</t>
    </rPh>
    <rPh sb="29" eb="31">
      <t>スイドウ</t>
    </rPh>
    <phoneticPr fontId="4"/>
  </si>
  <si>
    <t>市町村</t>
    <phoneticPr fontId="4"/>
  </si>
  <si>
    <t>事業名</t>
    <phoneticPr fontId="4"/>
  </si>
  <si>
    <t>経営主体種別</t>
  </si>
  <si>
    <t>認可年月日</t>
    <rPh sb="2" eb="5">
      <t>ネンガッピ</t>
    </rPh>
    <phoneticPr fontId="4"/>
  </si>
  <si>
    <t>給水人口（人）</t>
    <rPh sb="5" eb="6">
      <t>ニン</t>
    </rPh>
    <phoneticPr fontId="4"/>
  </si>
  <si>
    <t>給水区域内人口
（人）</t>
    <rPh sb="9" eb="10">
      <t>ニン</t>
    </rPh>
    <phoneticPr fontId="4"/>
  </si>
  <si>
    <t>給水
普及率（%）</t>
    <rPh sb="0" eb="2">
      <t>キュウスイ</t>
    </rPh>
    <rPh sb="3" eb="4">
      <t>ススム</t>
    </rPh>
    <rPh sb="4" eb="5">
      <t>オヨブ</t>
    </rPh>
    <rPh sb="5" eb="6">
      <t>リツ</t>
    </rPh>
    <phoneticPr fontId="4"/>
  </si>
  <si>
    <r>
      <t>年間給水量
（m</t>
    </r>
    <r>
      <rPr>
        <vertAlign val="superscript"/>
        <sz val="9"/>
        <rFont val="ＭＳ Ｐゴシック"/>
        <family val="3"/>
        <charset val="128"/>
      </rPr>
      <t>3</t>
    </r>
    <r>
      <rPr>
        <sz val="9"/>
        <rFont val="ＭＳ Ｐゴシック"/>
        <family val="3"/>
        <charset val="128"/>
      </rPr>
      <t>）</t>
    </r>
    <phoneticPr fontId="4"/>
  </si>
  <si>
    <r>
      <t>一日給水量
（m</t>
    </r>
    <r>
      <rPr>
        <vertAlign val="superscript"/>
        <sz val="9"/>
        <rFont val="ＭＳ Ｐゴシック"/>
        <family val="3"/>
        <charset val="128"/>
      </rPr>
      <t>3</t>
    </r>
    <r>
      <rPr>
        <sz val="9"/>
        <rFont val="ＭＳ Ｐゴシック"/>
        <family val="3"/>
        <charset val="128"/>
      </rPr>
      <t>）</t>
    </r>
    <rPh sb="0" eb="2">
      <t>イチニチ</t>
    </rPh>
    <phoneticPr fontId="4"/>
  </si>
  <si>
    <t>一人一日給水量
（ﾘｯﾄﾙ）</t>
    <rPh sb="0" eb="2">
      <t>ヒトリ</t>
    </rPh>
    <rPh sb="2" eb="4">
      <t>イチニチ</t>
    </rPh>
    <phoneticPr fontId="4"/>
  </si>
  <si>
    <t>給水量比率
（%）</t>
    <rPh sb="0" eb="1">
      <t>キュウ</t>
    </rPh>
    <rPh sb="1" eb="3">
      <t>スイリョウ</t>
    </rPh>
    <rPh sb="3" eb="5">
      <t>ヒリツ</t>
    </rPh>
    <phoneticPr fontId="4"/>
  </si>
  <si>
    <t>水道料金</t>
    <rPh sb="0" eb="2">
      <t>スイドウ</t>
    </rPh>
    <rPh sb="2" eb="4">
      <t>リョウキン</t>
    </rPh>
    <phoneticPr fontId="4"/>
  </si>
  <si>
    <t>元号</t>
    <phoneticPr fontId="4"/>
  </si>
  <si>
    <t>年</t>
    <phoneticPr fontId="4"/>
  </si>
  <si>
    <t>月</t>
    <phoneticPr fontId="4"/>
  </si>
  <si>
    <t>日</t>
    <phoneticPr fontId="4"/>
  </si>
  <si>
    <t>計画</t>
    <phoneticPr fontId="4"/>
  </si>
  <si>
    <t>現在</t>
    <phoneticPr fontId="4"/>
  </si>
  <si>
    <t>有効水量</t>
    <rPh sb="0" eb="2">
      <t>ユウコウ</t>
    </rPh>
    <rPh sb="2" eb="4">
      <t>スイリョウ</t>
    </rPh>
    <phoneticPr fontId="4"/>
  </si>
  <si>
    <t>有収水量</t>
    <rPh sb="0" eb="1">
      <t>ユウ</t>
    </rPh>
    <rPh sb="1" eb="2">
      <t>シュウ</t>
    </rPh>
    <rPh sb="2" eb="4">
      <t>スイリョウ</t>
    </rPh>
    <phoneticPr fontId="4"/>
  </si>
  <si>
    <t>計画
最大</t>
    <phoneticPr fontId="4"/>
  </si>
  <si>
    <t>実績
最大</t>
    <phoneticPr fontId="4"/>
  </si>
  <si>
    <t>実績
平均</t>
    <rPh sb="0" eb="2">
      <t>ジッセキ</t>
    </rPh>
    <rPh sb="3" eb="5">
      <t>ヘイキン</t>
    </rPh>
    <phoneticPr fontId="4"/>
  </si>
  <si>
    <t>有効率</t>
    <rPh sb="0" eb="3">
      <t>ユウコウリツ</t>
    </rPh>
    <phoneticPr fontId="4"/>
  </si>
  <si>
    <t>有収率</t>
    <rPh sb="0" eb="1">
      <t>ユウ</t>
    </rPh>
    <rPh sb="1" eb="2">
      <t>シュウ</t>
    </rPh>
    <rPh sb="2" eb="3">
      <t>リツ</t>
    </rPh>
    <phoneticPr fontId="4"/>
  </si>
  <si>
    <t>負荷率</t>
    <rPh sb="0" eb="2">
      <t>フカ</t>
    </rPh>
    <rPh sb="2" eb="3">
      <t>リツ</t>
    </rPh>
    <phoneticPr fontId="4"/>
  </si>
  <si>
    <r>
      <t>家庭用10m</t>
    </r>
    <r>
      <rPr>
        <vertAlign val="superscript"/>
        <sz val="6"/>
        <rFont val="ＭＳ Ｐゴシック"/>
        <family val="3"/>
        <charset val="128"/>
      </rPr>
      <t xml:space="preserve">3
</t>
    </r>
    <r>
      <rPr>
        <sz val="6"/>
        <rFont val="ＭＳ Ｐゴシック"/>
        <family val="3"/>
        <charset val="128"/>
      </rPr>
      <t>料金/月（円）
(税込み）</t>
    </r>
    <rPh sb="0" eb="3">
      <t>カテイヨウ</t>
    </rPh>
    <rPh sb="8" eb="10">
      <t>リョウキン</t>
    </rPh>
    <rPh sb="11" eb="12">
      <t>ツキ</t>
    </rPh>
    <rPh sb="13" eb="14">
      <t>エン</t>
    </rPh>
    <rPh sb="17" eb="19">
      <t>ゼイコ</t>
    </rPh>
    <phoneticPr fontId="4"/>
  </si>
  <si>
    <t>佐久</t>
  </si>
  <si>
    <t>菱野</t>
  </si>
  <si>
    <t>市営</t>
    <rPh sb="0" eb="2">
      <t>シエイ</t>
    </rPh>
    <phoneticPr fontId="41"/>
  </si>
  <si>
    <t>-</t>
    <phoneticPr fontId="42"/>
  </si>
  <si>
    <t>定額</t>
  </si>
  <si>
    <t>佐久市</t>
    <rPh sb="0" eb="3">
      <t>サクシ</t>
    </rPh>
    <phoneticPr fontId="4"/>
  </si>
  <si>
    <t>佐久市</t>
    <rPh sb="0" eb="3">
      <t>サクシ</t>
    </rPh>
    <phoneticPr fontId="42"/>
  </si>
  <si>
    <t>うぐいすの森自治会</t>
    <rPh sb="5" eb="6">
      <t>モリ</t>
    </rPh>
    <rPh sb="6" eb="9">
      <t>ジチカイ</t>
    </rPh>
    <phoneticPr fontId="42"/>
  </si>
  <si>
    <t>住民組合営</t>
    <rPh sb="0" eb="2">
      <t>ジュウミン</t>
    </rPh>
    <rPh sb="2" eb="4">
      <t>クミアイ</t>
    </rPh>
    <rPh sb="4" eb="5">
      <t>エイ</t>
    </rPh>
    <phoneticPr fontId="41"/>
  </si>
  <si>
    <t>小海町</t>
  </si>
  <si>
    <t>三区</t>
  </si>
  <si>
    <t>町営</t>
    <rPh sb="0" eb="2">
      <t>チョウエイ</t>
    </rPh>
    <phoneticPr fontId="41"/>
  </si>
  <si>
    <t>川平</t>
  </si>
  <si>
    <t>親沢</t>
  </si>
  <si>
    <t>佐久穂町</t>
  </si>
  <si>
    <t>宿岩</t>
  </si>
  <si>
    <t>八千穂高原</t>
  </si>
  <si>
    <t>シャトレーゼリゾート八ヶ岳</t>
  </si>
  <si>
    <t>私営</t>
    <rPh sb="0" eb="1">
      <t>ワタクシ</t>
    </rPh>
    <rPh sb="1" eb="2">
      <t>エイ</t>
    </rPh>
    <phoneticPr fontId="41"/>
  </si>
  <si>
    <t>川上村</t>
    <rPh sb="0" eb="2">
      <t>カワカミ</t>
    </rPh>
    <rPh sb="2" eb="3">
      <t>ムラ</t>
    </rPh>
    <phoneticPr fontId="4"/>
  </si>
  <si>
    <t>村営</t>
    <rPh sb="0" eb="2">
      <t>ソンエイ</t>
    </rPh>
    <phoneticPr fontId="4"/>
  </si>
  <si>
    <t>南牧村</t>
    <rPh sb="0" eb="3">
      <t>ミナミマキムラ</t>
    </rPh>
    <phoneticPr fontId="42"/>
  </si>
  <si>
    <t>村営</t>
    <rPh sb="0" eb="2">
      <t>ソンエイ</t>
    </rPh>
    <phoneticPr fontId="41"/>
  </si>
  <si>
    <t>高瀬沢</t>
  </si>
  <si>
    <t>丸紅南軽井沢</t>
  </si>
  <si>
    <t>太陽の森</t>
  </si>
  <si>
    <t>離山</t>
  </si>
  <si>
    <t>軽井沢湖畔保養地</t>
  </si>
  <si>
    <t>千ヶ滝</t>
  </si>
  <si>
    <t>三井不動産中軽井沢別荘地</t>
  </si>
  <si>
    <t>太平洋興発軽井沢別荘地</t>
  </si>
  <si>
    <t>八風の郷</t>
  </si>
  <si>
    <t>土屋別荘地</t>
  </si>
  <si>
    <t>旧軽井沢倶楽部</t>
  </si>
  <si>
    <t>姥、中尾</t>
  </si>
  <si>
    <t>夢の平</t>
  </si>
  <si>
    <t>白樺湖</t>
  </si>
  <si>
    <t>〔平均〕</t>
    <rPh sb="1" eb="3">
      <t>ヘイキン</t>
    </rPh>
    <phoneticPr fontId="42"/>
  </si>
  <si>
    <t>上田</t>
    <rPh sb="0" eb="2">
      <t>ウエダ</t>
    </rPh>
    <phoneticPr fontId="42"/>
  </si>
  <si>
    <t>鹿教湯</t>
  </si>
  <si>
    <t>真田いずみの森</t>
  </si>
  <si>
    <t>〔平均〕</t>
  </si>
  <si>
    <t>諏訪</t>
  </si>
  <si>
    <t>山ノ神</t>
  </si>
  <si>
    <t>霧ヶ峰</t>
  </si>
  <si>
    <t>上野</t>
  </si>
  <si>
    <t>後山</t>
  </si>
  <si>
    <t>諏訪市</t>
    <rPh sb="0" eb="2">
      <t>スワ</t>
    </rPh>
    <phoneticPr fontId="42"/>
  </si>
  <si>
    <t>霧ヶ峰ビバルデの丘</t>
    <rPh sb="8" eb="9">
      <t>オカ</t>
    </rPh>
    <phoneticPr fontId="42"/>
  </si>
  <si>
    <t>私営</t>
    <rPh sb="0" eb="2">
      <t>シエイ</t>
    </rPh>
    <phoneticPr fontId="42"/>
  </si>
  <si>
    <t>ピラタスの丘</t>
  </si>
  <si>
    <t>蓼科高原別荘地</t>
  </si>
  <si>
    <t>蓼科向城台別荘地</t>
  </si>
  <si>
    <t>白樺高原緑の村</t>
  </si>
  <si>
    <t>三井の森いずみ平</t>
  </si>
  <si>
    <t>車山高原</t>
  </si>
  <si>
    <t>美濃戸地区</t>
  </si>
  <si>
    <t>ヴィラ奥蓼科</t>
  </si>
  <si>
    <t>鏡湖</t>
  </si>
  <si>
    <t>鹿山</t>
  </si>
  <si>
    <t>原村</t>
  </si>
  <si>
    <t>丸山</t>
  </si>
  <si>
    <t>上伊那</t>
  </si>
  <si>
    <t>上新山</t>
  </si>
  <si>
    <t>下新山</t>
  </si>
  <si>
    <t>ますみヶ丘</t>
  </si>
  <si>
    <t>長谷</t>
  </si>
  <si>
    <t>高遠町第一</t>
  </si>
  <si>
    <t>高遠町第二</t>
  </si>
  <si>
    <t>高遠町黒沢</t>
  </si>
  <si>
    <t>高遠町御堂垣外</t>
  </si>
  <si>
    <t>高遠町片倉</t>
  </si>
  <si>
    <t>川上</t>
  </si>
  <si>
    <t>門前</t>
  </si>
  <si>
    <t>下横川</t>
  </si>
  <si>
    <t>渡戸</t>
  </si>
  <si>
    <t>鴻ノ田</t>
  </si>
  <si>
    <t>唐木沢</t>
  </si>
  <si>
    <t>長岡</t>
  </si>
  <si>
    <t>上棚</t>
  </si>
  <si>
    <t>鹿垣</t>
  </si>
  <si>
    <t>日曽利</t>
  </si>
  <si>
    <t>神子柴</t>
  </si>
  <si>
    <t>大正</t>
  </si>
  <si>
    <t>南信州</t>
    <rPh sb="0" eb="1">
      <t>ミナミ</t>
    </rPh>
    <rPh sb="1" eb="3">
      <t>シンシュウ</t>
    </rPh>
    <phoneticPr fontId="42"/>
  </si>
  <si>
    <t>遠山</t>
  </si>
  <si>
    <t>山吹</t>
  </si>
  <si>
    <t>阿南町</t>
    <rPh sb="0" eb="2">
      <t>アナン</t>
    </rPh>
    <rPh sb="2" eb="3">
      <t>チョウ</t>
    </rPh>
    <phoneticPr fontId="4"/>
  </si>
  <si>
    <t>根羽</t>
  </si>
  <si>
    <t>小戸名</t>
  </si>
  <si>
    <t>天龍村</t>
    <rPh sb="0" eb="2">
      <t>テンリュウ</t>
    </rPh>
    <rPh sb="2" eb="3">
      <t>ムラ</t>
    </rPh>
    <phoneticPr fontId="42"/>
  </si>
  <si>
    <t>大鹿村</t>
    <rPh sb="0" eb="2">
      <t>オオシカ</t>
    </rPh>
    <rPh sb="2" eb="3">
      <t>ムラ</t>
    </rPh>
    <phoneticPr fontId="42"/>
  </si>
  <si>
    <t>木曽</t>
  </si>
  <si>
    <t>上松</t>
    <phoneticPr fontId="42"/>
  </si>
  <si>
    <t>南木曽町</t>
    <rPh sb="0" eb="4">
      <t>ナギソマチ</t>
    </rPh>
    <phoneticPr fontId="42"/>
  </si>
  <si>
    <t>宇山</t>
  </si>
  <si>
    <t>黒川</t>
  </si>
  <si>
    <t>熊沢</t>
  </si>
  <si>
    <t>北部</t>
  </si>
  <si>
    <t>中央部</t>
  </si>
  <si>
    <t>三岳</t>
  </si>
  <si>
    <t>日義</t>
  </si>
  <si>
    <t>末川</t>
  </si>
  <si>
    <t>開田高原</t>
  </si>
  <si>
    <t>冷川</t>
  </si>
  <si>
    <t>木曽駒高原</t>
  </si>
  <si>
    <t>木祖村</t>
    <rPh sb="0" eb="2">
      <t>キソ</t>
    </rPh>
    <rPh sb="2" eb="3">
      <t>ムラ</t>
    </rPh>
    <phoneticPr fontId="4"/>
  </si>
  <si>
    <t>滝越</t>
  </si>
  <si>
    <t>九蔵</t>
  </si>
  <si>
    <t>おんたけ高原</t>
  </si>
  <si>
    <t>赤松</t>
  </si>
  <si>
    <t>有明高原D4地区</t>
  </si>
  <si>
    <t>清水高原</t>
  </si>
  <si>
    <t>筑北村</t>
    <rPh sb="0" eb="1">
      <t>チク</t>
    </rPh>
    <rPh sb="1" eb="2">
      <t>ホク</t>
    </rPh>
    <rPh sb="2" eb="3">
      <t>ムラ</t>
    </rPh>
    <phoneticPr fontId="4"/>
  </si>
  <si>
    <t>筑北村</t>
    <rPh sb="0" eb="1">
      <t>チク</t>
    </rPh>
    <rPh sb="1" eb="2">
      <t>ホク</t>
    </rPh>
    <rPh sb="2" eb="3">
      <t>ムラ</t>
    </rPh>
    <phoneticPr fontId="42"/>
  </si>
  <si>
    <t>北アルプス</t>
    <rPh sb="0" eb="1">
      <t>キタ</t>
    </rPh>
    <phoneticPr fontId="42"/>
  </si>
  <si>
    <t>八坂</t>
  </si>
  <si>
    <t>美麻</t>
  </si>
  <si>
    <t>青木</t>
  </si>
  <si>
    <t>中綱</t>
  </si>
  <si>
    <t>一津</t>
  </si>
  <si>
    <t>広津</t>
  </si>
  <si>
    <t>小谷村</t>
    <rPh sb="0" eb="3">
      <t>オタリムラ</t>
    </rPh>
    <phoneticPr fontId="4"/>
  </si>
  <si>
    <t>小谷村</t>
    <rPh sb="0" eb="3">
      <t>オタリムラ</t>
    </rPh>
    <phoneticPr fontId="42"/>
  </si>
  <si>
    <t>清水山</t>
  </si>
  <si>
    <t>その他</t>
  </si>
  <si>
    <t>長野</t>
  </si>
  <si>
    <t>寺町北部</t>
  </si>
  <si>
    <t>中社</t>
  </si>
  <si>
    <t>峰の原</t>
  </si>
  <si>
    <t>千曲高原開発㈱</t>
    <phoneticPr fontId="42"/>
  </si>
  <si>
    <t>網掛</t>
  </si>
  <si>
    <t>野尻湖高原緑の村</t>
  </si>
  <si>
    <t>斑尾東急リゾート</t>
  </si>
  <si>
    <t>飯綱牟礼ｴｺｰﾗﾝﾄﾞ</t>
  </si>
  <si>
    <t>北信</t>
    <rPh sb="0" eb="2">
      <t>ホクシン</t>
    </rPh>
    <phoneticPr fontId="42"/>
  </si>
  <si>
    <t>斑尾</t>
  </si>
  <si>
    <t>熟平</t>
  </si>
  <si>
    <t>丸池</t>
  </si>
  <si>
    <t>高社</t>
  </si>
  <si>
    <t>馬曲</t>
  </si>
  <si>
    <t>上ノ平</t>
  </si>
  <si>
    <t>平林・虫生</t>
  </si>
  <si>
    <t>七ヶ巻</t>
  </si>
  <si>
    <t>東大滝</t>
  </si>
  <si>
    <t>栄村</t>
  </si>
  <si>
    <t>栄村</t>
    <rPh sb="0" eb="2">
      <t>サカエムラ</t>
    </rPh>
    <phoneticPr fontId="42"/>
  </si>
  <si>
    <t>２２．取水量及び浄水量（簡易水道）</t>
    <rPh sb="3" eb="5">
      <t>シュスイ</t>
    </rPh>
    <rPh sb="5" eb="6">
      <t>リョウ</t>
    </rPh>
    <rPh sb="6" eb="7">
      <t>オヨ</t>
    </rPh>
    <rPh sb="8" eb="10">
      <t>ジョウスイ</t>
    </rPh>
    <rPh sb="10" eb="11">
      <t>リョウ</t>
    </rPh>
    <rPh sb="12" eb="14">
      <t>カンイ</t>
    </rPh>
    <rPh sb="14" eb="16">
      <t>スイドウ</t>
    </rPh>
    <phoneticPr fontId="4"/>
  </si>
  <si>
    <r>
      <t>年間取水量（m</t>
    </r>
    <r>
      <rPr>
        <vertAlign val="superscript"/>
        <sz val="9"/>
        <rFont val="ＭＳ Ｐゴシック"/>
        <family val="3"/>
        <charset val="128"/>
      </rPr>
      <t>3</t>
    </r>
    <r>
      <rPr>
        <sz val="9"/>
        <rFont val="ＭＳ Ｐゴシック"/>
        <family val="3"/>
        <charset val="128"/>
      </rPr>
      <t>）</t>
    </r>
    <phoneticPr fontId="4"/>
  </si>
  <si>
    <r>
      <t>年間浄水量（m</t>
    </r>
    <r>
      <rPr>
        <vertAlign val="superscript"/>
        <sz val="9"/>
        <rFont val="ＭＳ Ｐゴシック"/>
        <family val="3"/>
        <charset val="128"/>
      </rPr>
      <t>3</t>
    </r>
    <r>
      <rPr>
        <sz val="9"/>
        <rFont val="ＭＳ Ｐゴシック"/>
        <family val="3"/>
        <charset val="128"/>
      </rPr>
      <t>）</t>
    </r>
    <phoneticPr fontId="4"/>
  </si>
  <si>
    <t>原水受水</t>
    <rPh sb="2" eb="3">
      <t>ジュ</t>
    </rPh>
    <rPh sb="3" eb="4">
      <t>スイ</t>
    </rPh>
    <phoneticPr fontId="4"/>
  </si>
  <si>
    <t>浄水受水</t>
    <rPh sb="2" eb="3">
      <t>ジュ</t>
    </rPh>
    <rPh sb="3" eb="4">
      <t>スイ</t>
    </rPh>
    <phoneticPr fontId="4"/>
  </si>
  <si>
    <t>その他
（湧水等）</t>
    <rPh sb="5" eb="7">
      <t>ユウスイ</t>
    </rPh>
    <rPh sb="7" eb="8">
      <t>トウ</t>
    </rPh>
    <phoneticPr fontId="4"/>
  </si>
  <si>
    <t>緩速ろ過</t>
    <rPh sb="3" eb="4">
      <t>カ</t>
    </rPh>
    <phoneticPr fontId="4"/>
  </si>
  <si>
    <t>急速ろ過</t>
    <rPh sb="3" eb="4">
      <t>カ</t>
    </rPh>
    <phoneticPr fontId="4"/>
  </si>
  <si>
    <t>紫外線</t>
    <rPh sb="0" eb="3">
      <t>シガイセン</t>
    </rPh>
    <phoneticPr fontId="4"/>
  </si>
  <si>
    <t>うち高度浄水処理等</t>
    <rPh sb="2" eb="4">
      <t>コウド</t>
    </rPh>
    <rPh sb="4" eb="6">
      <t>ジョウスイ</t>
    </rPh>
    <rPh sb="6" eb="9">
      <t>ショリトウ</t>
    </rPh>
    <phoneticPr fontId="4"/>
  </si>
  <si>
    <t>湖沼水</t>
    <rPh sb="0" eb="2">
      <t>コショウ</t>
    </rPh>
    <phoneticPr fontId="4"/>
  </si>
  <si>
    <t>河川水
（自流）</t>
    <rPh sb="0" eb="3">
      <t>カセンスイ</t>
    </rPh>
    <phoneticPr fontId="4"/>
  </si>
  <si>
    <t>浅井戸水</t>
    <rPh sb="3" eb="4">
      <t>スイ</t>
    </rPh>
    <phoneticPr fontId="4"/>
  </si>
  <si>
    <t>浅井戸数</t>
    <rPh sb="3" eb="4">
      <t>スウ</t>
    </rPh>
    <phoneticPr fontId="4"/>
  </si>
  <si>
    <t>深井戸水</t>
    <rPh sb="3" eb="4">
      <t>スイ</t>
    </rPh>
    <phoneticPr fontId="4"/>
  </si>
  <si>
    <t>深井戸数</t>
    <rPh sb="3" eb="4">
      <t>スウ</t>
    </rPh>
    <phoneticPr fontId="4"/>
  </si>
  <si>
    <t>量</t>
    <rPh sb="0" eb="1">
      <t>リョウ</t>
    </rPh>
    <phoneticPr fontId="4"/>
  </si>
  <si>
    <t>割合（%）</t>
  </si>
  <si>
    <t>霧ヶ峰ビバルデの丘</t>
  </si>
  <si>
    <t>上松</t>
  </si>
  <si>
    <t>千曲高原開発㈱</t>
  </si>
  <si>
    <t>北信</t>
  </si>
  <si>
    <t>２３．配水池容量及び管延長等（簡易水道）</t>
    <rPh sb="3" eb="5">
      <t>ハイスイ</t>
    </rPh>
    <rPh sb="5" eb="6">
      <t>イケ</t>
    </rPh>
    <rPh sb="6" eb="8">
      <t>ヨウリョウ</t>
    </rPh>
    <rPh sb="8" eb="9">
      <t>オヨ</t>
    </rPh>
    <rPh sb="10" eb="11">
      <t>カン</t>
    </rPh>
    <rPh sb="11" eb="13">
      <t>エンチョウ</t>
    </rPh>
    <rPh sb="13" eb="14">
      <t>トウ</t>
    </rPh>
    <rPh sb="15" eb="17">
      <t>カンイ</t>
    </rPh>
    <rPh sb="17" eb="19">
      <t>スイドウ</t>
    </rPh>
    <phoneticPr fontId="4"/>
  </si>
  <si>
    <t>導水管
延長
（m）</t>
    <rPh sb="4" eb="6">
      <t>エンチョウ</t>
    </rPh>
    <phoneticPr fontId="4"/>
  </si>
  <si>
    <t>送水管
延長
（m）</t>
    <rPh sb="4" eb="6">
      <t>エンチョウ</t>
    </rPh>
    <phoneticPr fontId="4"/>
  </si>
  <si>
    <t>配水管
延長
（m）</t>
    <rPh sb="4" eb="6">
      <t>エンチョウ</t>
    </rPh>
    <phoneticPr fontId="4"/>
  </si>
  <si>
    <t>総延長
（m）</t>
    <phoneticPr fontId="4"/>
  </si>
  <si>
    <t>管種別延長</t>
    <phoneticPr fontId="4"/>
  </si>
  <si>
    <t>うち
耐震管延長</t>
    <rPh sb="3" eb="5">
      <t>タイシン</t>
    </rPh>
    <rPh sb="5" eb="6">
      <t>カン</t>
    </rPh>
    <rPh sb="6" eb="8">
      <t>エンチョウ</t>
    </rPh>
    <phoneticPr fontId="4"/>
  </si>
  <si>
    <t>鋳鉄管</t>
    <rPh sb="0" eb="2">
      <t>チュウテツ</t>
    </rPh>
    <rPh sb="2" eb="3">
      <t>カン</t>
    </rPh>
    <phoneticPr fontId="4"/>
  </si>
  <si>
    <t>石綿セメント管</t>
    <rPh sb="0" eb="2">
      <t>セキメン</t>
    </rPh>
    <rPh sb="6" eb="7">
      <t>カン</t>
    </rPh>
    <phoneticPr fontId="4"/>
  </si>
  <si>
    <t>コンクリート管</t>
    <rPh sb="6" eb="7">
      <t>カン</t>
    </rPh>
    <phoneticPr fontId="4"/>
  </si>
  <si>
    <t>鉛管</t>
    <rPh sb="0" eb="1">
      <t>ナマリ</t>
    </rPh>
    <rPh sb="1" eb="2">
      <t>カン</t>
    </rPh>
    <phoneticPr fontId="4"/>
  </si>
  <si>
    <t>数</t>
  </si>
  <si>
    <r>
      <t>有効容量（m</t>
    </r>
    <r>
      <rPr>
        <vertAlign val="superscript"/>
        <sz val="9"/>
        <rFont val="ＭＳ Ｐゴシック"/>
        <family val="3"/>
        <charset val="128"/>
      </rPr>
      <t>3</t>
    </r>
    <r>
      <rPr>
        <sz val="9"/>
        <rFont val="ＭＳ Ｐゴシック"/>
        <family val="3"/>
        <charset val="128"/>
      </rPr>
      <t>）</t>
    </r>
    <rPh sb="0" eb="2">
      <t>ユウコウ</t>
    </rPh>
    <phoneticPr fontId="4"/>
  </si>
  <si>
    <t>延長
（m）</t>
    <rPh sb="0" eb="2">
      <t>エンチョウ</t>
    </rPh>
    <phoneticPr fontId="4"/>
  </si>
  <si>
    <t>２４．給水人口、施設能力、原水種別等（専用水道）</t>
    <rPh sb="3" eb="5">
      <t>キュウスイ</t>
    </rPh>
    <rPh sb="5" eb="7">
      <t>ジンコウ</t>
    </rPh>
    <rPh sb="8" eb="10">
      <t>シセツ</t>
    </rPh>
    <rPh sb="10" eb="12">
      <t>ノウリョク</t>
    </rPh>
    <rPh sb="13" eb="15">
      <t>ゲンスイ</t>
    </rPh>
    <rPh sb="15" eb="17">
      <t>シュベツ</t>
    </rPh>
    <rPh sb="17" eb="18">
      <t>トウ</t>
    </rPh>
    <rPh sb="19" eb="21">
      <t>センヨウ</t>
    </rPh>
    <rPh sb="21" eb="23">
      <t>スイドウ</t>
    </rPh>
    <phoneticPr fontId="4"/>
  </si>
  <si>
    <t>市町村</t>
    <rPh sb="0" eb="3">
      <t>シチョウソン</t>
    </rPh>
    <phoneticPr fontId="4"/>
  </si>
  <si>
    <t>施　設　名　等</t>
    <rPh sb="0" eb="1">
      <t>シ</t>
    </rPh>
    <rPh sb="2" eb="3">
      <t>セツ</t>
    </rPh>
    <rPh sb="4" eb="5">
      <t>メイ</t>
    </rPh>
    <rPh sb="6" eb="7">
      <t>トウ</t>
    </rPh>
    <phoneticPr fontId="4"/>
  </si>
  <si>
    <t>国施設</t>
    <rPh sb="0" eb="1">
      <t>クニ</t>
    </rPh>
    <rPh sb="1" eb="3">
      <t>シセツ</t>
    </rPh>
    <phoneticPr fontId="4"/>
  </si>
  <si>
    <t>確　 認
年月日</t>
    <rPh sb="0" eb="1">
      <t>アキラ</t>
    </rPh>
    <rPh sb="3" eb="4">
      <t>シノブ</t>
    </rPh>
    <rPh sb="5" eb="6">
      <t>ネン</t>
    </rPh>
    <rPh sb="6" eb="8">
      <t>ガッピ</t>
    </rPh>
    <phoneticPr fontId="4"/>
  </si>
  <si>
    <r>
      <t>施設能力(ｍ</t>
    </r>
    <r>
      <rPr>
        <vertAlign val="superscript"/>
        <sz val="9"/>
        <rFont val="ＭＳ Ｐゴシック"/>
        <family val="3"/>
        <charset val="128"/>
      </rPr>
      <t>3</t>
    </r>
    <r>
      <rPr>
        <sz val="9"/>
        <rFont val="ＭＳ Ｐゴシック"/>
        <family val="3"/>
        <charset val="128"/>
      </rPr>
      <t>/日)</t>
    </r>
    <rPh sb="0" eb="2">
      <t>シセツ</t>
    </rPh>
    <rPh sb="2" eb="4">
      <t>ノウリョク</t>
    </rPh>
    <rPh sb="8" eb="9">
      <t>ニチ</t>
    </rPh>
    <phoneticPr fontId="4"/>
  </si>
  <si>
    <t>専従職員数(人)</t>
    <rPh sb="0" eb="2">
      <t>センジュウ</t>
    </rPh>
    <rPh sb="2" eb="4">
      <t>ショクイン</t>
    </rPh>
    <rPh sb="4" eb="5">
      <t>カズ</t>
    </rPh>
    <rPh sb="6" eb="7">
      <t>ニン</t>
    </rPh>
    <phoneticPr fontId="4"/>
  </si>
  <si>
    <t>原水の種別</t>
    <rPh sb="0" eb="2">
      <t>ゲンスイ</t>
    </rPh>
    <rPh sb="3" eb="5">
      <t>シュベツ</t>
    </rPh>
    <phoneticPr fontId="4"/>
  </si>
  <si>
    <t>浄水施設の種別</t>
    <phoneticPr fontId="4"/>
  </si>
  <si>
    <t>確認時</t>
    <rPh sb="0" eb="2">
      <t>カクニン</t>
    </rPh>
    <rPh sb="2" eb="3">
      <t>ジ</t>
    </rPh>
    <phoneticPr fontId="4"/>
  </si>
  <si>
    <t>現　在</t>
    <rPh sb="0" eb="1">
      <t>ウツツ</t>
    </rPh>
    <rPh sb="2" eb="3">
      <t>ザイ</t>
    </rPh>
    <phoneticPr fontId="4"/>
  </si>
  <si>
    <t>種　別</t>
    <rPh sb="0" eb="1">
      <t>タネ</t>
    </rPh>
    <rPh sb="2" eb="3">
      <t>ベツ</t>
    </rPh>
    <phoneticPr fontId="4"/>
  </si>
  <si>
    <t>自己水源又は受水の別</t>
    <rPh sb="0" eb="2">
      <t>ジコ</t>
    </rPh>
    <rPh sb="2" eb="4">
      <t>スイゲン</t>
    </rPh>
    <rPh sb="4" eb="5">
      <t>マタ</t>
    </rPh>
    <rPh sb="6" eb="7">
      <t>ウ</t>
    </rPh>
    <rPh sb="7" eb="8">
      <t>ミズ</t>
    </rPh>
    <rPh sb="9" eb="10">
      <t>ベツ</t>
    </rPh>
    <phoneticPr fontId="4"/>
  </si>
  <si>
    <t>望月少年自然の家（長野県）</t>
    <rPh sb="0" eb="2">
      <t>モチヅキ</t>
    </rPh>
    <rPh sb="2" eb="4">
      <t>ショウネン</t>
    </rPh>
    <rPh sb="4" eb="6">
      <t>シゼン</t>
    </rPh>
    <rPh sb="7" eb="8">
      <t>イエ</t>
    </rPh>
    <rPh sb="9" eb="11">
      <t>ナガノ</t>
    </rPh>
    <rPh sb="11" eb="12">
      <t>ケン</t>
    </rPh>
    <phoneticPr fontId="1"/>
  </si>
  <si>
    <t>深井戸</t>
    <rPh sb="0" eb="3">
      <t>フカイド</t>
    </rPh>
    <phoneticPr fontId="4"/>
  </si>
  <si>
    <t>自己水源</t>
    <rPh sb="0" eb="4">
      <t>ジコスイゲン</t>
    </rPh>
    <phoneticPr fontId="4"/>
  </si>
  <si>
    <t>消毒のみ</t>
    <rPh sb="0" eb="2">
      <t>ショウドク</t>
    </rPh>
    <phoneticPr fontId="1"/>
  </si>
  <si>
    <t>佐久穂町</t>
    <rPh sb="0" eb="4">
      <t>サクホマチ</t>
    </rPh>
    <phoneticPr fontId="4"/>
  </si>
  <si>
    <t>八千穂高原（佐久穂町）</t>
    <rPh sb="0" eb="3">
      <t>ヤチホ</t>
    </rPh>
    <rPh sb="3" eb="5">
      <t>コウゲン</t>
    </rPh>
    <rPh sb="6" eb="10">
      <t>サクホマチ</t>
    </rPh>
    <phoneticPr fontId="1"/>
  </si>
  <si>
    <t>伏流水</t>
    <rPh sb="0" eb="2">
      <t>フクリュウ</t>
    </rPh>
    <rPh sb="2" eb="3">
      <t>スイ</t>
    </rPh>
    <phoneticPr fontId="4"/>
  </si>
  <si>
    <t>軽井沢町</t>
    <rPh sb="0" eb="3">
      <t>カルイザワ</t>
    </rPh>
    <rPh sb="3" eb="4">
      <t>マチ</t>
    </rPh>
    <phoneticPr fontId="4"/>
  </si>
  <si>
    <t>星野リゾート</t>
    <rPh sb="0" eb="2">
      <t>ホシノ</t>
    </rPh>
    <phoneticPr fontId="1"/>
  </si>
  <si>
    <t>伏流水</t>
    <rPh sb="0" eb="1">
      <t>フク</t>
    </rPh>
    <rPh sb="1" eb="2">
      <t>リュウ</t>
    </rPh>
    <rPh sb="2" eb="3">
      <t>ミズ</t>
    </rPh>
    <phoneticPr fontId="4"/>
  </si>
  <si>
    <t>レイクニュータウン</t>
    <phoneticPr fontId="1"/>
  </si>
  <si>
    <t>表流水・深井戸</t>
    <rPh sb="0" eb="1">
      <t>オモテ</t>
    </rPh>
    <rPh sb="1" eb="2">
      <t>ナガ</t>
    </rPh>
    <rPh sb="2" eb="3">
      <t>ミズ</t>
    </rPh>
    <rPh sb="4" eb="7">
      <t>フカイド</t>
    </rPh>
    <phoneticPr fontId="4"/>
  </si>
  <si>
    <t>急速ろ過</t>
    <rPh sb="0" eb="2">
      <t>キュウソク</t>
    </rPh>
    <rPh sb="3" eb="4">
      <t>カ</t>
    </rPh>
    <phoneticPr fontId="1"/>
  </si>
  <si>
    <t>せせらぎの森</t>
    <rPh sb="5" eb="6">
      <t>モリ</t>
    </rPh>
    <phoneticPr fontId="1"/>
  </si>
  <si>
    <t>表流水・深井戸</t>
    <rPh sb="0" eb="1">
      <t>オモテ</t>
    </rPh>
    <rPh sb="1" eb="2">
      <t>ナガ</t>
    </rPh>
    <rPh sb="2" eb="3">
      <t>ミズ</t>
    </rPh>
    <rPh sb="4" eb="7">
      <t>フカイド</t>
    </rPh>
    <rPh sb="6" eb="7">
      <t>ト</t>
    </rPh>
    <phoneticPr fontId="4"/>
  </si>
  <si>
    <t>三笠パーク</t>
    <rPh sb="0" eb="2">
      <t>ミカサ</t>
    </rPh>
    <phoneticPr fontId="1"/>
  </si>
  <si>
    <t>自己水源・
受水の併用</t>
    <phoneticPr fontId="4"/>
  </si>
  <si>
    <t>泉ヶ丘別荘管理事務所</t>
    <rPh sb="0" eb="1">
      <t>イズミ</t>
    </rPh>
    <rPh sb="2" eb="3">
      <t>オカ</t>
    </rPh>
    <rPh sb="3" eb="5">
      <t>ベッソウ</t>
    </rPh>
    <rPh sb="5" eb="7">
      <t>カンリ</t>
    </rPh>
    <rPh sb="7" eb="9">
      <t>ジム</t>
    </rPh>
    <rPh sb="9" eb="10">
      <t>ショ</t>
    </rPh>
    <phoneticPr fontId="1"/>
  </si>
  <si>
    <t>軽井沢休暇村別荘地</t>
    <rPh sb="0" eb="3">
      <t>カルイザワ</t>
    </rPh>
    <rPh sb="3" eb="5">
      <t>キュウカ</t>
    </rPh>
    <rPh sb="5" eb="6">
      <t>ムラ</t>
    </rPh>
    <rPh sb="6" eb="8">
      <t>ベッソウ</t>
    </rPh>
    <rPh sb="8" eb="9">
      <t>チ</t>
    </rPh>
    <phoneticPr fontId="1"/>
  </si>
  <si>
    <t>三笠別荘分譲地</t>
    <rPh sb="0" eb="2">
      <t>ミカサ</t>
    </rPh>
    <rPh sb="2" eb="4">
      <t>ベッソウ</t>
    </rPh>
    <rPh sb="4" eb="7">
      <t>ブンジョウチ</t>
    </rPh>
    <phoneticPr fontId="1"/>
  </si>
  <si>
    <t>受水</t>
    <rPh sb="0" eb="1">
      <t>ウ</t>
    </rPh>
    <rPh sb="1" eb="2">
      <t>ミズ</t>
    </rPh>
    <phoneticPr fontId="4"/>
  </si>
  <si>
    <t>受水のみ</t>
    <rPh sb="0" eb="2">
      <t>ジュスイ</t>
    </rPh>
    <phoneticPr fontId="4"/>
  </si>
  <si>
    <t>㈱プリンスホテル矢ケ崎</t>
    <rPh sb="8" eb="11">
      <t>ヤガサキ</t>
    </rPh>
    <phoneticPr fontId="1"/>
  </si>
  <si>
    <t>湧水・深井戸</t>
    <rPh sb="0" eb="2">
      <t>ユウスイ</t>
    </rPh>
    <rPh sb="3" eb="6">
      <t>フカイド</t>
    </rPh>
    <phoneticPr fontId="4"/>
  </si>
  <si>
    <t>除鉄
除マンガン
急速ろ過</t>
    <rPh sb="0" eb="1">
      <t>ジョ</t>
    </rPh>
    <rPh sb="1" eb="2">
      <t>テツ</t>
    </rPh>
    <rPh sb="3" eb="4">
      <t>ジョ</t>
    </rPh>
    <rPh sb="9" eb="11">
      <t>キュウソク</t>
    </rPh>
    <rPh sb="12" eb="13">
      <t>カ</t>
    </rPh>
    <phoneticPr fontId="1"/>
  </si>
  <si>
    <t>ふれあいの郷</t>
    <rPh sb="5" eb="6">
      <t>サト</t>
    </rPh>
    <phoneticPr fontId="1"/>
  </si>
  <si>
    <t>エクシブ軽井沢</t>
    <rPh sb="4" eb="7">
      <t>カルイザワ</t>
    </rPh>
    <phoneticPr fontId="1"/>
  </si>
  <si>
    <t>リベライン軽井沢</t>
    <rPh sb="5" eb="8">
      <t>カルイザワ</t>
    </rPh>
    <phoneticPr fontId="1"/>
  </si>
  <si>
    <t>ベルジューレ軽井沢</t>
    <rPh sb="6" eb="9">
      <t>カルイザワ</t>
    </rPh>
    <phoneticPr fontId="1"/>
  </si>
  <si>
    <t>軽井沢町</t>
    <rPh sb="0" eb="3">
      <t>カルイザワ</t>
    </rPh>
    <rPh sb="3" eb="4">
      <t>マチ</t>
    </rPh>
    <phoneticPr fontId="1"/>
  </si>
  <si>
    <t>オナーズヒルニュー軽井沢</t>
    <phoneticPr fontId="1"/>
  </si>
  <si>
    <t>深井戸</t>
    <phoneticPr fontId="4"/>
  </si>
  <si>
    <t>リゾートトラスト(株)森泉郷別荘地</t>
    <rPh sb="8" eb="11">
      <t>カブ</t>
    </rPh>
    <rPh sb="11" eb="13">
      <t>モリイズミ</t>
    </rPh>
    <rPh sb="13" eb="14">
      <t>キョウ</t>
    </rPh>
    <rPh sb="14" eb="17">
      <t>ベッソウチ</t>
    </rPh>
    <phoneticPr fontId="1"/>
  </si>
  <si>
    <t>表流水</t>
    <rPh sb="0" eb="1">
      <t>オモテ</t>
    </rPh>
    <rPh sb="1" eb="3">
      <t>リュウスイ</t>
    </rPh>
    <rPh sb="2" eb="3">
      <t>スイ</t>
    </rPh>
    <phoneticPr fontId="4"/>
  </si>
  <si>
    <t>(㈱)フジランド</t>
  </si>
  <si>
    <t>千曲荘病院</t>
    <rPh sb="0" eb="2">
      <t>チクマ</t>
    </rPh>
    <rPh sb="2" eb="3">
      <t>ソウ</t>
    </rPh>
    <rPh sb="3" eb="5">
      <t>ビョウイン</t>
    </rPh>
    <phoneticPr fontId="1"/>
  </si>
  <si>
    <t>三才山病院</t>
    <rPh sb="0" eb="2">
      <t>サンサイ</t>
    </rPh>
    <rPh sb="2" eb="3">
      <t>ヤマ</t>
    </rPh>
    <rPh sb="3" eb="5">
      <t>ビョウイン</t>
    </rPh>
    <phoneticPr fontId="1"/>
  </si>
  <si>
    <t>医療法人研成会諏訪湖畔病院・白寿荘</t>
    <rPh sb="0" eb="2">
      <t>イリョウ</t>
    </rPh>
    <rPh sb="2" eb="4">
      <t>ホウジン</t>
    </rPh>
    <rPh sb="4" eb="5">
      <t>ケン</t>
    </rPh>
    <rPh sb="5" eb="6">
      <t>セイ</t>
    </rPh>
    <rPh sb="6" eb="7">
      <t>カイ</t>
    </rPh>
    <rPh sb="7" eb="9">
      <t>スワ</t>
    </rPh>
    <rPh sb="9" eb="10">
      <t>コ</t>
    </rPh>
    <rPh sb="10" eb="11">
      <t>ハン</t>
    </rPh>
    <rPh sb="11" eb="13">
      <t>ビョウイン</t>
    </rPh>
    <rPh sb="14" eb="15">
      <t>ハク</t>
    </rPh>
    <rPh sb="15" eb="16">
      <t>ジュ</t>
    </rPh>
    <rPh sb="16" eb="17">
      <t>ソウ</t>
    </rPh>
    <phoneticPr fontId="1"/>
  </si>
  <si>
    <t>深井戸</t>
    <rPh sb="0" eb="1">
      <t>フカ</t>
    </rPh>
    <rPh sb="1" eb="3">
      <t>イド</t>
    </rPh>
    <phoneticPr fontId="4"/>
  </si>
  <si>
    <t>フェリスパートナーズ諏訪ゴルフ倶楽部練習場</t>
    <rPh sb="10" eb="12">
      <t>スワ</t>
    </rPh>
    <rPh sb="15" eb="18">
      <t>クラブ</t>
    </rPh>
    <rPh sb="18" eb="21">
      <t>レンシュウジョウ</t>
    </rPh>
    <phoneticPr fontId="1"/>
  </si>
  <si>
    <t>㈱北八ヶ岳リゾート蓼科高原</t>
    <rPh sb="1" eb="2">
      <t>キタ</t>
    </rPh>
    <rPh sb="2" eb="5">
      <t>ヤツガタケ</t>
    </rPh>
    <rPh sb="9" eb="11">
      <t>タテシナ</t>
    </rPh>
    <rPh sb="11" eb="13">
      <t>コウゲン</t>
    </rPh>
    <phoneticPr fontId="1"/>
  </si>
  <si>
    <t>日本電産サンキョー（株）</t>
    <rPh sb="0" eb="2">
      <t>ニッポン</t>
    </rPh>
    <rPh sb="2" eb="4">
      <t>デンサン</t>
    </rPh>
    <rPh sb="9" eb="12">
      <t>カブ</t>
    </rPh>
    <phoneticPr fontId="1"/>
  </si>
  <si>
    <t>（医）登誠会・諏訪マタニティクリニック</t>
    <rPh sb="1" eb="2">
      <t>イ</t>
    </rPh>
    <rPh sb="3" eb="4">
      <t>ノボ</t>
    </rPh>
    <rPh sb="4" eb="5">
      <t>マコト</t>
    </rPh>
    <rPh sb="5" eb="6">
      <t>カイ</t>
    </rPh>
    <rPh sb="7" eb="9">
      <t>スワ</t>
    </rPh>
    <phoneticPr fontId="1"/>
  </si>
  <si>
    <t>伊那中央病院</t>
    <rPh sb="0" eb="2">
      <t>イナ</t>
    </rPh>
    <rPh sb="2" eb="4">
      <t>チュウオウ</t>
    </rPh>
    <rPh sb="4" eb="6">
      <t>ビョウイン</t>
    </rPh>
    <phoneticPr fontId="1"/>
  </si>
  <si>
    <t>深井戸、受水</t>
    <rPh sb="0" eb="3">
      <t>フカイド</t>
    </rPh>
    <rPh sb="4" eb="6">
      <t>ジュスイ</t>
    </rPh>
    <phoneticPr fontId="4"/>
  </si>
  <si>
    <t>みぶの里</t>
    <rPh sb="3" eb="4">
      <t>サト</t>
    </rPh>
    <phoneticPr fontId="1"/>
  </si>
  <si>
    <t>受水</t>
    <rPh sb="0" eb="2">
      <t>ジュスイ</t>
    </rPh>
    <phoneticPr fontId="4"/>
  </si>
  <si>
    <t>伊那神経科病院</t>
    <rPh sb="0" eb="2">
      <t>イナ</t>
    </rPh>
    <rPh sb="2" eb="5">
      <t>シンケイカ</t>
    </rPh>
    <rPh sb="5" eb="7">
      <t>ビョウイン</t>
    </rPh>
    <phoneticPr fontId="1"/>
  </si>
  <si>
    <t>伏流水、受水</t>
    <rPh sb="0" eb="1">
      <t>フク</t>
    </rPh>
    <rPh sb="1" eb="3">
      <t>リュウスイ</t>
    </rPh>
    <rPh sb="4" eb="6">
      <t>ジュスイ</t>
    </rPh>
    <phoneticPr fontId="4"/>
  </si>
  <si>
    <t>駒ヶ根青年海外協力隊訓練所</t>
    <rPh sb="0" eb="3">
      <t>コマガネ</t>
    </rPh>
    <rPh sb="3" eb="5">
      <t>セイネン</t>
    </rPh>
    <rPh sb="5" eb="7">
      <t>カイガイ</t>
    </rPh>
    <rPh sb="7" eb="10">
      <t>キョウリョクタイ</t>
    </rPh>
    <rPh sb="10" eb="12">
      <t>クンレン</t>
    </rPh>
    <rPh sb="12" eb="13">
      <t>ジョ</t>
    </rPh>
    <phoneticPr fontId="1"/>
  </si>
  <si>
    <t>ベルシャイン駒ヶ根店</t>
    <rPh sb="6" eb="10">
      <t>コマガネテン</t>
    </rPh>
    <phoneticPr fontId="1"/>
  </si>
  <si>
    <t>ホテルルートイン</t>
  </si>
  <si>
    <t>大鹿村</t>
    <rPh sb="0" eb="3">
      <t>オオシカムラ</t>
    </rPh>
    <phoneticPr fontId="4"/>
  </si>
  <si>
    <t>鹿島・飛島・フジタ特別共同企業体中央新幹線南アルプストンネル新設（長野工区）工事事務所</t>
    <phoneticPr fontId="4"/>
  </si>
  <si>
    <t>（株）大同ライフサービス</t>
    <rPh sb="1" eb="2">
      <t>カブ</t>
    </rPh>
    <rPh sb="3" eb="5">
      <t>ダイドウ</t>
    </rPh>
    <phoneticPr fontId="1"/>
  </si>
  <si>
    <t>松本市</t>
    <rPh sb="0" eb="3">
      <t>マツモトシ</t>
    </rPh>
    <phoneticPr fontId="4"/>
  </si>
  <si>
    <t>国立大学法人信州大学　</t>
    <rPh sb="0" eb="2">
      <t>コクリツ</t>
    </rPh>
    <rPh sb="2" eb="4">
      <t>ダイガク</t>
    </rPh>
    <rPh sb="4" eb="6">
      <t>ホウジン</t>
    </rPh>
    <rPh sb="6" eb="8">
      <t>シンシュウ</t>
    </rPh>
    <rPh sb="8" eb="10">
      <t>ダイガク</t>
    </rPh>
    <phoneticPr fontId="1"/>
  </si>
  <si>
    <t>膜ろ過</t>
    <rPh sb="0" eb="1">
      <t>マク</t>
    </rPh>
    <rPh sb="2" eb="3">
      <t>カ</t>
    </rPh>
    <phoneticPr fontId="1"/>
  </si>
  <si>
    <t>社会医療法人財団慈泉会相澤病院　</t>
    <rPh sb="0" eb="2">
      <t>シャカイ</t>
    </rPh>
    <rPh sb="2" eb="4">
      <t>イリョウ</t>
    </rPh>
    <rPh sb="4" eb="6">
      <t>ホウジン</t>
    </rPh>
    <rPh sb="6" eb="8">
      <t>ザイダン</t>
    </rPh>
    <rPh sb="8" eb="9">
      <t>ジ</t>
    </rPh>
    <rPh sb="9" eb="10">
      <t>セン</t>
    </rPh>
    <rPh sb="10" eb="11">
      <t>カイ</t>
    </rPh>
    <rPh sb="11" eb="13">
      <t>アイザワ</t>
    </rPh>
    <rPh sb="13" eb="15">
      <t>ビョウイン</t>
    </rPh>
    <phoneticPr fontId="1"/>
  </si>
  <si>
    <t>除鉄
徐マンガン
膜ろ過</t>
    <rPh sb="0" eb="1">
      <t>ジョ</t>
    </rPh>
    <rPh sb="1" eb="2">
      <t>テツ</t>
    </rPh>
    <rPh sb="3" eb="4">
      <t>ジョ</t>
    </rPh>
    <rPh sb="9" eb="10">
      <t>マク</t>
    </rPh>
    <rPh sb="11" eb="12">
      <t>カ</t>
    </rPh>
    <phoneticPr fontId="1"/>
  </si>
  <si>
    <t>藤森病院井戸</t>
    <rPh sb="0" eb="2">
      <t>フジモリ</t>
    </rPh>
    <rPh sb="2" eb="4">
      <t>ビョウイン</t>
    </rPh>
    <rPh sb="4" eb="6">
      <t>イド</t>
    </rPh>
    <phoneticPr fontId="1"/>
  </si>
  <si>
    <t>東日本旅客鉄道㈱松本構内井水</t>
    <rPh sb="0" eb="1">
      <t>ヒガシ</t>
    </rPh>
    <rPh sb="1" eb="3">
      <t>ニホン</t>
    </rPh>
    <rPh sb="3" eb="5">
      <t>リョカク</t>
    </rPh>
    <rPh sb="5" eb="7">
      <t>テツドウ</t>
    </rPh>
    <rPh sb="8" eb="10">
      <t>マツモト</t>
    </rPh>
    <rPh sb="10" eb="12">
      <t>コウナイ</t>
    </rPh>
    <rPh sb="12" eb="13">
      <t>イ</t>
    </rPh>
    <rPh sb="13" eb="14">
      <t>スイ</t>
    </rPh>
    <phoneticPr fontId="1"/>
  </si>
  <si>
    <t>王子マテリア㈱松本工場　</t>
    <rPh sb="0" eb="2">
      <t>オウジ</t>
    </rPh>
    <rPh sb="7" eb="11">
      <t>マツモトコウジョウ</t>
    </rPh>
    <phoneticPr fontId="1"/>
  </si>
  <si>
    <t>陸上自衛隊松本駐屯地</t>
    <rPh sb="0" eb="2">
      <t>リクジョウ</t>
    </rPh>
    <rPh sb="2" eb="5">
      <t>ジエイタイ</t>
    </rPh>
    <rPh sb="5" eb="7">
      <t>マツモト</t>
    </rPh>
    <rPh sb="7" eb="10">
      <t>チュウトンチ</t>
    </rPh>
    <phoneticPr fontId="1"/>
  </si>
  <si>
    <t>○</t>
    <phoneticPr fontId="4"/>
  </si>
  <si>
    <t>独立行政法人　国立病院機構　まつもと医療センター</t>
    <phoneticPr fontId="1"/>
  </si>
  <si>
    <t>深井戸</t>
    <rPh sb="0" eb="3">
      <t>フカイド</t>
    </rPh>
    <phoneticPr fontId="1"/>
  </si>
  <si>
    <t>東洋紡績（株）豊科工場</t>
    <rPh sb="0" eb="2">
      <t>トウヨウ</t>
    </rPh>
    <rPh sb="2" eb="4">
      <t>ボウセキ</t>
    </rPh>
    <rPh sb="4" eb="7">
      <t>カブ</t>
    </rPh>
    <rPh sb="7" eb="9">
      <t>トヨシナ</t>
    </rPh>
    <rPh sb="9" eb="11">
      <t>コウジョウ</t>
    </rPh>
    <phoneticPr fontId="1"/>
  </si>
  <si>
    <t>（福）協立福祉会　あずみの里</t>
    <rPh sb="1" eb="2">
      <t>フク</t>
    </rPh>
    <rPh sb="3" eb="5">
      <t>キョウリツ</t>
    </rPh>
    <rPh sb="5" eb="7">
      <t>フクシ</t>
    </rPh>
    <rPh sb="7" eb="8">
      <t>カイ</t>
    </rPh>
    <rPh sb="13" eb="14">
      <t>サト</t>
    </rPh>
    <phoneticPr fontId="1"/>
  </si>
  <si>
    <t>医療法人　仁雄会　穂高病院</t>
    <rPh sb="0" eb="2">
      <t>イリョウ</t>
    </rPh>
    <rPh sb="2" eb="4">
      <t>ホウジン</t>
    </rPh>
    <rPh sb="5" eb="6">
      <t>ジン</t>
    </rPh>
    <rPh sb="6" eb="7">
      <t>ユウ</t>
    </rPh>
    <rPh sb="7" eb="8">
      <t>カイ</t>
    </rPh>
    <rPh sb="9" eb="11">
      <t>ホタカ</t>
    </rPh>
    <rPh sb="11" eb="13">
      <t>ビョウイン</t>
    </rPh>
    <phoneticPr fontId="1"/>
  </si>
  <si>
    <t>長野県立こども病院</t>
    <rPh sb="0" eb="4">
      <t>ナガノケンリツ</t>
    </rPh>
    <rPh sb="7" eb="9">
      <t>ビョウイン</t>
    </rPh>
    <phoneticPr fontId="1"/>
  </si>
  <si>
    <t>関西電力㈱黒四管理事務所</t>
    <rPh sb="0" eb="2">
      <t>カンサイ</t>
    </rPh>
    <rPh sb="2" eb="4">
      <t>デンリョク</t>
    </rPh>
    <rPh sb="5" eb="6">
      <t>クロ</t>
    </rPh>
    <rPh sb="6" eb="7">
      <t>ヨン</t>
    </rPh>
    <rPh sb="7" eb="9">
      <t>カンリ</t>
    </rPh>
    <rPh sb="9" eb="11">
      <t>ジム</t>
    </rPh>
    <rPh sb="11" eb="12">
      <t>ショ</t>
    </rPh>
    <phoneticPr fontId="1"/>
  </si>
  <si>
    <t>国営アルプスあづみの公園大町・松川地区</t>
    <rPh sb="12" eb="14">
      <t>オオマチ</t>
    </rPh>
    <rPh sb="15" eb="17">
      <t>マツカワ</t>
    </rPh>
    <rPh sb="17" eb="19">
      <t>チク</t>
    </rPh>
    <phoneticPr fontId="51"/>
  </si>
  <si>
    <t>深井戸</t>
  </si>
  <si>
    <t>小谷村教育委員会（小谷中学校）</t>
  </si>
  <si>
    <t>白馬アルプスホテル</t>
  </si>
  <si>
    <t>奥白馬高原開発株式会社</t>
    <rPh sb="0" eb="1">
      <t>オク</t>
    </rPh>
    <rPh sb="1" eb="3">
      <t>ハクバ</t>
    </rPh>
    <rPh sb="3" eb="5">
      <t>コウゲン</t>
    </rPh>
    <rPh sb="5" eb="7">
      <t>カイハツ</t>
    </rPh>
    <rPh sb="7" eb="11">
      <t>カブシキガイシャ</t>
    </rPh>
    <phoneticPr fontId="1"/>
  </si>
  <si>
    <t>長野日本無線㈱</t>
    <rPh sb="0" eb="2">
      <t>ナガノ</t>
    </rPh>
    <rPh sb="2" eb="4">
      <t>ニホン</t>
    </rPh>
    <rPh sb="4" eb="6">
      <t>ムセン</t>
    </rPh>
    <phoneticPr fontId="51"/>
  </si>
  <si>
    <t>公立学校共済組合長野宿泊所</t>
    <rPh sb="0" eb="2">
      <t>コウリツ</t>
    </rPh>
    <rPh sb="2" eb="4">
      <t>ガッコウ</t>
    </rPh>
    <rPh sb="4" eb="6">
      <t>キョウサイ</t>
    </rPh>
    <rPh sb="6" eb="8">
      <t>クミアイ</t>
    </rPh>
    <rPh sb="8" eb="10">
      <t>ナガノ</t>
    </rPh>
    <rPh sb="10" eb="12">
      <t>シュクハク</t>
    </rPh>
    <rPh sb="12" eb="13">
      <t>ジョ</t>
    </rPh>
    <phoneticPr fontId="51"/>
  </si>
  <si>
    <t>㈱みすずコーポレーション本社工場内食堂</t>
    <rPh sb="12" eb="14">
      <t>ホンシャ</t>
    </rPh>
    <rPh sb="14" eb="17">
      <t>コウジョウナイ</t>
    </rPh>
    <rPh sb="17" eb="19">
      <t>ショクドウ</t>
    </rPh>
    <phoneticPr fontId="51"/>
  </si>
  <si>
    <t>篠ノ井ゴルフパーク同、レストラン</t>
    <rPh sb="0" eb="3">
      <t>シノノイ</t>
    </rPh>
    <rPh sb="9" eb="10">
      <t>ドウ</t>
    </rPh>
    <phoneticPr fontId="51"/>
  </si>
  <si>
    <t>特別養護老人ホーム真島の里</t>
    <rPh sb="0" eb="2">
      <t>トクベツ</t>
    </rPh>
    <rPh sb="2" eb="4">
      <t>ヨウゴ</t>
    </rPh>
    <rPh sb="4" eb="6">
      <t>ロウジン</t>
    </rPh>
    <rPh sb="9" eb="11">
      <t>マシマ</t>
    </rPh>
    <rPh sb="12" eb="13">
      <t>サト</t>
    </rPh>
    <phoneticPr fontId="51"/>
  </si>
  <si>
    <t>長野赤十字病院</t>
    <rPh sb="0" eb="2">
      <t>ナガノ</t>
    </rPh>
    <rPh sb="2" eb="5">
      <t>セキジュウジ</t>
    </rPh>
    <rPh sb="5" eb="7">
      <t>ビョウイン</t>
    </rPh>
    <phoneticPr fontId="51"/>
  </si>
  <si>
    <t>鶴賀病院</t>
    <rPh sb="0" eb="1">
      <t>ツル</t>
    </rPh>
    <rPh sb="1" eb="2">
      <t>ガ</t>
    </rPh>
    <rPh sb="2" eb="4">
      <t>ビョウイン</t>
    </rPh>
    <phoneticPr fontId="51"/>
  </si>
  <si>
    <t>栗田病院</t>
    <rPh sb="0" eb="2">
      <t>クリタ</t>
    </rPh>
    <rPh sb="2" eb="4">
      <t>ビョウイン</t>
    </rPh>
    <phoneticPr fontId="51"/>
  </si>
  <si>
    <t>松代ロイヤルホテル</t>
    <rPh sb="0" eb="2">
      <t>マツシロ</t>
    </rPh>
    <phoneticPr fontId="51"/>
  </si>
  <si>
    <t>㈱ながの東急百貨店</t>
    <rPh sb="4" eb="6">
      <t>トウキュウ</t>
    </rPh>
    <rPh sb="6" eb="9">
      <t>ヒャッカテン</t>
    </rPh>
    <phoneticPr fontId="51"/>
  </si>
  <si>
    <t>東長野病院</t>
    <rPh sb="0" eb="1">
      <t>ヒガシ</t>
    </rPh>
    <rPh sb="1" eb="3">
      <t>ナガノ</t>
    </rPh>
    <rPh sb="3" eb="5">
      <t>ビョウイン</t>
    </rPh>
    <phoneticPr fontId="51"/>
  </si>
  <si>
    <t>厚生連篠ノ井総合病院</t>
    <rPh sb="0" eb="2">
      <t>コウセイ</t>
    </rPh>
    <rPh sb="2" eb="3">
      <t>レン</t>
    </rPh>
    <rPh sb="3" eb="6">
      <t>シノノイ</t>
    </rPh>
    <rPh sb="6" eb="8">
      <t>ソウゴウ</t>
    </rPh>
    <rPh sb="8" eb="10">
      <t>ビョウイン</t>
    </rPh>
    <phoneticPr fontId="51"/>
  </si>
  <si>
    <t>ホテル国際２１</t>
    <rPh sb="3" eb="5">
      <t>コクサイ</t>
    </rPh>
    <phoneticPr fontId="51"/>
  </si>
  <si>
    <t>ＪＲ東日本長野支社</t>
    <rPh sb="2" eb="5">
      <t>ヒガシニホン</t>
    </rPh>
    <rPh sb="5" eb="7">
      <t>ナガノ</t>
    </rPh>
    <rPh sb="7" eb="9">
      <t>シシャ</t>
    </rPh>
    <phoneticPr fontId="51"/>
  </si>
  <si>
    <t>長野中央病院</t>
    <rPh sb="0" eb="2">
      <t>ナガノ</t>
    </rPh>
    <rPh sb="2" eb="4">
      <t>チュウオウ</t>
    </rPh>
    <rPh sb="4" eb="6">
      <t>ビョウイン</t>
    </rPh>
    <phoneticPr fontId="51"/>
  </si>
  <si>
    <t>ホテルＪＡＬシティ長野</t>
    <rPh sb="9" eb="11">
      <t>ナガノ</t>
    </rPh>
    <phoneticPr fontId="51"/>
  </si>
  <si>
    <t>長野刑務所</t>
  </si>
  <si>
    <t>長野県厚生農業協同組合連合会北信総合病院</t>
    <rPh sb="0" eb="3">
      <t>ナガノケン</t>
    </rPh>
    <rPh sb="3" eb="5">
      <t>コウセイ</t>
    </rPh>
    <rPh sb="5" eb="7">
      <t>ノウギョウ</t>
    </rPh>
    <rPh sb="7" eb="9">
      <t>キョウドウ</t>
    </rPh>
    <rPh sb="9" eb="11">
      <t>クミアイ</t>
    </rPh>
    <rPh sb="11" eb="14">
      <t>レンゴウカイ</t>
    </rPh>
    <rPh sb="14" eb="16">
      <t>ホクシン</t>
    </rPh>
    <rPh sb="16" eb="18">
      <t>ソウゴウ</t>
    </rPh>
    <rPh sb="18" eb="20">
      <t>ビョウイン</t>
    </rPh>
    <phoneticPr fontId="1"/>
  </si>
  <si>
    <t>併用</t>
    <rPh sb="0" eb="2">
      <t>ヘイヨウ</t>
    </rPh>
    <phoneticPr fontId="4"/>
  </si>
  <si>
    <t>２５．国庫補助事業及び交付金事業の事業内容及び事業費等</t>
    <rPh sb="3" eb="5">
      <t>コッコ</t>
    </rPh>
    <rPh sb="5" eb="7">
      <t>ホジョ</t>
    </rPh>
    <rPh sb="7" eb="9">
      <t>ジギョウ</t>
    </rPh>
    <rPh sb="9" eb="10">
      <t>オヨ</t>
    </rPh>
    <rPh sb="11" eb="13">
      <t>コウフ</t>
    </rPh>
    <rPh sb="13" eb="14">
      <t>キン</t>
    </rPh>
    <rPh sb="14" eb="16">
      <t>ジギョウ</t>
    </rPh>
    <rPh sb="17" eb="19">
      <t>ジギョウ</t>
    </rPh>
    <rPh sb="19" eb="21">
      <t>ナイヨウ</t>
    </rPh>
    <rPh sb="21" eb="22">
      <t>オヨ</t>
    </rPh>
    <rPh sb="23" eb="27">
      <t>ジギョウヒトウ</t>
    </rPh>
    <phoneticPr fontId="4"/>
  </si>
  <si>
    <t>　　</t>
    <phoneticPr fontId="4"/>
  </si>
  <si>
    <t>（１）上水道事業及び水道用水供給事業に係る国庫補助事業（水道水源開発等施設整備費国庫補助）</t>
    <rPh sb="3" eb="6">
      <t>ジョウスイドウ</t>
    </rPh>
    <rPh sb="6" eb="8">
      <t>ジギョウ</t>
    </rPh>
    <rPh sb="8" eb="9">
      <t>オヨ</t>
    </rPh>
    <rPh sb="10" eb="12">
      <t>スイドウ</t>
    </rPh>
    <rPh sb="12" eb="14">
      <t>ヨウスイ</t>
    </rPh>
    <rPh sb="14" eb="16">
      <t>キョウキュウ</t>
    </rPh>
    <rPh sb="16" eb="18">
      <t>ジギョウ</t>
    </rPh>
    <rPh sb="19" eb="20">
      <t>カカ</t>
    </rPh>
    <rPh sb="21" eb="23">
      <t>コッコ</t>
    </rPh>
    <rPh sb="23" eb="25">
      <t>ホジョ</t>
    </rPh>
    <rPh sb="25" eb="26">
      <t>コト</t>
    </rPh>
    <rPh sb="26" eb="27">
      <t>ギョウ</t>
    </rPh>
    <rPh sb="28" eb="32">
      <t>スイドウスイゲン</t>
    </rPh>
    <rPh sb="32" eb="34">
      <t>カイハツ</t>
    </rPh>
    <rPh sb="34" eb="35">
      <t>トウ</t>
    </rPh>
    <rPh sb="35" eb="37">
      <t>シセツ</t>
    </rPh>
    <rPh sb="37" eb="39">
      <t>セイビ</t>
    </rPh>
    <rPh sb="39" eb="40">
      <t>ヒ</t>
    </rPh>
    <rPh sb="40" eb="42">
      <t>コッコ</t>
    </rPh>
    <rPh sb="42" eb="44">
      <t>ホジョ</t>
    </rPh>
    <phoneticPr fontId="4"/>
  </si>
  <si>
    <t>補助事業者名</t>
    <rPh sb="0" eb="2">
      <t>ホジョ</t>
    </rPh>
    <rPh sb="2" eb="5">
      <t>ジギョウシャ</t>
    </rPh>
    <rPh sb="5" eb="6">
      <t>メイ</t>
    </rPh>
    <phoneticPr fontId="4"/>
  </si>
  <si>
    <t>事業内容</t>
    <rPh sb="0" eb="2">
      <t>ジギョウ</t>
    </rPh>
    <rPh sb="2" eb="4">
      <t>ナイヨウ</t>
    </rPh>
    <phoneticPr fontId="4"/>
  </si>
  <si>
    <t>工　期</t>
    <rPh sb="0" eb="3">
      <t>コウキ</t>
    </rPh>
    <phoneticPr fontId="4"/>
  </si>
  <si>
    <t>補助率</t>
    <rPh sb="0" eb="3">
      <t>ホジョリツ</t>
    </rPh>
    <phoneticPr fontId="4"/>
  </si>
  <si>
    <t>平成29年度</t>
    <rPh sb="0" eb="2">
      <t>ヘイセイ</t>
    </rPh>
    <rPh sb="4" eb="6">
      <t>ネンド</t>
    </rPh>
    <phoneticPr fontId="4"/>
  </si>
  <si>
    <t>始期</t>
    <rPh sb="0" eb="2">
      <t>シキ</t>
    </rPh>
    <phoneticPr fontId="4"/>
  </si>
  <si>
    <t>終期</t>
    <rPh sb="0" eb="2">
      <t>シュウキ</t>
    </rPh>
    <phoneticPr fontId="4"/>
  </si>
  <si>
    <t>事業費
(千円)</t>
    <rPh sb="0" eb="3">
      <t>ジギョウヒ</t>
    </rPh>
    <rPh sb="5" eb="7">
      <t>センエン</t>
    </rPh>
    <phoneticPr fontId="4"/>
  </si>
  <si>
    <t>補助基本額
(千円)</t>
    <rPh sb="0" eb="2">
      <t>ホジョ</t>
    </rPh>
    <rPh sb="2" eb="4">
      <t>キホン</t>
    </rPh>
    <rPh sb="4" eb="5">
      <t>ガク</t>
    </rPh>
    <rPh sb="7" eb="9">
      <t>センエン</t>
    </rPh>
    <phoneticPr fontId="4"/>
  </si>
  <si>
    <t>補 助 額
(千円)</t>
    <rPh sb="0" eb="5">
      <t>ホジョガク</t>
    </rPh>
    <rPh sb="7" eb="9">
      <t>センエン</t>
    </rPh>
    <phoneticPr fontId="4"/>
  </si>
  <si>
    <t>内翌年度への繰越額
(千円)</t>
    <rPh sb="0" eb="1">
      <t>ウチ</t>
    </rPh>
    <rPh sb="1" eb="4">
      <t>ヨクネンド</t>
    </rPh>
    <rPh sb="6" eb="8">
      <t>クリコシ</t>
    </rPh>
    <rPh sb="8" eb="9">
      <t>ガク</t>
    </rPh>
    <rPh sb="11" eb="13">
      <t>センエン</t>
    </rPh>
    <phoneticPr fontId="4"/>
  </si>
  <si>
    <t>高度浄水施設等整備費
（高度浄水施設(南部浄水場)）</t>
    <rPh sb="0" eb="2">
      <t>コウド</t>
    </rPh>
    <rPh sb="2" eb="4">
      <t>ジョウスイ</t>
    </rPh>
    <rPh sb="4" eb="7">
      <t>シセツトウ</t>
    </rPh>
    <rPh sb="7" eb="10">
      <t>セイビヒ</t>
    </rPh>
    <rPh sb="12" eb="14">
      <t>コウド</t>
    </rPh>
    <rPh sb="14" eb="16">
      <t>ジョウスイ</t>
    </rPh>
    <rPh sb="16" eb="18">
      <t>シセツ</t>
    </rPh>
    <rPh sb="19" eb="21">
      <t>ナンブ</t>
    </rPh>
    <rPh sb="21" eb="23">
      <t>ジョウスイ</t>
    </rPh>
    <rPh sb="23" eb="24">
      <t>ジョウ</t>
    </rPh>
    <phoneticPr fontId="4"/>
  </si>
  <si>
    <t>１事業者</t>
    <rPh sb="1" eb="4">
      <t>ジギョウシャ</t>
    </rPh>
    <phoneticPr fontId="4"/>
  </si>
  <si>
    <t>１事業</t>
    <rPh sb="1" eb="3">
      <t>ジギョウ</t>
    </rPh>
    <phoneticPr fontId="4"/>
  </si>
  <si>
    <t>（平成28年度からの地方繰越分）</t>
    <rPh sb="1" eb="3">
      <t>ヘイセイ</t>
    </rPh>
    <rPh sb="5" eb="7">
      <t>ネンド</t>
    </rPh>
    <rPh sb="10" eb="12">
      <t>チホウ</t>
    </rPh>
    <rPh sb="12" eb="14">
      <t>クリコシ</t>
    </rPh>
    <rPh sb="14" eb="15">
      <t>ブン</t>
    </rPh>
    <phoneticPr fontId="4"/>
  </si>
  <si>
    <t>高度浄水施設等整備費
（高度浄水施設(大地配水池外２配水池)）</t>
    <rPh sb="0" eb="2">
      <t>コウド</t>
    </rPh>
    <rPh sb="2" eb="4">
      <t>ジョウスイ</t>
    </rPh>
    <rPh sb="4" eb="7">
      <t>シセツトウ</t>
    </rPh>
    <rPh sb="7" eb="10">
      <t>セイビヒ</t>
    </rPh>
    <rPh sb="12" eb="14">
      <t>コウド</t>
    </rPh>
    <rPh sb="14" eb="16">
      <t>ジョウスイ</t>
    </rPh>
    <rPh sb="16" eb="18">
      <t>シセツ</t>
    </rPh>
    <rPh sb="19" eb="21">
      <t>ダイチ</t>
    </rPh>
    <rPh sb="21" eb="24">
      <t>ハイスイチ</t>
    </rPh>
    <rPh sb="24" eb="25">
      <t>ホカ</t>
    </rPh>
    <rPh sb="26" eb="29">
      <t>ハイスイチ</t>
    </rPh>
    <phoneticPr fontId="4"/>
  </si>
  <si>
    <t>高度浄水施設等整備費
（代替水源(高遠)）</t>
    <rPh sb="0" eb="2">
      <t>コウド</t>
    </rPh>
    <rPh sb="2" eb="4">
      <t>ジョウスイ</t>
    </rPh>
    <rPh sb="4" eb="7">
      <t>シセツトウ</t>
    </rPh>
    <rPh sb="7" eb="10">
      <t>セイビヒ</t>
    </rPh>
    <rPh sb="12" eb="14">
      <t>ダイタイ</t>
    </rPh>
    <rPh sb="14" eb="16">
      <t>スイゲン</t>
    </rPh>
    <rPh sb="17" eb="19">
      <t>タカトオ</t>
    </rPh>
    <phoneticPr fontId="4"/>
  </si>
  <si>
    <t>２事業者</t>
    <rPh sb="1" eb="4">
      <t>ジギョウシャ</t>
    </rPh>
    <phoneticPr fontId="4"/>
  </si>
  <si>
    <t>２事業</t>
    <rPh sb="1" eb="3">
      <t>ジギョウ</t>
    </rPh>
    <phoneticPr fontId="4"/>
  </si>
  <si>
    <t>（２）簡易水道事業及び飲料水供給施設に係る国庫補助事業（簡易水道等施設整備費国庫補助）</t>
    <rPh sb="3" eb="5">
      <t>カンイ</t>
    </rPh>
    <rPh sb="5" eb="7">
      <t>スイドウ</t>
    </rPh>
    <rPh sb="7" eb="9">
      <t>ジギョウ</t>
    </rPh>
    <rPh sb="9" eb="10">
      <t>オヨ</t>
    </rPh>
    <rPh sb="11" eb="14">
      <t>インリョウスイ</t>
    </rPh>
    <rPh sb="14" eb="16">
      <t>キョウキュウ</t>
    </rPh>
    <rPh sb="16" eb="18">
      <t>シセツ</t>
    </rPh>
    <rPh sb="19" eb="20">
      <t>カカ</t>
    </rPh>
    <rPh sb="21" eb="23">
      <t>コッコ</t>
    </rPh>
    <rPh sb="23" eb="25">
      <t>ホジョ</t>
    </rPh>
    <rPh sb="25" eb="26">
      <t>コト</t>
    </rPh>
    <rPh sb="26" eb="27">
      <t>ギョウ</t>
    </rPh>
    <rPh sb="28" eb="30">
      <t>カンイ</t>
    </rPh>
    <rPh sb="30" eb="32">
      <t>スイドウ</t>
    </rPh>
    <rPh sb="32" eb="33">
      <t>ナド</t>
    </rPh>
    <rPh sb="33" eb="35">
      <t>シセツ</t>
    </rPh>
    <rPh sb="35" eb="37">
      <t>セイビ</t>
    </rPh>
    <rPh sb="37" eb="38">
      <t>ヒ</t>
    </rPh>
    <rPh sb="38" eb="40">
      <t>コッコ</t>
    </rPh>
    <rPh sb="40" eb="42">
      <t>ホジョ</t>
    </rPh>
    <phoneticPr fontId="4"/>
  </si>
  <si>
    <t>地区名</t>
    <rPh sb="0" eb="3">
      <t>チクメイ</t>
    </rPh>
    <phoneticPr fontId="4"/>
  </si>
  <si>
    <t>栄村</t>
    <rPh sb="0" eb="1">
      <t>サカエ</t>
    </rPh>
    <rPh sb="1" eb="2">
      <t>ムラ</t>
    </rPh>
    <phoneticPr fontId="4"/>
  </si>
  <si>
    <t>青倉</t>
    <rPh sb="0" eb="1">
      <t>アオ</t>
    </rPh>
    <rPh sb="1" eb="2">
      <t>クラ</t>
    </rPh>
    <phoneticPr fontId="4"/>
  </si>
  <si>
    <t>生活基盤近代化事業
（基幹改良）</t>
    <rPh sb="11" eb="13">
      <t>キカン</t>
    </rPh>
    <rPh sb="13" eb="15">
      <t>カイリョウ</t>
    </rPh>
    <phoneticPr fontId="4"/>
  </si>
  <si>
    <t>上松町</t>
    <rPh sb="0" eb="2">
      <t>アゲマツ</t>
    </rPh>
    <rPh sb="2" eb="3">
      <t>マチ</t>
    </rPh>
    <phoneticPr fontId="4"/>
  </si>
  <si>
    <t>上松</t>
    <rPh sb="0" eb="2">
      <t>アゲマツ</t>
    </rPh>
    <phoneticPr fontId="4"/>
  </si>
  <si>
    <t>鴇久保</t>
    <rPh sb="0" eb="3">
      <t>トキクボ</t>
    </rPh>
    <phoneticPr fontId="4"/>
  </si>
  <si>
    <t>簡易水道再編推進事業
（簡水統合整備）</t>
    <rPh sb="0" eb="2">
      <t>カンイ</t>
    </rPh>
    <rPh sb="2" eb="4">
      <t>スイドウ</t>
    </rPh>
    <rPh sb="4" eb="6">
      <t>サイヘン</t>
    </rPh>
    <rPh sb="6" eb="8">
      <t>スイシン</t>
    </rPh>
    <rPh sb="8" eb="10">
      <t>ジギョウ</t>
    </rPh>
    <rPh sb="12" eb="14">
      <t>カンスイ</t>
    </rPh>
    <rPh sb="14" eb="16">
      <t>トウゴウ</t>
    </rPh>
    <rPh sb="16" eb="18">
      <t>セイビ</t>
    </rPh>
    <phoneticPr fontId="4"/>
  </si>
  <si>
    <t>真田８簡水</t>
    <rPh sb="0" eb="2">
      <t>サナダ</t>
    </rPh>
    <rPh sb="3" eb="5">
      <t>カンスイ</t>
    </rPh>
    <phoneticPr fontId="4"/>
  </si>
  <si>
    <t>青木村</t>
    <rPh sb="0" eb="2">
      <t>アオキ</t>
    </rPh>
    <rPh sb="2" eb="3">
      <t>ムラ</t>
    </rPh>
    <phoneticPr fontId="4"/>
  </si>
  <si>
    <t>簡易水道再編推進事業
（統合簡水）</t>
    <rPh sb="0" eb="2">
      <t>カンイ</t>
    </rPh>
    <rPh sb="2" eb="4">
      <t>スイドウ</t>
    </rPh>
    <rPh sb="4" eb="6">
      <t>サイヘン</t>
    </rPh>
    <rPh sb="6" eb="8">
      <t>スイシン</t>
    </rPh>
    <rPh sb="8" eb="10">
      <t>ジギョウ</t>
    </rPh>
    <rPh sb="12" eb="14">
      <t>トウゴウ</t>
    </rPh>
    <rPh sb="14" eb="16">
      <t>カンスイ</t>
    </rPh>
    <phoneticPr fontId="4"/>
  </si>
  <si>
    <t>泰阜村</t>
    <rPh sb="0" eb="2">
      <t>ヤスオカ</t>
    </rPh>
    <rPh sb="2" eb="3">
      <t>ムラ</t>
    </rPh>
    <phoneticPr fontId="4"/>
  </si>
  <si>
    <t>泰阜</t>
    <rPh sb="0" eb="2">
      <t>ヤスオカ</t>
    </rPh>
    <phoneticPr fontId="4"/>
  </si>
  <si>
    <t>天龍村</t>
    <rPh sb="0" eb="3">
      <t>テンリュウムラ</t>
    </rPh>
    <phoneticPr fontId="4"/>
  </si>
  <si>
    <t>鶯巣他</t>
    <rPh sb="0" eb="2">
      <t>ウグス</t>
    </rPh>
    <rPh sb="2" eb="3">
      <t>ホカ</t>
    </rPh>
    <phoneticPr fontId="4"/>
  </si>
  <si>
    <t>4/10</t>
    <phoneticPr fontId="4"/>
  </si>
  <si>
    <t>大桑村</t>
    <rPh sb="0" eb="2">
      <t>オオクワ</t>
    </rPh>
    <rPh sb="2" eb="3">
      <t>ムラ</t>
    </rPh>
    <phoneticPr fontId="4"/>
  </si>
  <si>
    <t>全村</t>
    <rPh sb="0" eb="2">
      <t>ゼンソン</t>
    </rPh>
    <phoneticPr fontId="4"/>
  </si>
  <si>
    <t>木祖村</t>
    <rPh sb="0" eb="3">
      <t>キソムラ</t>
    </rPh>
    <phoneticPr fontId="4"/>
  </si>
  <si>
    <t>木祖</t>
    <rPh sb="0" eb="2">
      <t>キソ</t>
    </rPh>
    <phoneticPr fontId="4"/>
  </si>
  <si>
    <t>阿南町</t>
    <rPh sb="0" eb="3">
      <t>アナンチョウ</t>
    </rPh>
    <phoneticPr fontId="4"/>
  </si>
  <si>
    <t>平谷村</t>
    <rPh sb="0" eb="2">
      <t>ヒラヤ</t>
    </rPh>
    <rPh sb="2" eb="3">
      <t>ムラ</t>
    </rPh>
    <phoneticPr fontId="4"/>
  </si>
  <si>
    <t>平谷村地区</t>
    <rPh sb="0" eb="3">
      <t>ヒラヤムラ</t>
    </rPh>
    <rPh sb="3" eb="5">
      <t>チク</t>
    </rPh>
    <phoneticPr fontId="4"/>
  </si>
  <si>
    <t>売木村</t>
    <rPh sb="0" eb="2">
      <t>ウルギ</t>
    </rPh>
    <rPh sb="2" eb="3">
      <t>ムラ</t>
    </rPh>
    <phoneticPr fontId="4"/>
  </si>
  <si>
    <t>売木村</t>
    <rPh sb="0" eb="3">
      <t>ウルギムラ</t>
    </rPh>
    <phoneticPr fontId="4"/>
  </si>
  <si>
    <t>乱橋</t>
    <rPh sb="0" eb="1">
      <t>ラン</t>
    </rPh>
    <rPh sb="1" eb="2">
      <t>ハシ</t>
    </rPh>
    <phoneticPr fontId="4"/>
  </si>
  <si>
    <t>13事業者</t>
    <rPh sb="2" eb="5">
      <t>ジギョウシャ</t>
    </rPh>
    <phoneticPr fontId="4"/>
  </si>
  <si>
    <t>13事業</t>
    <rPh sb="2" eb="4">
      <t>ジギョウ</t>
    </rPh>
    <phoneticPr fontId="4"/>
  </si>
  <si>
    <t>中条</t>
    <rPh sb="0" eb="2">
      <t>ナカジョウ</t>
    </rPh>
    <phoneticPr fontId="4"/>
  </si>
  <si>
    <t>生活基盤近代化事業
（増補改良）</t>
    <rPh sb="11" eb="13">
      <t>ゾウホ</t>
    </rPh>
    <rPh sb="13" eb="15">
      <t>カイリョウ</t>
    </rPh>
    <phoneticPr fontId="4"/>
  </si>
  <si>
    <t>信州新町</t>
    <rPh sb="0" eb="2">
      <t>シンシュウ</t>
    </rPh>
    <rPh sb="2" eb="4">
      <t>シンマチ</t>
    </rPh>
    <phoneticPr fontId="4"/>
  </si>
  <si>
    <t>３事業</t>
    <rPh sb="1" eb="3">
      <t>ジギョウ</t>
    </rPh>
    <phoneticPr fontId="4"/>
  </si>
  <si>
    <t>（３）上水道事業及び水道用水供給事業並びに簡易水道事業及び飲料水供給施設に係る交付金事業（生活基盤施設耐震化等交付金）</t>
    <rPh sb="3" eb="5">
      <t>ジョウスイ</t>
    </rPh>
    <rPh sb="5" eb="6">
      <t>ミチ</t>
    </rPh>
    <rPh sb="6" eb="8">
      <t>ジギョウ</t>
    </rPh>
    <rPh sb="8" eb="9">
      <t>オヨ</t>
    </rPh>
    <rPh sb="10" eb="12">
      <t>スイドウ</t>
    </rPh>
    <rPh sb="12" eb="14">
      <t>ヨウスイ</t>
    </rPh>
    <rPh sb="14" eb="16">
      <t>キョウキュウ</t>
    </rPh>
    <rPh sb="16" eb="18">
      <t>ジギョウ</t>
    </rPh>
    <rPh sb="18" eb="19">
      <t>ナラ</t>
    </rPh>
    <rPh sb="21" eb="23">
      <t>カンイ</t>
    </rPh>
    <rPh sb="23" eb="25">
      <t>スイドウ</t>
    </rPh>
    <rPh sb="25" eb="27">
      <t>ジギョウ</t>
    </rPh>
    <rPh sb="27" eb="28">
      <t>オヨ</t>
    </rPh>
    <rPh sb="29" eb="32">
      <t>インリョウスイ</t>
    </rPh>
    <rPh sb="32" eb="34">
      <t>キョウキュウ</t>
    </rPh>
    <rPh sb="34" eb="36">
      <t>シセツ</t>
    </rPh>
    <rPh sb="37" eb="38">
      <t>カカ</t>
    </rPh>
    <rPh sb="39" eb="42">
      <t>コウフキン</t>
    </rPh>
    <rPh sb="42" eb="44">
      <t>ジギョウ</t>
    </rPh>
    <rPh sb="45" eb="47">
      <t>セイカツ</t>
    </rPh>
    <rPh sb="47" eb="49">
      <t>キバン</t>
    </rPh>
    <rPh sb="49" eb="51">
      <t>シセツ</t>
    </rPh>
    <rPh sb="51" eb="54">
      <t>タイシンカ</t>
    </rPh>
    <rPh sb="54" eb="55">
      <t>トウ</t>
    </rPh>
    <rPh sb="55" eb="57">
      <t>コウフ</t>
    </rPh>
    <rPh sb="57" eb="58">
      <t>キン</t>
    </rPh>
    <phoneticPr fontId="4"/>
  </si>
  <si>
    <t>水道管路耐震化等推進事業費（老朽管更新事業）</t>
    <rPh sb="0" eb="2">
      <t>スイドウ</t>
    </rPh>
    <rPh sb="2" eb="4">
      <t>カンロ</t>
    </rPh>
    <rPh sb="4" eb="7">
      <t>タイシンカ</t>
    </rPh>
    <rPh sb="7" eb="8">
      <t>トウ</t>
    </rPh>
    <rPh sb="8" eb="10">
      <t>スイシン</t>
    </rPh>
    <rPh sb="10" eb="12">
      <t>ジギョウ</t>
    </rPh>
    <rPh sb="12" eb="13">
      <t>ヒ</t>
    </rPh>
    <rPh sb="14" eb="16">
      <t>ロウキュウ</t>
    </rPh>
    <rPh sb="16" eb="17">
      <t>カン</t>
    </rPh>
    <rPh sb="17" eb="19">
      <t>コウシン</t>
    </rPh>
    <rPh sb="19" eb="21">
      <t>ジギョウ</t>
    </rPh>
    <phoneticPr fontId="4"/>
  </si>
  <si>
    <t>水道管路耐震化等推進事業費（水道管路緊急改善事業）</t>
    <rPh sb="0" eb="2">
      <t>スイドウ</t>
    </rPh>
    <rPh sb="2" eb="4">
      <t>カンロ</t>
    </rPh>
    <rPh sb="4" eb="7">
      <t>タイシンカ</t>
    </rPh>
    <rPh sb="7" eb="8">
      <t>トウ</t>
    </rPh>
    <rPh sb="8" eb="10">
      <t>スイシン</t>
    </rPh>
    <rPh sb="10" eb="12">
      <t>ジギョウ</t>
    </rPh>
    <rPh sb="12" eb="13">
      <t>ヒ</t>
    </rPh>
    <rPh sb="14" eb="16">
      <t>スイドウ</t>
    </rPh>
    <rPh sb="16" eb="18">
      <t>カンロ</t>
    </rPh>
    <rPh sb="18" eb="20">
      <t>キンキュウ</t>
    </rPh>
    <rPh sb="20" eb="22">
      <t>カイゼン</t>
    </rPh>
    <rPh sb="22" eb="24">
      <t>ジギョウ</t>
    </rPh>
    <phoneticPr fontId="4"/>
  </si>
  <si>
    <t>緊急時給水拠点確保等
事業費（配水池）</t>
    <rPh sb="0" eb="2">
      <t>キンキュウ</t>
    </rPh>
    <rPh sb="2" eb="3">
      <t>ジ</t>
    </rPh>
    <rPh sb="3" eb="5">
      <t>キュウスイ</t>
    </rPh>
    <rPh sb="5" eb="7">
      <t>キョテン</t>
    </rPh>
    <rPh sb="7" eb="9">
      <t>カクホ</t>
    </rPh>
    <rPh sb="9" eb="10">
      <t>トウ</t>
    </rPh>
    <rPh sb="11" eb="13">
      <t>ジギョウ</t>
    </rPh>
    <rPh sb="13" eb="14">
      <t>ヒ</t>
    </rPh>
    <rPh sb="15" eb="18">
      <t>ハイスイチ</t>
    </rPh>
    <phoneticPr fontId="4"/>
  </si>
  <si>
    <t>緊急時給水拠点確保等事業費（重要給水施設配水管）</t>
    <rPh sb="0" eb="2">
      <t>キンキュウ</t>
    </rPh>
    <rPh sb="2" eb="3">
      <t>ジ</t>
    </rPh>
    <rPh sb="3" eb="5">
      <t>キュウスイ</t>
    </rPh>
    <rPh sb="5" eb="7">
      <t>キョテン</t>
    </rPh>
    <rPh sb="7" eb="9">
      <t>カクホ</t>
    </rPh>
    <rPh sb="9" eb="10">
      <t>トウ</t>
    </rPh>
    <rPh sb="10" eb="12">
      <t>ジギョウ</t>
    </rPh>
    <rPh sb="12" eb="13">
      <t>ヒ</t>
    </rPh>
    <rPh sb="14" eb="16">
      <t>ジュウヨウ</t>
    </rPh>
    <rPh sb="16" eb="18">
      <t>キュウスイ</t>
    </rPh>
    <rPh sb="18" eb="20">
      <t>シセツ</t>
    </rPh>
    <rPh sb="20" eb="23">
      <t>ハイスイカン</t>
    </rPh>
    <phoneticPr fontId="4"/>
  </si>
  <si>
    <t>緊急時給水拠点確保等事業費（基幹構造物の耐震化事業）</t>
    <rPh sb="0" eb="2">
      <t>キンキュウ</t>
    </rPh>
    <rPh sb="2" eb="3">
      <t>ジ</t>
    </rPh>
    <rPh sb="3" eb="5">
      <t>キュウスイ</t>
    </rPh>
    <rPh sb="5" eb="7">
      <t>キョテン</t>
    </rPh>
    <rPh sb="7" eb="9">
      <t>カクホ</t>
    </rPh>
    <rPh sb="9" eb="10">
      <t>トウ</t>
    </rPh>
    <rPh sb="10" eb="12">
      <t>ジギョウ</t>
    </rPh>
    <rPh sb="12" eb="13">
      <t>ヒ</t>
    </rPh>
    <rPh sb="14" eb="16">
      <t>キカン</t>
    </rPh>
    <rPh sb="16" eb="19">
      <t>コウゾウブツ</t>
    </rPh>
    <rPh sb="20" eb="23">
      <t>タイシンカ</t>
    </rPh>
    <rPh sb="23" eb="25">
      <t>ジギョウ</t>
    </rPh>
    <phoneticPr fontId="4"/>
  </si>
  <si>
    <t>千曲市</t>
    <rPh sb="0" eb="3">
      <t>チクマシ</t>
    </rPh>
    <phoneticPr fontId="4"/>
  </si>
  <si>
    <t>７事業者</t>
    <rPh sb="1" eb="4">
      <t>ジギョウシャ</t>
    </rPh>
    <phoneticPr fontId="4"/>
  </si>
  <si>
    <t>10事業</t>
    <rPh sb="2" eb="4">
      <t>ジギョウ</t>
    </rPh>
    <phoneticPr fontId="4"/>
  </si>
  <si>
    <t>小野</t>
    <rPh sb="0" eb="2">
      <t>オノ</t>
    </rPh>
    <phoneticPr fontId="4"/>
  </si>
  <si>
    <t>簡易水道再編推進事業
（簡易水道統合整備）</t>
    <rPh sb="12" eb="14">
      <t>カンイ</t>
    </rPh>
    <rPh sb="14" eb="16">
      <t>スイドウ</t>
    </rPh>
    <rPh sb="16" eb="18">
      <t>トウゴウ</t>
    </rPh>
    <rPh sb="18" eb="20">
      <t>セイビ</t>
    </rPh>
    <rPh sb="20" eb="21">
      <t>スイドウ</t>
    </rPh>
    <phoneticPr fontId="4"/>
  </si>
  <si>
    <t>北ｱﾙﾌﾟｽ</t>
    <rPh sb="0" eb="1">
      <t>キタ</t>
    </rPh>
    <phoneticPr fontId="4"/>
  </si>
  <si>
    <t>中土</t>
    <rPh sb="0" eb="1">
      <t>ナカ</t>
    </rPh>
    <rPh sb="1" eb="2">
      <t>ツチ</t>
    </rPh>
    <phoneticPr fontId="4"/>
  </si>
  <si>
    <t>※平成27年度事業は暫定運用期間のため、国庫補助金と同じ国から事業体への直接交付。</t>
    <rPh sb="1" eb="3">
      <t>ヘイセイ</t>
    </rPh>
    <rPh sb="5" eb="7">
      <t>ネンド</t>
    </rPh>
    <rPh sb="7" eb="9">
      <t>ジギョウ</t>
    </rPh>
    <rPh sb="10" eb="12">
      <t>ザンテイ</t>
    </rPh>
    <rPh sb="12" eb="14">
      <t>ウンヨウ</t>
    </rPh>
    <rPh sb="14" eb="16">
      <t>キカン</t>
    </rPh>
    <rPh sb="20" eb="22">
      <t>コッコ</t>
    </rPh>
    <rPh sb="22" eb="25">
      <t>ホジョキン</t>
    </rPh>
    <rPh sb="26" eb="27">
      <t>オナ</t>
    </rPh>
    <rPh sb="28" eb="29">
      <t>クニ</t>
    </rPh>
    <rPh sb="31" eb="34">
      <t>ジギョウタイ</t>
    </rPh>
    <rPh sb="36" eb="38">
      <t>チョクセツ</t>
    </rPh>
    <rPh sb="38" eb="40">
      <t>コウフ</t>
    </rPh>
    <phoneticPr fontId="4"/>
  </si>
  <si>
    <t>２６．国庫補助事業及び交付金事業の事業数及び補助金等の推移</t>
    <rPh sb="3" eb="5">
      <t>コッコ</t>
    </rPh>
    <rPh sb="5" eb="7">
      <t>ホジョ</t>
    </rPh>
    <rPh sb="7" eb="9">
      <t>ジギョウ</t>
    </rPh>
    <rPh sb="9" eb="10">
      <t>オヨ</t>
    </rPh>
    <rPh sb="11" eb="14">
      <t>コウフキン</t>
    </rPh>
    <rPh sb="14" eb="16">
      <t>ジギョウ</t>
    </rPh>
    <rPh sb="17" eb="19">
      <t>ジギョウ</t>
    </rPh>
    <rPh sb="19" eb="20">
      <t>スウ</t>
    </rPh>
    <rPh sb="20" eb="21">
      <t>オヨ</t>
    </rPh>
    <rPh sb="22" eb="26">
      <t>ホジョキントウ</t>
    </rPh>
    <rPh sb="27" eb="29">
      <t>スイイ</t>
    </rPh>
    <phoneticPr fontId="3"/>
  </si>
  <si>
    <t>（１）国庫補助事業</t>
    <rPh sb="3" eb="5">
      <t>コッコ</t>
    </rPh>
    <rPh sb="5" eb="7">
      <t>ホジョ</t>
    </rPh>
    <rPh sb="7" eb="9">
      <t>ジギョウ</t>
    </rPh>
    <phoneticPr fontId="4"/>
  </si>
  <si>
    <t>水道水源開発等施設整備費</t>
    <rPh sb="0" eb="2">
      <t>スイドウスイ</t>
    </rPh>
    <rPh sb="2" eb="4">
      <t>スイゲン</t>
    </rPh>
    <rPh sb="4" eb="6">
      <t>カイハツ</t>
    </rPh>
    <rPh sb="6" eb="7">
      <t>トウ</t>
    </rPh>
    <rPh sb="7" eb="9">
      <t>シセツ</t>
    </rPh>
    <rPh sb="9" eb="12">
      <t>セイビヒ</t>
    </rPh>
    <phoneticPr fontId="3"/>
  </si>
  <si>
    <t>簡易水道等施設整備費</t>
    <rPh sb="0" eb="2">
      <t>カンイ</t>
    </rPh>
    <rPh sb="2" eb="4">
      <t>スイドウ</t>
    </rPh>
    <rPh sb="4" eb="5">
      <t>トウ</t>
    </rPh>
    <rPh sb="5" eb="7">
      <t>シセツ</t>
    </rPh>
    <rPh sb="7" eb="10">
      <t>セイビヒ</t>
    </rPh>
    <phoneticPr fontId="3"/>
  </si>
  <si>
    <t>災害復旧費</t>
    <rPh sb="0" eb="2">
      <t>サイガイ</t>
    </rPh>
    <rPh sb="2" eb="4">
      <t>フッキュウ</t>
    </rPh>
    <rPh sb="4" eb="5">
      <t>ヒ</t>
    </rPh>
    <phoneticPr fontId="3"/>
  </si>
  <si>
    <t>事業者数</t>
    <rPh sb="0" eb="3">
      <t>ジギョウシャ</t>
    </rPh>
    <rPh sb="3" eb="4">
      <t>スウ</t>
    </rPh>
    <phoneticPr fontId="3"/>
  </si>
  <si>
    <t>事業数</t>
    <rPh sb="0" eb="2">
      <t>ジギョウ</t>
    </rPh>
    <rPh sb="2" eb="3">
      <t>スウ</t>
    </rPh>
    <phoneticPr fontId="3"/>
  </si>
  <si>
    <t>補助
基本額
(千円)</t>
    <rPh sb="0" eb="2">
      <t>ホジョ</t>
    </rPh>
    <rPh sb="3" eb="6">
      <t>キホンガク</t>
    </rPh>
    <rPh sb="8" eb="10">
      <t>センエン</t>
    </rPh>
    <phoneticPr fontId="3"/>
  </si>
  <si>
    <t>補助金
(千円)</t>
    <rPh sb="0" eb="3">
      <t>ホジョキン</t>
    </rPh>
    <rPh sb="6" eb="8">
      <t>センエン</t>
    </rPh>
    <phoneticPr fontId="3"/>
  </si>
  <si>
    <t>前年度からの繰越分を含まない</t>
    <rPh sb="0" eb="3">
      <t>ゼンネンド</t>
    </rPh>
    <rPh sb="6" eb="8">
      <t>クリコシ</t>
    </rPh>
    <rPh sb="8" eb="9">
      <t>ブン</t>
    </rPh>
    <rPh sb="10" eb="11">
      <t>フク</t>
    </rPh>
    <phoneticPr fontId="3"/>
  </si>
  <si>
    <t>（２）交付金事業</t>
    <rPh sb="3" eb="6">
      <t>コウフキン</t>
    </rPh>
    <rPh sb="6" eb="8">
      <t>ジギョウ</t>
    </rPh>
    <phoneticPr fontId="4"/>
  </si>
  <si>
    <t>生活基盤施設耐震化等交付金</t>
    <rPh sb="0" eb="2">
      <t>セイカツ</t>
    </rPh>
    <rPh sb="2" eb="4">
      <t>キバン</t>
    </rPh>
    <rPh sb="4" eb="6">
      <t>シセツ</t>
    </rPh>
    <rPh sb="6" eb="9">
      <t>タイシンカ</t>
    </rPh>
    <rPh sb="9" eb="10">
      <t>トウ</t>
    </rPh>
    <rPh sb="10" eb="13">
      <t>コウフキン</t>
    </rPh>
    <phoneticPr fontId="3"/>
  </si>
  <si>
    <t>※平成27年度は暫定運用期間（国からの直接交付）</t>
    <rPh sb="1" eb="3">
      <t>ヘイセイ</t>
    </rPh>
    <rPh sb="5" eb="7">
      <t>ネンド</t>
    </rPh>
    <rPh sb="8" eb="10">
      <t>ザンテイ</t>
    </rPh>
    <rPh sb="10" eb="12">
      <t>ウンヨウ</t>
    </rPh>
    <rPh sb="12" eb="14">
      <t>キカン</t>
    </rPh>
    <rPh sb="15" eb="16">
      <t>クニ</t>
    </rPh>
    <rPh sb="19" eb="21">
      <t>チョクセツ</t>
    </rPh>
    <rPh sb="21" eb="23">
      <t>コウフ</t>
    </rPh>
    <phoneticPr fontId="3"/>
  </si>
  <si>
    <t>２７．県費補助事業の事業内容及び事業費等</t>
    <rPh sb="3" eb="5">
      <t>ケンピ</t>
    </rPh>
    <rPh sb="5" eb="7">
      <t>ホジョ</t>
    </rPh>
    <rPh sb="7" eb="9">
      <t>ジギョウ</t>
    </rPh>
    <rPh sb="10" eb="12">
      <t>ジギョウ</t>
    </rPh>
    <rPh sb="12" eb="14">
      <t>ナイヨウ</t>
    </rPh>
    <rPh sb="14" eb="15">
      <t>オヨ</t>
    </rPh>
    <rPh sb="16" eb="20">
      <t>ジギョウヒトウ</t>
    </rPh>
    <phoneticPr fontId="4"/>
  </si>
  <si>
    <t>（１）水道水源確保支援事業</t>
    <rPh sb="3" eb="7">
      <t>スイドウスイゲン</t>
    </rPh>
    <rPh sb="7" eb="9">
      <t>カクホ</t>
    </rPh>
    <rPh sb="9" eb="11">
      <t>シエン</t>
    </rPh>
    <rPh sb="11" eb="13">
      <t>ジギョウ</t>
    </rPh>
    <phoneticPr fontId="4"/>
  </si>
  <si>
    <t>地域
振興局</t>
    <rPh sb="0" eb="2">
      <t>チイキ</t>
    </rPh>
    <rPh sb="3" eb="5">
      <t>シンコウ</t>
    </rPh>
    <rPh sb="5" eb="6">
      <t>キョク</t>
    </rPh>
    <phoneticPr fontId="4"/>
  </si>
  <si>
    <t>市町村名
（補助事業者）</t>
    <rPh sb="0" eb="3">
      <t>シチョウソン</t>
    </rPh>
    <rPh sb="3" eb="4">
      <t>メイ</t>
    </rPh>
    <rPh sb="6" eb="8">
      <t>ホジョ</t>
    </rPh>
    <rPh sb="8" eb="11">
      <t>ジギョウシャ</t>
    </rPh>
    <phoneticPr fontId="4"/>
  </si>
  <si>
    <t>水道名</t>
    <rPh sb="0" eb="2">
      <t>スイドウ</t>
    </rPh>
    <rPh sb="2" eb="3">
      <t>メイ</t>
    </rPh>
    <phoneticPr fontId="4"/>
  </si>
  <si>
    <t>事業費
（千円）</t>
    <rPh sb="0" eb="3">
      <t>ジギョウヒ</t>
    </rPh>
    <rPh sb="5" eb="7">
      <t>センエン</t>
    </rPh>
    <phoneticPr fontId="4"/>
  </si>
  <si>
    <t>補助金
（千円）</t>
    <rPh sb="0" eb="3">
      <t>ホジョキン</t>
    </rPh>
    <rPh sb="5" eb="7">
      <t>センエン</t>
    </rPh>
    <phoneticPr fontId="4"/>
  </si>
  <si>
    <t>辰野町上水道</t>
    <rPh sb="0" eb="3">
      <t>タツノマチ</t>
    </rPh>
    <rPh sb="3" eb="6">
      <t>ジョウスイドウ</t>
    </rPh>
    <phoneticPr fontId="4"/>
  </si>
  <si>
    <t>取水施設工事</t>
    <rPh sb="0" eb="2">
      <t>シュスイ</t>
    </rPh>
    <rPh sb="2" eb="4">
      <t>シセツ</t>
    </rPh>
    <rPh sb="4" eb="6">
      <t>コウジ</t>
    </rPh>
    <phoneticPr fontId="4"/>
  </si>
  <si>
    <t>１事業体</t>
    <rPh sb="1" eb="4">
      <t>ジギョウタイ</t>
    </rPh>
    <phoneticPr fontId="4"/>
  </si>
  <si>
    <t>※補助金14,602千円のうち、12,102千円を翌年度に繰り越し</t>
    <rPh sb="1" eb="4">
      <t>ホジョキン</t>
    </rPh>
    <rPh sb="10" eb="11">
      <t>セン</t>
    </rPh>
    <rPh sb="11" eb="12">
      <t>エン</t>
    </rPh>
    <rPh sb="22" eb="23">
      <t>セン</t>
    </rPh>
    <rPh sb="23" eb="24">
      <t>エン</t>
    </rPh>
    <rPh sb="25" eb="28">
      <t>ヨクネンド</t>
    </rPh>
    <rPh sb="29" eb="30">
      <t>ク</t>
    </rPh>
    <rPh sb="31" eb="32">
      <t>コ</t>
    </rPh>
    <phoneticPr fontId="4"/>
  </si>
  <si>
    <t>（２）水道施設災害復旧事業</t>
    <rPh sb="3" eb="7">
      <t>スイドウシセツ</t>
    </rPh>
    <rPh sb="7" eb="9">
      <t>サイガイ</t>
    </rPh>
    <rPh sb="9" eb="11">
      <t>フッキュウ</t>
    </rPh>
    <rPh sb="11" eb="13">
      <t>ジギョウ</t>
    </rPh>
    <phoneticPr fontId="4"/>
  </si>
  <si>
    <t>事業費
（円）</t>
    <rPh sb="0" eb="3">
      <t>ジギョウヒ</t>
    </rPh>
    <rPh sb="5" eb="6">
      <t>エン</t>
    </rPh>
    <phoneticPr fontId="4"/>
  </si>
  <si>
    <t>補助金
（円）</t>
    <rPh sb="0" eb="3">
      <t>ホジョキン</t>
    </rPh>
    <rPh sb="5" eb="6">
      <t>エン</t>
    </rPh>
    <phoneticPr fontId="4"/>
  </si>
  <si>
    <t>※平成29年度は該当無し</t>
    <rPh sb="1" eb="3">
      <t>ヘイセイ</t>
    </rPh>
    <rPh sb="5" eb="7">
      <t>ネンド</t>
    </rPh>
    <rPh sb="8" eb="10">
      <t>ガイトウ</t>
    </rPh>
    <rPh sb="10" eb="11">
      <t>ナ</t>
    </rPh>
    <phoneticPr fontId="4"/>
  </si>
  <si>
    <t>２８．県費補助事業の事業数及び補助金等の推移</t>
    <rPh sb="3" eb="5">
      <t>ケンピ</t>
    </rPh>
    <rPh sb="5" eb="7">
      <t>ホジョ</t>
    </rPh>
    <rPh sb="7" eb="9">
      <t>ジギョウ</t>
    </rPh>
    <rPh sb="10" eb="12">
      <t>ジギョウ</t>
    </rPh>
    <rPh sb="12" eb="13">
      <t>スウ</t>
    </rPh>
    <rPh sb="13" eb="14">
      <t>オヨ</t>
    </rPh>
    <rPh sb="15" eb="19">
      <t>ホジョキントウ</t>
    </rPh>
    <rPh sb="20" eb="22">
      <t>スイイ</t>
    </rPh>
    <phoneticPr fontId="3"/>
  </si>
  <si>
    <t>水資源開発</t>
    <rPh sb="0" eb="3">
      <t>スイドウスイ</t>
    </rPh>
    <rPh sb="3" eb="5">
      <t>カイハツ</t>
    </rPh>
    <phoneticPr fontId="3"/>
  </si>
  <si>
    <t>水道水源確保支援</t>
    <rPh sb="0" eb="4">
      <t>スイドウスイゲン</t>
    </rPh>
    <rPh sb="4" eb="6">
      <t>カクホ</t>
    </rPh>
    <rPh sb="6" eb="8">
      <t>シエン</t>
    </rPh>
    <phoneticPr fontId="3"/>
  </si>
  <si>
    <t>共同水質検査施設</t>
    <rPh sb="0" eb="2">
      <t>キョウドウ</t>
    </rPh>
    <rPh sb="2" eb="4">
      <t>スイシツ</t>
    </rPh>
    <rPh sb="4" eb="6">
      <t>ケンサ</t>
    </rPh>
    <rPh sb="6" eb="8">
      <t>シセツ</t>
    </rPh>
    <phoneticPr fontId="3"/>
  </si>
  <si>
    <t>簡易水道等</t>
    <rPh sb="0" eb="2">
      <t>カンイ</t>
    </rPh>
    <rPh sb="2" eb="4">
      <t>スイドウ</t>
    </rPh>
    <rPh sb="4" eb="5">
      <t>トウ</t>
    </rPh>
    <phoneticPr fontId="3"/>
  </si>
  <si>
    <t>災害復旧</t>
    <rPh sb="0" eb="2">
      <t>サイガイ</t>
    </rPh>
    <rPh sb="2" eb="4">
      <t>フッキュウ</t>
    </rPh>
    <phoneticPr fontId="3"/>
  </si>
  <si>
    <t>市町村数</t>
    <rPh sb="0" eb="3">
      <t>シチョウソン</t>
    </rPh>
    <rPh sb="3" eb="4">
      <t>スウ</t>
    </rPh>
    <phoneticPr fontId="3"/>
  </si>
  <si>
    <t>事業費
(千円)</t>
    <rPh sb="0" eb="3">
      <t>ジギョウヒ</t>
    </rPh>
    <rPh sb="5" eb="7">
      <t>センエン</t>
    </rPh>
    <phoneticPr fontId="3"/>
  </si>
  <si>
    <t>補助金
(千円)</t>
    <rPh sb="0" eb="3">
      <t>ホジョキン</t>
    </rPh>
    <rPh sb="5" eb="7">
      <t>センエン</t>
    </rPh>
    <phoneticPr fontId="3"/>
  </si>
  <si>
    <t>元</t>
  </si>
  <si>
    <t>２９．水道関連ダムの概況</t>
    <rPh sb="3" eb="5">
      <t>スイドウ</t>
    </rPh>
    <rPh sb="5" eb="7">
      <t>カンレン</t>
    </rPh>
    <rPh sb="10" eb="12">
      <t>ガイキョウ</t>
    </rPh>
    <phoneticPr fontId="3"/>
  </si>
  <si>
    <t>※ダム建設に係る水道事業者負担金について、水道関係国庫補助金又は県費補助金が充てられたもの</t>
    <rPh sb="3" eb="5">
      <t>ケンセツ</t>
    </rPh>
    <rPh sb="6" eb="7">
      <t>カカ</t>
    </rPh>
    <rPh sb="8" eb="10">
      <t>スイドウ</t>
    </rPh>
    <rPh sb="10" eb="13">
      <t>ジギョウシャ</t>
    </rPh>
    <rPh sb="13" eb="16">
      <t>フタンキン</t>
    </rPh>
    <rPh sb="21" eb="23">
      <t>スイドウ</t>
    </rPh>
    <rPh sb="23" eb="25">
      <t>カンケイ</t>
    </rPh>
    <rPh sb="25" eb="27">
      <t>コッコ</t>
    </rPh>
    <rPh sb="27" eb="29">
      <t>ホジョ</t>
    </rPh>
    <rPh sb="29" eb="30">
      <t>キン</t>
    </rPh>
    <rPh sb="30" eb="31">
      <t>マタ</t>
    </rPh>
    <rPh sb="32" eb="34">
      <t>ケンピ</t>
    </rPh>
    <rPh sb="34" eb="36">
      <t>ホジョ</t>
    </rPh>
    <rPh sb="36" eb="37">
      <t>キン</t>
    </rPh>
    <rPh sb="38" eb="39">
      <t>ア</t>
    </rPh>
    <phoneticPr fontId="3"/>
  </si>
  <si>
    <t>ダム名</t>
    <phoneticPr fontId="3"/>
  </si>
  <si>
    <t>裾花ダム</t>
  </si>
  <si>
    <t>菅平ダム</t>
  </si>
  <si>
    <t>松川ダム</t>
  </si>
  <si>
    <t>奥裾花ダム</t>
  </si>
  <si>
    <t>奈良井ダム</t>
  </si>
  <si>
    <t>内村ダム</t>
  </si>
  <si>
    <t>大町ダム</t>
  </si>
  <si>
    <t>片桐ダム</t>
  </si>
  <si>
    <t>箕輪ダム</t>
  </si>
  <si>
    <t>豊丘ダム</t>
  </si>
  <si>
    <t>水上ダム</t>
  </si>
  <si>
    <t>ダム事業</t>
    <rPh sb="2" eb="4">
      <t>ジギョウ</t>
    </rPh>
    <phoneticPr fontId="3"/>
  </si>
  <si>
    <t>事業主体</t>
    <rPh sb="0" eb="2">
      <t>ジギョウ</t>
    </rPh>
    <rPh sb="2" eb="4">
      <t>シュタイ</t>
    </rPh>
    <phoneticPr fontId="3"/>
  </si>
  <si>
    <t>県</t>
  </si>
  <si>
    <t>建設省</t>
  </si>
  <si>
    <t>工期</t>
    <phoneticPr fontId="3"/>
  </si>
  <si>
    <t>40～44</t>
  </si>
  <si>
    <t>41～44</t>
  </si>
  <si>
    <t>45～49</t>
  </si>
  <si>
    <t>47～54</t>
  </si>
  <si>
    <t>48～58</t>
  </si>
  <si>
    <t>49～60</t>
  </si>
  <si>
    <t>56～H2</t>
  </si>
  <si>
    <t>55～H4</t>
  </si>
  <si>
    <t>57～H6</t>
  </si>
  <si>
    <t>H4～H12</t>
    <phoneticPr fontId="3"/>
  </si>
  <si>
    <t>総事業費(千円)</t>
    <rPh sb="0" eb="1">
      <t>ソウ</t>
    </rPh>
    <rPh sb="5" eb="7">
      <t>センエン</t>
    </rPh>
    <phoneticPr fontId="3"/>
  </si>
  <si>
    <t>水道事業者等</t>
    <rPh sb="5" eb="6">
      <t>トウ</t>
    </rPh>
    <phoneticPr fontId="3"/>
  </si>
  <si>
    <t>長 野 市</t>
    <phoneticPr fontId="3"/>
  </si>
  <si>
    <t>上 田 市</t>
    <phoneticPr fontId="3"/>
  </si>
  <si>
    <t>飯 田 市</t>
    <phoneticPr fontId="3"/>
  </si>
  <si>
    <t>鬼無里村</t>
    <phoneticPr fontId="3"/>
  </si>
  <si>
    <t>長 野 県</t>
    <phoneticPr fontId="3"/>
  </si>
  <si>
    <t>丸 子 町</t>
    <phoneticPr fontId="3"/>
  </si>
  <si>
    <t>高瀬広域水道用水企業団</t>
    <phoneticPr fontId="3"/>
  </si>
  <si>
    <t>松 川 町</t>
    <phoneticPr fontId="3"/>
  </si>
  <si>
    <t>長野県上伊那広域水道用水企業団</t>
    <rPh sb="0" eb="3">
      <t>ナガノケン</t>
    </rPh>
    <phoneticPr fontId="3"/>
  </si>
  <si>
    <t>須 坂 市</t>
    <phoneticPr fontId="3"/>
  </si>
  <si>
    <t>四 賀 村</t>
    <phoneticPr fontId="3"/>
  </si>
  <si>
    <t>水道負担率</t>
    <rPh sb="2" eb="5">
      <t>フタンリツ</t>
    </rPh>
    <phoneticPr fontId="3"/>
  </si>
  <si>
    <t>水道負担金(千円)[ａ]</t>
    <rPh sb="6" eb="8">
      <t>センエン</t>
    </rPh>
    <phoneticPr fontId="3"/>
  </si>
  <si>
    <t>水道関係補助金（千円）</t>
    <rPh sb="2" eb="4">
      <t>カンケイ</t>
    </rPh>
    <rPh sb="8" eb="10">
      <t>センエン</t>
    </rPh>
    <phoneticPr fontId="3"/>
  </si>
  <si>
    <t>国庫補助</t>
    <rPh sb="0" eb="2">
      <t>コッコ</t>
    </rPh>
    <rPh sb="2" eb="4">
      <t>ホジョ</t>
    </rPh>
    <phoneticPr fontId="3"/>
  </si>
  <si>
    <t>県費補助</t>
    <rPh sb="0" eb="2">
      <t>ケンピ</t>
    </rPh>
    <rPh sb="2" eb="4">
      <t>ホジョ</t>
    </rPh>
    <phoneticPr fontId="3"/>
  </si>
  <si>
    <t>計</t>
  </si>
  <si>
    <t>開発水量(m3/日)[ｂ]</t>
    <rPh sb="8" eb="9">
      <t>ニチ</t>
    </rPh>
    <phoneticPr fontId="3"/>
  </si>
  <si>
    <t>単価(千円)[a/b]</t>
    <rPh sb="0" eb="1">
      <t>タン</t>
    </rPh>
    <rPh sb="1" eb="2">
      <t>アタイ</t>
    </rPh>
    <rPh sb="3" eb="5">
      <t>センエン</t>
    </rPh>
    <phoneticPr fontId="3"/>
  </si>
  <si>
    <t>ダム諸元</t>
    <phoneticPr fontId="3"/>
  </si>
  <si>
    <t>目的</t>
    <phoneticPr fontId="3"/>
  </si>
  <si>
    <t>F.W.P</t>
  </si>
  <si>
    <t>W.P.A</t>
  </si>
  <si>
    <t>F.W.N</t>
  </si>
  <si>
    <t>F.W.N.P</t>
  </si>
  <si>
    <t>堤高(m)</t>
    <phoneticPr fontId="3"/>
  </si>
  <si>
    <t>堤長(m)</t>
    <phoneticPr fontId="3"/>
  </si>
  <si>
    <t>有効貯水量(千m3)</t>
    <rPh sb="6" eb="7">
      <t>セン</t>
    </rPh>
    <phoneticPr fontId="3"/>
  </si>
  <si>
    <t>水道容量(千m3)</t>
    <rPh sb="5" eb="6">
      <t>セン</t>
    </rPh>
    <phoneticPr fontId="3"/>
  </si>
  <si>
    <t>＊Ｆ：治水　Ｗ：水道　Ｎ：流水の維持　Ｐ：発電　Ａ：農業</t>
    <phoneticPr fontId="3"/>
  </si>
  <si>
    <t>３０．大臣認可の水道用水供給事業及び上水道</t>
    <rPh sb="3" eb="5">
      <t>ダイジン</t>
    </rPh>
    <rPh sb="5" eb="7">
      <t>ニンカ</t>
    </rPh>
    <rPh sb="8" eb="10">
      <t>スイドウ</t>
    </rPh>
    <rPh sb="10" eb="12">
      <t>ヨウスイ</t>
    </rPh>
    <rPh sb="12" eb="14">
      <t>キョウキュウ</t>
    </rPh>
    <rPh sb="14" eb="16">
      <t>ジギョウ</t>
    </rPh>
    <rPh sb="16" eb="17">
      <t>オヨ</t>
    </rPh>
    <rPh sb="18" eb="19">
      <t>ジョウ</t>
    </rPh>
    <rPh sb="19" eb="21">
      <t>スイドウ</t>
    </rPh>
    <phoneticPr fontId="4"/>
  </si>
  <si>
    <t>（１）水道用水供給事業</t>
    <rPh sb="3" eb="5">
      <t>スイドウ</t>
    </rPh>
    <rPh sb="5" eb="7">
      <t>ヨウスイ</t>
    </rPh>
    <rPh sb="7" eb="9">
      <t>キョウキュウ</t>
    </rPh>
    <rPh sb="9" eb="11">
      <t>ジギョウ</t>
    </rPh>
    <phoneticPr fontId="4"/>
  </si>
  <si>
    <t>計　2事業</t>
    <rPh sb="0" eb="1">
      <t>ケイ</t>
    </rPh>
    <rPh sb="3" eb="5">
      <t>ジギョウ</t>
    </rPh>
    <phoneticPr fontId="4"/>
  </si>
  <si>
    <t>（２）上水道</t>
    <rPh sb="3" eb="6">
      <t>ジョウスイドウ</t>
    </rPh>
    <phoneticPr fontId="4"/>
  </si>
  <si>
    <t>計　9事業</t>
    <rPh sb="0" eb="1">
      <t>ケイ</t>
    </rPh>
    <rPh sb="3" eb="5">
      <t>ジギョウ</t>
    </rPh>
    <phoneticPr fontId="4"/>
  </si>
  <si>
    <t>３１．複数の市町村にまたがる上水道及び簡易水道</t>
    <rPh sb="3" eb="5">
      <t>フクスウ</t>
    </rPh>
    <rPh sb="6" eb="9">
      <t>シチョウソン</t>
    </rPh>
    <rPh sb="14" eb="15">
      <t>ジョウ</t>
    </rPh>
    <rPh sb="15" eb="17">
      <t>スイドウ</t>
    </rPh>
    <rPh sb="17" eb="18">
      <t>オヨ</t>
    </rPh>
    <rPh sb="19" eb="21">
      <t>カンイ</t>
    </rPh>
    <rPh sb="21" eb="23">
      <t>スイドウ</t>
    </rPh>
    <phoneticPr fontId="4"/>
  </si>
  <si>
    <t>（１）上水道</t>
    <rPh sb="3" eb="6">
      <t>ジョウスイドウ</t>
    </rPh>
    <phoneticPr fontId="4"/>
  </si>
  <si>
    <t>給水対象市町村</t>
    <rPh sb="0" eb="2">
      <t>キュウスイ</t>
    </rPh>
    <rPh sb="2" eb="4">
      <t>タイショウ</t>
    </rPh>
    <rPh sb="4" eb="7">
      <t>シチョウソン</t>
    </rPh>
    <phoneticPr fontId="4"/>
  </si>
  <si>
    <t>小諸市</t>
    <rPh sb="0" eb="2">
      <t>コモロ</t>
    </rPh>
    <rPh sb="2" eb="3">
      <t>シ</t>
    </rPh>
    <phoneticPr fontId="4"/>
  </si>
  <si>
    <t>小諸市、佐久市、東御市</t>
    <rPh sb="0" eb="2">
      <t>コモロ</t>
    </rPh>
    <rPh sb="2" eb="3">
      <t>シ</t>
    </rPh>
    <rPh sb="4" eb="7">
      <t>サクシ</t>
    </rPh>
    <rPh sb="8" eb="11">
      <t>トウミシ</t>
    </rPh>
    <phoneticPr fontId="4"/>
  </si>
  <si>
    <t>立科町</t>
    <rPh sb="0" eb="2">
      <t>タテシナ</t>
    </rPh>
    <rPh sb="2" eb="3">
      <t>マチ</t>
    </rPh>
    <phoneticPr fontId="4"/>
  </si>
  <si>
    <t>立科町、佐久市、上田市</t>
    <rPh sb="0" eb="3">
      <t>タテシナマチ</t>
    </rPh>
    <rPh sb="4" eb="7">
      <t>サクシ</t>
    </rPh>
    <rPh sb="8" eb="11">
      <t>ウエダシ</t>
    </rPh>
    <phoneticPr fontId="4"/>
  </si>
  <si>
    <t>佐久市、佐久穂町、御代田町、東御市</t>
    <rPh sb="0" eb="3">
      <t>サクシ</t>
    </rPh>
    <rPh sb="4" eb="6">
      <t>サク</t>
    </rPh>
    <rPh sb="6" eb="7">
      <t>ホ</t>
    </rPh>
    <rPh sb="7" eb="8">
      <t>マチ</t>
    </rPh>
    <rPh sb="9" eb="13">
      <t>ミヨタマチ</t>
    </rPh>
    <rPh sb="14" eb="17">
      <t>トウミシ</t>
    </rPh>
    <phoneticPr fontId="4"/>
  </si>
  <si>
    <t>茅野市、原村</t>
    <rPh sb="0" eb="3">
      <t>チノシ</t>
    </rPh>
    <rPh sb="4" eb="6">
      <t>ハラムラ</t>
    </rPh>
    <phoneticPr fontId="4"/>
  </si>
  <si>
    <t>伊那市</t>
    <rPh sb="0" eb="2">
      <t>イナ</t>
    </rPh>
    <rPh sb="2" eb="3">
      <t>シ</t>
    </rPh>
    <phoneticPr fontId="4"/>
  </si>
  <si>
    <t>伊那市、南箕輪村</t>
    <rPh sb="0" eb="3">
      <t>イナシ</t>
    </rPh>
    <rPh sb="4" eb="8">
      <t>ミナミミノワムラ</t>
    </rPh>
    <phoneticPr fontId="4"/>
  </si>
  <si>
    <t>南箕輪村、伊那市</t>
    <rPh sb="0" eb="4">
      <t>ミナミミノワムラ</t>
    </rPh>
    <phoneticPr fontId="4"/>
  </si>
  <si>
    <t>木曽町、上松町</t>
    <rPh sb="0" eb="3">
      <t>キソマチ</t>
    </rPh>
    <rPh sb="4" eb="7">
      <t>カミマツチョウ</t>
    </rPh>
    <phoneticPr fontId="4"/>
  </si>
  <si>
    <t>長野県</t>
    <rPh sb="0" eb="2">
      <t>ナガノ</t>
    </rPh>
    <rPh sb="2" eb="3">
      <t>ケン</t>
    </rPh>
    <phoneticPr fontId="4"/>
  </si>
  <si>
    <t>長野市、上田市、千曲市、坂城町</t>
    <rPh sb="4" eb="7">
      <t>ウエダシ</t>
    </rPh>
    <rPh sb="8" eb="10">
      <t>チクマ</t>
    </rPh>
    <rPh sb="10" eb="11">
      <t>シ</t>
    </rPh>
    <rPh sb="12" eb="15">
      <t>サカキマチ</t>
    </rPh>
    <phoneticPr fontId="4"/>
  </si>
  <si>
    <t>長野市、小布施町</t>
    <rPh sb="0" eb="3">
      <t>ナガノシ</t>
    </rPh>
    <rPh sb="4" eb="8">
      <t>オブセマチ</t>
    </rPh>
    <phoneticPr fontId="4"/>
  </si>
  <si>
    <t>飯山市、木島平村</t>
    <rPh sb="0" eb="3">
      <t>イイヤマシ</t>
    </rPh>
    <rPh sb="4" eb="8">
      <t>キジマダイラムラ</t>
    </rPh>
    <phoneticPr fontId="4"/>
  </si>
  <si>
    <t>（２）簡易水道</t>
    <rPh sb="3" eb="5">
      <t>カンイ</t>
    </rPh>
    <rPh sb="5" eb="7">
      <t>スイドウ</t>
    </rPh>
    <phoneticPr fontId="4"/>
  </si>
  <si>
    <t>事業名</t>
    <rPh sb="0" eb="2">
      <t>ジギョウ</t>
    </rPh>
    <rPh sb="2" eb="3">
      <t>メイ</t>
    </rPh>
    <phoneticPr fontId="4"/>
  </si>
  <si>
    <t>斑尾高原</t>
    <rPh sb="0" eb="1">
      <t>マダラ</t>
    </rPh>
    <rPh sb="1" eb="2">
      <t>オ</t>
    </rPh>
    <rPh sb="2" eb="4">
      <t>コウゲン</t>
    </rPh>
    <phoneticPr fontId="4"/>
  </si>
  <si>
    <t>飯山市、妙高市（新潟県）</t>
    <rPh sb="0" eb="3">
      <t>イイヤマシ</t>
    </rPh>
    <rPh sb="4" eb="7">
      <t>ミョウコウシ</t>
    </rPh>
    <rPh sb="8" eb="11">
      <t>ニイガタケン</t>
    </rPh>
    <phoneticPr fontId="4"/>
  </si>
  <si>
    <t>３２．水質検査状況</t>
    <rPh sb="3" eb="5">
      <t>スイシツ</t>
    </rPh>
    <rPh sb="5" eb="7">
      <t>ケンサ</t>
    </rPh>
    <rPh sb="7" eb="9">
      <t>ジョウキョウ</t>
    </rPh>
    <phoneticPr fontId="4"/>
  </si>
  <si>
    <t>＊水道水は水道法第４条において、６つの要件（1病原生物に汚染されていないこと。2シアン、水銀その他の有毒物質を含まないこと。3銅、鉄、フッ素、フェノールその他の物質をその許容量を超えて含まないこと。4異常な酸性、アルカリ性を呈しないこと。5異常な臭味がないこと。ただし、消毒による臭味を除く。6外観は、ほとんど無色透明であること。）を備えるものでならないことを規定され、厚生労働省では、具体的に５１項目の水質検査を規定しています。</t>
    <rPh sb="1" eb="4">
      <t>スイドウスイ</t>
    </rPh>
    <rPh sb="5" eb="9">
      <t>スイドウホウダイ</t>
    </rPh>
    <rPh sb="10" eb="11">
      <t>ジョウ</t>
    </rPh>
    <rPh sb="19" eb="21">
      <t>ヨウケン</t>
    </rPh>
    <rPh sb="23" eb="25">
      <t>ビョウゲン</t>
    </rPh>
    <rPh sb="25" eb="27">
      <t>セイブツ</t>
    </rPh>
    <rPh sb="28" eb="30">
      <t>オセン</t>
    </rPh>
    <rPh sb="44" eb="46">
      <t>スイギン</t>
    </rPh>
    <rPh sb="48" eb="49">
      <t>タ</t>
    </rPh>
    <rPh sb="50" eb="52">
      <t>ユウドク</t>
    </rPh>
    <rPh sb="52" eb="54">
      <t>ブッシツ</t>
    </rPh>
    <rPh sb="55" eb="56">
      <t>フク</t>
    </rPh>
    <rPh sb="63" eb="64">
      <t>ドウ</t>
    </rPh>
    <rPh sb="65" eb="66">
      <t>テツ</t>
    </rPh>
    <rPh sb="69" eb="70">
      <t>ソ</t>
    </rPh>
    <rPh sb="78" eb="79">
      <t>タ</t>
    </rPh>
    <rPh sb="80" eb="82">
      <t>ブッシツ</t>
    </rPh>
    <rPh sb="85" eb="88">
      <t>キョヨウリョウ</t>
    </rPh>
    <rPh sb="89" eb="90">
      <t>コ</t>
    </rPh>
    <rPh sb="92" eb="93">
      <t>フク</t>
    </rPh>
    <rPh sb="100" eb="102">
      <t>イジョウ</t>
    </rPh>
    <rPh sb="103" eb="105">
      <t>サンセイ</t>
    </rPh>
    <rPh sb="110" eb="111">
      <t>セイ</t>
    </rPh>
    <rPh sb="112" eb="113">
      <t>テイ</t>
    </rPh>
    <rPh sb="120" eb="122">
      <t>イジョウ</t>
    </rPh>
    <rPh sb="123" eb="125">
      <t>シュウミ</t>
    </rPh>
    <rPh sb="135" eb="137">
      <t>ショウドク</t>
    </rPh>
    <rPh sb="140" eb="142">
      <t>シュウミ</t>
    </rPh>
    <rPh sb="143" eb="144">
      <t>ノゾ</t>
    </rPh>
    <rPh sb="147" eb="149">
      <t>ガイカン</t>
    </rPh>
    <rPh sb="155" eb="159">
      <t>ムショクトウメイ</t>
    </rPh>
    <rPh sb="167" eb="168">
      <t>ソナ</t>
    </rPh>
    <rPh sb="180" eb="182">
      <t>キテイ</t>
    </rPh>
    <rPh sb="185" eb="187">
      <t>コウセイ</t>
    </rPh>
    <rPh sb="187" eb="190">
      <t>ロウドウショウ</t>
    </rPh>
    <rPh sb="193" eb="196">
      <t>グタイテキ</t>
    </rPh>
    <rPh sb="199" eb="201">
      <t>コウモク</t>
    </rPh>
    <rPh sb="202" eb="204">
      <t>スイシツ</t>
    </rPh>
    <rPh sb="204" eb="206">
      <t>ケンサ</t>
    </rPh>
    <rPh sb="207" eb="209">
      <t>キテイ</t>
    </rPh>
    <phoneticPr fontId="4"/>
  </si>
  <si>
    <t>（１）月別（平成29年度）</t>
    <rPh sb="3" eb="5">
      <t>ツキベツ</t>
    </rPh>
    <rPh sb="6" eb="8">
      <t>ヘイセイ</t>
    </rPh>
    <rPh sb="10" eb="12">
      <t>ネンド</t>
    </rPh>
    <phoneticPr fontId="4"/>
  </si>
  <si>
    <t>（２）地域振興局別（平成29年度）</t>
    <rPh sb="3" eb="5">
      <t>チイキ</t>
    </rPh>
    <rPh sb="5" eb="7">
      <t>シンコウ</t>
    </rPh>
    <rPh sb="7" eb="8">
      <t>キョク</t>
    </rPh>
    <rPh sb="8" eb="9">
      <t>ツキベツ</t>
    </rPh>
    <rPh sb="10" eb="12">
      <t>ヘイセイ</t>
    </rPh>
    <rPh sb="14" eb="16">
      <t>ネンド</t>
    </rPh>
    <phoneticPr fontId="4"/>
  </si>
  <si>
    <t>区　　分</t>
    <rPh sb="0" eb="4">
      <t>クブン</t>
    </rPh>
    <phoneticPr fontId="4"/>
  </si>
  <si>
    <t>４月</t>
  </si>
  <si>
    <t>５月</t>
  </si>
  <si>
    <t>６月</t>
  </si>
  <si>
    <t>７月</t>
  </si>
  <si>
    <t>８月</t>
  </si>
  <si>
    <t>９月</t>
  </si>
  <si>
    <t>１０月</t>
  </si>
  <si>
    <t>１１月</t>
  </si>
  <si>
    <t>１２月</t>
  </si>
  <si>
    <t>１月</t>
  </si>
  <si>
    <t>２月</t>
  </si>
  <si>
    <t>３月</t>
  </si>
  <si>
    <t>合計</t>
  </si>
  <si>
    <t>松本</t>
  </si>
  <si>
    <t>原
水
＋
浄
水
過
程
水</t>
    <rPh sb="0" eb="5">
      <t>ゲンスイ</t>
    </rPh>
    <rPh sb="12" eb="17">
      <t>ジョウスイ</t>
    </rPh>
    <rPh sb="20" eb="29">
      <t>カテイスイ</t>
    </rPh>
    <phoneticPr fontId="4"/>
  </si>
  <si>
    <t>法
定
水
道</t>
    <rPh sb="0" eb="4">
      <t>ホウテイ</t>
    </rPh>
    <rPh sb="6" eb="10">
      <t>スイドウ</t>
    </rPh>
    <phoneticPr fontId="4"/>
  </si>
  <si>
    <t>上
水
道</t>
    <rPh sb="0" eb="5">
      <t>ジョウスイドウ</t>
    </rPh>
    <phoneticPr fontId="4"/>
  </si>
  <si>
    <t>全 項 目</t>
  </si>
  <si>
    <t/>
  </si>
  <si>
    <t>概ね1ｹ月項目</t>
    <rPh sb="0" eb="1">
      <t>オオム</t>
    </rPh>
    <rPh sb="4" eb="5">
      <t>ゲツ</t>
    </rPh>
    <rPh sb="5" eb="7">
      <t>コウモク</t>
    </rPh>
    <phoneticPr fontId="4"/>
  </si>
  <si>
    <t>そ の 他</t>
  </si>
  <si>
    <t>小　　計</t>
  </si>
  <si>
    <t>基準超過</t>
  </si>
  <si>
    <t>簡
易
水
道</t>
    <rPh sb="0" eb="3">
      <t>カンイ</t>
    </rPh>
    <rPh sb="4" eb="7">
      <t>スイドウ</t>
    </rPh>
    <phoneticPr fontId="4"/>
  </si>
  <si>
    <t>専
用
水
道</t>
    <rPh sb="0" eb="3">
      <t>センヨウ</t>
    </rPh>
    <rPh sb="4" eb="7">
      <t>スイドウ</t>
    </rPh>
    <phoneticPr fontId="4"/>
  </si>
  <si>
    <t>用
水
供
給</t>
    <rPh sb="0" eb="3">
      <t>ヨウスイ</t>
    </rPh>
    <rPh sb="4" eb="7">
      <t>キョウキュウ</t>
    </rPh>
    <phoneticPr fontId="4"/>
  </si>
  <si>
    <t>法
定
外</t>
    <rPh sb="0" eb="7">
      <t>ホウテイガイ</t>
    </rPh>
    <phoneticPr fontId="4"/>
  </si>
  <si>
    <t>飲
料
水
供
給</t>
    <rPh sb="0" eb="5">
      <t>インリョウスイ</t>
    </rPh>
    <rPh sb="6" eb="9">
      <t>キョウキュウ</t>
    </rPh>
    <phoneticPr fontId="4"/>
  </si>
  <si>
    <t>簡
易
給
水</t>
    <rPh sb="0" eb="3">
      <t>カンイ</t>
    </rPh>
    <rPh sb="4" eb="7">
      <t>キュウスイ</t>
    </rPh>
    <phoneticPr fontId="4"/>
  </si>
  <si>
    <t>原
水
等
計</t>
    <rPh sb="0" eb="3">
      <t>ゲンスイ</t>
    </rPh>
    <rPh sb="4" eb="5">
      <t>トウ</t>
    </rPh>
    <rPh sb="6" eb="7">
      <t>ケイ</t>
    </rPh>
    <phoneticPr fontId="4"/>
  </si>
  <si>
    <t>給
水
栓
水</t>
    <rPh sb="0" eb="5">
      <t>キュウスイ</t>
    </rPh>
    <rPh sb="8" eb="9">
      <t>セン</t>
    </rPh>
    <rPh sb="12" eb="13">
      <t>スイ</t>
    </rPh>
    <phoneticPr fontId="4"/>
  </si>
  <si>
    <t>給
水
栓
計</t>
    <rPh sb="0" eb="5">
      <t>キュウスイセン</t>
    </rPh>
    <rPh sb="6" eb="7">
      <t>ケイ</t>
    </rPh>
    <phoneticPr fontId="4"/>
  </si>
  <si>
    <t>※集計範囲は次のとおり。</t>
    <rPh sb="1" eb="3">
      <t>シュウケイ</t>
    </rPh>
    <rPh sb="3" eb="5">
      <t>ハンイ</t>
    </rPh>
    <rPh sb="6" eb="7">
      <t>ツギ</t>
    </rPh>
    <phoneticPr fontId="4"/>
  </si>
  <si>
    <t>・県に指導監督権限がある水道については、全ての件数（知事認可上水及び用供、簡水、町村に所在する飲供及び簡給）</t>
    <rPh sb="1" eb="2">
      <t>ケン</t>
    </rPh>
    <rPh sb="3" eb="5">
      <t>シドウ</t>
    </rPh>
    <rPh sb="5" eb="7">
      <t>カントク</t>
    </rPh>
    <rPh sb="7" eb="9">
      <t>ケンゲン</t>
    </rPh>
    <rPh sb="12" eb="14">
      <t>スイドウ</t>
    </rPh>
    <rPh sb="20" eb="21">
      <t>スベ</t>
    </rPh>
    <rPh sb="23" eb="25">
      <t>ケンスウ</t>
    </rPh>
    <rPh sb="26" eb="28">
      <t>チジ</t>
    </rPh>
    <rPh sb="28" eb="30">
      <t>ニンカ</t>
    </rPh>
    <rPh sb="30" eb="31">
      <t>ジョウ</t>
    </rPh>
    <rPh sb="31" eb="32">
      <t>ミズ</t>
    </rPh>
    <rPh sb="32" eb="33">
      <t>オヨ</t>
    </rPh>
    <rPh sb="34" eb="35">
      <t>ヨウ</t>
    </rPh>
    <rPh sb="35" eb="36">
      <t>キョウ</t>
    </rPh>
    <rPh sb="37" eb="38">
      <t>カン</t>
    </rPh>
    <rPh sb="38" eb="39">
      <t>スイ</t>
    </rPh>
    <rPh sb="40" eb="42">
      <t>チョウソン</t>
    </rPh>
    <rPh sb="43" eb="45">
      <t>ショザイ</t>
    </rPh>
    <rPh sb="47" eb="48">
      <t>ノ</t>
    </rPh>
    <rPh sb="48" eb="49">
      <t>キョウ</t>
    </rPh>
    <rPh sb="49" eb="50">
      <t>オヨ</t>
    </rPh>
    <rPh sb="51" eb="52">
      <t>カン</t>
    </rPh>
    <rPh sb="52" eb="53">
      <t>キュウ</t>
    </rPh>
    <phoneticPr fontId="4"/>
  </si>
  <si>
    <t>・国に指導監督権限がある水道については、県へ情報提供があった件数（大臣認可上水道及び用水供給）</t>
    <rPh sb="1" eb="2">
      <t>クニ</t>
    </rPh>
    <rPh sb="3" eb="5">
      <t>シドウ</t>
    </rPh>
    <rPh sb="5" eb="7">
      <t>カントク</t>
    </rPh>
    <rPh sb="7" eb="9">
      <t>ケンゲン</t>
    </rPh>
    <rPh sb="12" eb="14">
      <t>スイドウ</t>
    </rPh>
    <rPh sb="20" eb="21">
      <t>ケン</t>
    </rPh>
    <rPh sb="22" eb="24">
      <t>ジョウホウ</t>
    </rPh>
    <rPh sb="24" eb="26">
      <t>テイキョウ</t>
    </rPh>
    <rPh sb="30" eb="32">
      <t>ケンスウ</t>
    </rPh>
    <rPh sb="33" eb="35">
      <t>ダイジン</t>
    </rPh>
    <rPh sb="35" eb="37">
      <t>ニンカ</t>
    </rPh>
    <rPh sb="37" eb="40">
      <t>ジョウスイドウ</t>
    </rPh>
    <rPh sb="40" eb="41">
      <t>オヨ</t>
    </rPh>
    <rPh sb="42" eb="44">
      <t>ヨウスイ</t>
    </rPh>
    <rPh sb="44" eb="46">
      <t>キョウキュウ</t>
    </rPh>
    <phoneticPr fontId="4"/>
  </si>
  <si>
    <t>・市に指導監督権限がある水道については、市が水質検査件数を把握している範囲で、県へ情報提供があった件数（市に所在する専用水道、飲供及び簡給）</t>
    <rPh sb="1" eb="2">
      <t>シ</t>
    </rPh>
    <rPh sb="3" eb="5">
      <t>シドウ</t>
    </rPh>
    <rPh sb="5" eb="7">
      <t>カントク</t>
    </rPh>
    <rPh sb="7" eb="9">
      <t>ケンゲン</t>
    </rPh>
    <rPh sb="12" eb="14">
      <t>スイドウ</t>
    </rPh>
    <rPh sb="20" eb="21">
      <t>シ</t>
    </rPh>
    <rPh sb="22" eb="24">
      <t>スイシツ</t>
    </rPh>
    <rPh sb="24" eb="26">
      <t>ケンサ</t>
    </rPh>
    <rPh sb="26" eb="28">
      <t>ケンスウ</t>
    </rPh>
    <rPh sb="29" eb="31">
      <t>ハアク</t>
    </rPh>
    <rPh sb="35" eb="37">
      <t>ハンイ</t>
    </rPh>
    <rPh sb="39" eb="40">
      <t>ケン</t>
    </rPh>
    <rPh sb="41" eb="43">
      <t>ジョウホウ</t>
    </rPh>
    <rPh sb="43" eb="45">
      <t>テイキョウ</t>
    </rPh>
    <rPh sb="49" eb="51">
      <t>ケンスウ</t>
    </rPh>
    <rPh sb="52" eb="53">
      <t>シ</t>
    </rPh>
    <rPh sb="54" eb="56">
      <t>ショザイ</t>
    </rPh>
    <rPh sb="58" eb="60">
      <t>センヨウ</t>
    </rPh>
    <rPh sb="60" eb="62">
      <t>スイドウ</t>
    </rPh>
    <rPh sb="63" eb="64">
      <t>イン</t>
    </rPh>
    <rPh sb="64" eb="65">
      <t>キョウ</t>
    </rPh>
    <rPh sb="65" eb="66">
      <t>オヨ</t>
    </rPh>
    <rPh sb="67" eb="68">
      <t>カン</t>
    </rPh>
    <rPh sb="68" eb="69">
      <t>キュウ</t>
    </rPh>
    <phoneticPr fontId="4"/>
  </si>
  <si>
    <t>・町村に指導監督権限がある水道については、町村が水質検査件数を把握している範囲で、県へ情報提供があった件数（町村に所在する専用水道）</t>
    <rPh sb="1" eb="3">
      <t>チョウソン</t>
    </rPh>
    <rPh sb="4" eb="6">
      <t>シドウ</t>
    </rPh>
    <rPh sb="6" eb="8">
      <t>カントク</t>
    </rPh>
    <rPh sb="8" eb="10">
      <t>ケンゲン</t>
    </rPh>
    <rPh sb="13" eb="15">
      <t>スイドウ</t>
    </rPh>
    <rPh sb="21" eb="23">
      <t>チョウソン</t>
    </rPh>
    <rPh sb="24" eb="26">
      <t>スイシツ</t>
    </rPh>
    <rPh sb="26" eb="28">
      <t>ケンサ</t>
    </rPh>
    <rPh sb="28" eb="30">
      <t>ケンスウ</t>
    </rPh>
    <rPh sb="31" eb="33">
      <t>ハアク</t>
    </rPh>
    <rPh sb="37" eb="39">
      <t>ハンイ</t>
    </rPh>
    <rPh sb="41" eb="42">
      <t>ケン</t>
    </rPh>
    <rPh sb="43" eb="45">
      <t>ジョウホウ</t>
    </rPh>
    <rPh sb="45" eb="47">
      <t>テイキョウ</t>
    </rPh>
    <rPh sb="51" eb="53">
      <t>ケンスウ</t>
    </rPh>
    <rPh sb="54" eb="56">
      <t>チョウソン</t>
    </rPh>
    <rPh sb="57" eb="59">
      <t>ショザイ</t>
    </rPh>
    <rPh sb="61" eb="63">
      <t>センヨウ</t>
    </rPh>
    <rPh sb="63" eb="65">
      <t>スイドウ</t>
    </rPh>
    <phoneticPr fontId="4"/>
  </si>
  <si>
    <t>３３．簡易専用水道検査状況</t>
    <rPh sb="3" eb="5">
      <t>カンイ</t>
    </rPh>
    <rPh sb="5" eb="7">
      <t>センヨウ</t>
    </rPh>
    <rPh sb="7" eb="9">
      <t>スイドウ</t>
    </rPh>
    <rPh sb="9" eb="11">
      <t>ケンサ</t>
    </rPh>
    <rPh sb="11" eb="13">
      <t>ジョウキョウ</t>
    </rPh>
    <phoneticPr fontId="4"/>
  </si>
  <si>
    <t xml:space="preserve">・簡易専用水道とは市町村等の水道事業者から供給される水だけを水源とする飲料水の供給施設で、受水槽の 有効容量が１０m3を超えるものをいいます。
・簡易専用水道の設置者は、１年以内ごとに１回、厚生労働大臣の登録を受けた機関等に管理に関する（水質検査、清掃状況等）検査を受けなければなりません。
・ 「地域の自主性及び自立性を高めるための改革の推進を図るための関係法律の整備に関する法律（第２次一括法）により水道法の一部が改正され、平成25年度から、簡易専用水道の設置者に対する指導監督は、市部の施設は市が、町村部は県がそれぞれ行っています。
</t>
    <rPh sb="1" eb="3">
      <t>カンイ</t>
    </rPh>
    <rPh sb="3" eb="5">
      <t>センヨウ</t>
    </rPh>
    <rPh sb="5" eb="7">
      <t>スイドウ</t>
    </rPh>
    <rPh sb="9" eb="12">
      <t>シチョウソン</t>
    </rPh>
    <rPh sb="12" eb="13">
      <t>トウ</t>
    </rPh>
    <rPh sb="14" eb="16">
      <t>スイドウ</t>
    </rPh>
    <rPh sb="16" eb="19">
      <t>ジギョウシャ</t>
    </rPh>
    <rPh sb="21" eb="23">
      <t>キョウキュウ</t>
    </rPh>
    <rPh sb="26" eb="27">
      <t>ミズ</t>
    </rPh>
    <rPh sb="30" eb="32">
      <t>スイゲン</t>
    </rPh>
    <rPh sb="35" eb="38">
      <t>インリョウスイ</t>
    </rPh>
    <rPh sb="39" eb="41">
      <t>キョウキュウ</t>
    </rPh>
    <rPh sb="41" eb="43">
      <t>シセツ</t>
    </rPh>
    <rPh sb="45" eb="48">
      <t>ジュスイソウ</t>
    </rPh>
    <rPh sb="50" eb="52">
      <t>ユウコウ</t>
    </rPh>
    <rPh sb="52" eb="54">
      <t>ヨウリョウ</t>
    </rPh>
    <rPh sb="60" eb="61">
      <t>コ</t>
    </rPh>
    <rPh sb="73" eb="75">
      <t>カンイ</t>
    </rPh>
    <rPh sb="75" eb="77">
      <t>センヨウ</t>
    </rPh>
    <rPh sb="77" eb="79">
      <t>スイドウ</t>
    </rPh>
    <rPh sb="80" eb="83">
      <t>セッチシャ</t>
    </rPh>
    <rPh sb="86" eb="89">
      <t>ネンイナイ</t>
    </rPh>
    <rPh sb="95" eb="97">
      <t>コウセイ</t>
    </rPh>
    <rPh sb="97" eb="99">
      <t>ロウドウ</t>
    </rPh>
    <rPh sb="99" eb="101">
      <t>ダイジン</t>
    </rPh>
    <rPh sb="102" eb="104">
      <t>トウロク</t>
    </rPh>
    <rPh sb="105" eb="106">
      <t>ウ</t>
    </rPh>
    <rPh sb="108" eb="110">
      <t>キカン</t>
    </rPh>
    <rPh sb="110" eb="111">
      <t>トウ</t>
    </rPh>
    <rPh sb="112" eb="114">
      <t>カンリ</t>
    </rPh>
    <rPh sb="115" eb="116">
      <t>カン</t>
    </rPh>
    <rPh sb="130" eb="132">
      <t>ケンサ</t>
    </rPh>
    <rPh sb="133" eb="134">
      <t>ウ</t>
    </rPh>
    <rPh sb="195" eb="197">
      <t>イッカツ</t>
    </rPh>
    <phoneticPr fontId="4"/>
  </si>
  <si>
    <t>検査対象
施 設 数
Ａ</t>
    <rPh sb="0" eb="2">
      <t>ケンサ</t>
    </rPh>
    <rPh sb="2" eb="4">
      <t>タイショウ</t>
    </rPh>
    <rPh sb="5" eb="10">
      <t>シセツスウ</t>
    </rPh>
    <phoneticPr fontId="4"/>
  </si>
  <si>
    <t>検査実施
施 設 数
Ｂ</t>
    <rPh sb="0" eb="2">
      <t>ケンサ</t>
    </rPh>
    <rPh sb="2" eb="4">
      <t>ジッシ</t>
    </rPh>
    <rPh sb="5" eb="10">
      <t>シセツスウ</t>
    </rPh>
    <phoneticPr fontId="4"/>
  </si>
  <si>
    <t>受検率
（％）
Ｂ／Ａ</t>
    <rPh sb="0" eb="2">
      <t>ジュケン</t>
    </rPh>
    <rPh sb="2" eb="3">
      <t>リツ</t>
    </rPh>
    <phoneticPr fontId="4"/>
  </si>
  <si>
    <t>不適合
施設数
Ｃ</t>
    <rPh sb="0" eb="3">
      <t>フテキゴウ</t>
    </rPh>
    <rPh sb="4" eb="7">
      <t>シセツスウ</t>
    </rPh>
    <phoneticPr fontId="4"/>
  </si>
  <si>
    <t>不適合率
（％）
Ｃ／Ｂ</t>
    <rPh sb="0" eb="3">
      <t>フテキゴウ</t>
    </rPh>
    <rPh sb="3" eb="4">
      <t>リツ</t>
    </rPh>
    <phoneticPr fontId="4"/>
  </si>
  <si>
    <t>合 計</t>
    <rPh sb="0" eb="3">
      <t>ゴウケイ</t>
    </rPh>
    <phoneticPr fontId="4"/>
  </si>
  <si>
    <t>＊数値は各地域振興局管内の市町村の合算</t>
    <rPh sb="1" eb="3">
      <t>スウチ</t>
    </rPh>
    <rPh sb="4" eb="5">
      <t>カク</t>
    </rPh>
    <rPh sb="5" eb="7">
      <t>チイキ</t>
    </rPh>
    <rPh sb="7" eb="9">
      <t>シンコウ</t>
    </rPh>
    <rPh sb="9" eb="10">
      <t>キョク</t>
    </rPh>
    <rPh sb="10" eb="12">
      <t>カンナイ</t>
    </rPh>
    <rPh sb="13" eb="16">
      <t>シチョウソン</t>
    </rPh>
    <rPh sb="17" eb="19">
      <t>ガッサン</t>
    </rPh>
    <phoneticPr fontId="4"/>
  </si>
  <si>
    <t>(参考）所在地別集計</t>
    <rPh sb="1" eb="3">
      <t>サンコウ</t>
    </rPh>
    <rPh sb="4" eb="7">
      <t>ショザイチ</t>
    </rPh>
    <rPh sb="7" eb="8">
      <t>ベツ</t>
    </rPh>
    <rPh sb="8" eb="10">
      <t>シュウケイ</t>
    </rPh>
    <phoneticPr fontId="4"/>
  </si>
  <si>
    <t>市部</t>
    <rPh sb="0" eb="2">
      <t>シブ</t>
    </rPh>
    <phoneticPr fontId="4"/>
  </si>
  <si>
    <t>町村部</t>
    <rPh sb="0" eb="2">
      <t>チョウソン</t>
    </rPh>
    <rPh sb="2" eb="3">
      <t>ブ</t>
    </rPh>
    <phoneticPr fontId="4"/>
  </si>
  <si>
    <t>３４．登録検査機関（平成31年４月１日現在）</t>
    <rPh sb="3" eb="5">
      <t>トウロク</t>
    </rPh>
    <rPh sb="5" eb="7">
      <t>ケンサ</t>
    </rPh>
    <rPh sb="7" eb="9">
      <t>キカン</t>
    </rPh>
    <rPh sb="10" eb="12">
      <t>ヘイセイ</t>
    </rPh>
    <rPh sb="14" eb="15">
      <t>ネン</t>
    </rPh>
    <rPh sb="16" eb="17">
      <t>ガツ</t>
    </rPh>
    <rPh sb="18" eb="19">
      <t>ニチ</t>
    </rPh>
    <rPh sb="19" eb="21">
      <t>ゲンザイ</t>
    </rPh>
    <phoneticPr fontId="4"/>
  </si>
  <si>
    <t>　○厚生労働大臣の登録を受けた水質検査機関（長野県を区域としている機関）</t>
    <rPh sb="2" eb="4">
      <t>コウセイ</t>
    </rPh>
    <rPh sb="4" eb="6">
      <t>ロウドウ</t>
    </rPh>
    <rPh sb="6" eb="8">
      <t>ダイジン</t>
    </rPh>
    <rPh sb="9" eb="11">
      <t>トウロク</t>
    </rPh>
    <rPh sb="12" eb="13">
      <t>ウ</t>
    </rPh>
    <rPh sb="15" eb="17">
      <t>スイシツ</t>
    </rPh>
    <rPh sb="17" eb="19">
      <t>ケンサ</t>
    </rPh>
    <rPh sb="19" eb="21">
      <t>キカン</t>
    </rPh>
    <rPh sb="22" eb="25">
      <t>ナガノケン</t>
    </rPh>
    <rPh sb="26" eb="28">
      <t>クイキ</t>
    </rPh>
    <rPh sb="33" eb="35">
      <t>キカン</t>
    </rPh>
    <phoneticPr fontId="4"/>
  </si>
  <si>
    <t>登録
番号</t>
    <rPh sb="0" eb="2">
      <t>トウロク</t>
    </rPh>
    <rPh sb="3" eb="5">
      <t>バンゴウ</t>
    </rPh>
    <phoneticPr fontId="4"/>
  </si>
  <si>
    <t>機関名</t>
    <rPh sb="0" eb="3">
      <t>キカンメイ</t>
    </rPh>
    <phoneticPr fontId="4"/>
  </si>
  <si>
    <t>連絡先</t>
    <rPh sb="0" eb="3">
      <t>レンラクサキ</t>
    </rPh>
    <phoneticPr fontId="4"/>
  </si>
  <si>
    <t>登録年月日</t>
    <rPh sb="0" eb="2">
      <t>トウロク</t>
    </rPh>
    <rPh sb="2" eb="5">
      <t>ネンガッピ</t>
    </rPh>
    <phoneticPr fontId="4"/>
  </si>
  <si>
    <r>
      <t>　※「公益法人改革推進のための厚生労働省関係一括法」により、平成１６年４月１日から水道水質検査及び簡易専用水道の管理に関する検査について、</t>
    </r>
    <r>
      <rPr>
        <sz val="11"/>
        <rFont val="ＭＳ Ｐゴシック"/>
        <family val="3"/>
        <charset val="128"/>
      </rPr>
      <t>指定機関による実施から登録機関による実施に改正されました。</t>
    </r>
    <rPh sb="3" eb="5">
      <t>コウエキ</t>
    </rPh>
    <rPh sb="5" eb="7">
      <t>ホウジン</t>
    </rPh>
    <rPh sb="7" eb="9">
      <t>カイカク</t>
    </rPh>
    <rPh sb="9" eb="11">
      <t>スイシン</t>
    </rPh>
    <rPh sb="15" eb="17">
      <t>コウセイ</t>
    </rPh>
    <rPh sb="17" eb="20">
      <t>ロウドウショウ</t>
    </rPh>
    <rPh sb="20" eb="22">
      <t>カンケイ</t>
    </rPh>
    <rPh sb="22" eb="24">
      <t>イッカツ</t>
    </rPh>
    <rPh sb="24" eb="25">
      <t>ホウ</t>
    </rPh>
    <rPh sb="30" eb="32">
      <t>ヘイセイ</t>
    </rPh>
    <rPh sb="34" eb="35">
      <t>ネン</t>
    </rPh>
    <rPh sb="36" eb="37">
      <t>ツキ</t>
    </rPh>
    <rPh sb="38" eb="39">
      <t>ヒ</t>
    </rPh>
    <rPh sb="41" eb="43">
      <t>スイドウ</t>
    </rPh>
    <rPh sb="43" eb="45">
      <t>スイシツ</t>
    </rPh>
    <rPh sb="45" eb="47">
      <t>ケンサ</t>
    </rPh>
    <rPh sb="47" eb="48">
      <t>オヨ</t>
    </rPh>
    <rPh sb="49" eb="51">
      <t>カンイ</t>
    </rPh>
    <rPh sb="51" eb="53">
      <t>センヨウ</t>
    </rPh>
    <rPh sb="53" eb="55">
      <t>スイドウ</t>
    </rPh>
    <rPh sb="56" eb="58">
      <t>カンリ</t>
    </rPh>
    <rPh sb="59" eb="60">
      <t>カン</t>
    </rPh>
    <rPh sb="62" eb="64">
      <t>ケンサ</t>
    </rPh>
    <rPh sb="69" eb="71">
      <t>シテイ</t>
    </rPh>
    <rPh sb="71" eb="73">
      <t>キカン</t>
    </rPh>
    <rPh sb="76" eb="78">
      <t>ジッシ</t>
    </rPh>
    <rPh sb="80" eb="82">
      <t>トウロク</t>
    </rPh>
    <rPh sb="82" eb="84">
      <t>キカン</t>
    </rPh>
    <rPh sb="87" eb="89">
      <t>ジッシ</t>
    </rPh>
    <rPh sb="90" eb="92">
      <t>カイセイ</t>
    </rPh>
    <phoneticPr fontId="4"/>
  </si>
  <si>
    <t>（一社）群馬県薬剤師会</t>
    <rPh sb="1" eb="3">
      <t>イッシャ</t>
    </rPh>
    <rPh sb="4" eb="7">
      <t>グンマケン</t>
    </rPh>
    <rPh sb="7" eb="10">
      <t>ヤクザイシ</t>
    </rPh>
    <rPh sb="10" eb="11">
      <t>カイ</t>
    </rPh>
    <phoneticPr fontId="4"/>
  </si>
  <si>
    <t>　　　〒３７１－００１３　　　群馬県前橋市西片貝町５丁目１８番地の３６</t>
    <rPh sb="15" eb="18">
      <t>グンマケン</t>
    </rPh>
    <rPh sb="18" eb="21">
      <t>マエバシシ</t>
    </rPh>
    <rPh sb="21" eb="22">
      <t>ニシ</t>
    </rPh>
    <rPh sb="22" eb="23">
      <t>ヘン</t>
    </rPh>
    <rPh sb="23" eb="24">
      <t>カイ</t>
    </rPh>
    <rPh sb="24" eb="25">
      <t>マチ</t>
    </rPh>
    <rPh sb="26" eb="28">
      <t>チョウメ</t>
    </rPh>
    <rPh sb="30" eb="32">
      <t>バンチ</t>
    </rPh>
    <phoneticPr fontId="4"/>
  </si>
  <si>
    <t>（株）環境総合リサーチ</t>
    <rPh sb="0" eb="3">
      <t>カブ</t>
    </rPh>
    <rPh sb="3" eb="5">
      <t>カンキョウ</t>
    </rPh>
    <rPh sb="5" eb="7">
      <t>ソウゴウ</t>
    </rPh>
    <phoneticPr fontId="4"/>
  </si>
  <si>
    <t>　　　〒６１１－８５５５　　　京都府宇治市宇治小桜２３番地</t>
    <rPh sb="15" eb="17">
      <t>キョウト</t>
    </rPh>
    <rPh sb="17" eb="18">
      <t>フ</t>
    </rPh>
    <rPh sb="18" eb="21">
      <t>ウジシ</t>
    </rPh>
    <rPh sb="21" eb="23">
      <t>ウジ</t>
    </rPh>
    <rPh sb="23" eb="25">
      <t>コザクラ</t>
    </rPh>
    <rPh sb="27" eb="29">
      <t>バンチ</t>
    </rPh>
    <phoneticPr fontId="4"/>
  </si>
  <si>
    <t>　　　ＴＥＬ０２７－２２３－７７３６　　　ＦＡＸ０２７－２２３－５３０８</t>
    <phoneticPr fontId="4"/>
  </si>
  <si>
    <t>　　　ＴＥＬ０７７４－２５－２５２２　　　ＦＡＸ０７７４－２５－２３５５</t>
    <phoneticPr fontId="4"/>
  </si>
  <si>
    <t>（一財）岐阜県公衆衛生検査センター</t>
    <rPh sb="1" eb="2">
      <t>イチ</t>
    </rPh>
    <rPh sb="2" eb="3">
      <t>ザイ</t>
    </rPh>
    <rPh sb="4" eb="6">
      <t>ギフ</t>
    </rPh>
    <rPh sb="6" eb="7">
      <t>ケン</t>
    </rPh>
    <rPh sb="7" eb="9">
      <t>コウシュウ</t>
    </rPh>
    <rPh sb="9" eb="11">
      <t>エイセイ</t>
    </rPh>
    <rPh sb="11" eb="13">
      <t>ケンサ</t>
    </rPh>
    <phoneticPr fontId="4"/>
  </si>
  <si>
    <t>　　　〒５００－８１４８　　　岐阜県岐阜市曙町４丁目６番地</t>
    <rPh sb="15" eb="18">
      <t>ギフケン</t>
    </rPh>
    <rPh sb="18" eb="20">
      <t>ギフ</t>
    </rPh>
    <rPh sb="20" eb="21">
      <t>シ</t>
    </rPh>
    <rPh sb="21" eb="23">
      <t>アケボノチョウ</t>
    </rPh>
    <rPh sb="24" eb="26">
      <t>チョウメ</t>
    </rPh>
    <rPh sb="27" eb="28">
      <t>バン</t>
    </rPh>
    <rPh sb="28" eb="29">
      <t>チ</t>
    </rPh>
    <phoneticPr fontId="4"/>
  </si>
  <si>
    <t>三菱ケミカルアクア・ソリューションズ（株）</t>
    <rPh sb="19" eb="20">
      <t>カブ</t>
    </rPh>
    <phoneticPr fontId="4"/>
  </si>
  <si>
    <t>　　　〒１４１－００３２　　　東京都品川区大崎１丁目１１番２号</t>
    <rPh sb="15" eb="18">
      <t>トウキョウト</t>
    </rPh>
    <rPh sb="18" eb="21">
      <t>シナガワク</t>
    </rPh>
    <rPh sb="21" eb="23">
      <t>オオサキ</t>
    </rPh>
    <rPh sb="24" eb="26">
      <t>チョウメ</t>
    </rPh>
    <rPh sb="28" eb="29">
      <t>バン</t>
    </rPh>
    <rPh sb="30" eb="31">
      <t>ゴウ</t>
    </rPh>
    <phoneticPr fontId="4"/>
  </si>
  <si>
    <t>　　　ＴＥＬ０５８－２４７－１３００　　　ＦＡＸ０５８－２４８－０２２９</t>
    <phoneticPr fontId="4"/>
  </si>
  <si>
    <t>　　　ＴＥＬ０３-６７４８-７４８３　　　　 ＦＡＸ０３-５４８７-６７５１　</t>
    <phoneticPr fontId="4"/>
  </si>
  <si>
    <t>（１）水道法第２０条関係</t>
    <rPh sb="3" eb="5">
      <t>スイドウ</t>
    </rPh>
    <rPh sb="5" eb="6">
      <t>ホウ</t>
    </rPh>
    <rPh sb="6" eb="7">
      <t>ダイ</t>
    </rPh>
    <rPh sb="9" eb="10">
      <t>ジョウ</t>
    </rPh>
    <rPh sb="10" eb="12">
      <t>カンケイ</t>
    </rPh>
    <phoneticPr fontId="4"/>
  </si>
  <si>
    <t>（一社）埼玉県環境検査研究協会</t>
    <rPh sb="1" eb="2">
      <t>イチ</t>
    </rPh>
    <rPh sb="2" eb="3">
      <t>シャ</t>
    </rPh>
    <rPh sb="4" eb="7">
      <t>サイタマケン</t>
    </rPh>
    <rPh sb="7" eb="9">
      <t>カンキョウ</t>
    </rPh>
    <rPh sb="9" eb="11">
      <t>ケンサ</t>
    </rPh>
    <rPh sb="11" eb="13">
      <t>ケンキュウ</t>
    </rPh>
    <rPh sb="13" eb="15">
      <t>キョウカイ</t>
    </rPh>
    <phoneticPr fontId="4"/>
  </si>
  <si>
    <t>　　　〒３３０－０８５５　　　埼玉県さいたま市大宮区上小町１４５０番地１１</t>
    <rPh sb="15" eb="18">
      <t>サイタマケン</t>
    </rPh>
    <rPh sb="22" eb="23">
      <t>シ</t>
    </rPh>
    <rPh sb="23" eb="25">
      <t>オオミヤ</t>
    </rPh>
    <rPh sb="25" eb="26">
      <t>ク</t>
    </rPh>
    <rPh sb="26" eb="27">
      <t>ジョウ</t>
    </rPh>
    <rPh sb="27" eb="28">
      <t>ショウ</t>
    </rPh>
    <rPh sb="28" eb="29">
      <t>マチ</t>
    </rPh>
    <rPh sb="33" eb="34">
      <t>バン</t>
    </rPh>
    <rPh sb="34" eb="35">
      <t>チ</t>
    </rPh>
    <phoneticPr fontId="4"/>
  </si>
  <si>
    <t>（株）安全性研究センター</t>
    <rPh sb="0" eb="3">
      <t>カブ</t>
    </rPh>
    <rPh sb="3" eb="6">
      <t>アンゼンセイ</t>
    </rPh>
    <rPh sb="6" eb="8">
      <t>ケンキュウ</t>
    </rPh>
    <phoneticPr fontId="4"/>
  </si>
  <si>
    <t>　　　〒９３０－０８０９　　　富山県富山市興人町２番６２号</t>
    <rPh sb="15" eb="18">
      <t>トヤマケン</t>
    </rPh>
    <rPh sb="18" eb="21">
      <t>トヤマシ</t>
    </rPh>
    <rPh sb="21" eb="22">
      <t>コウ</t>
    </rPh>
    <rPh sb="22" eb="23">
      <t>ジン</t>
    </rPh>
    <rPh sb="23" eb="24">
      <t>チョウ</t>
    </rPh>
    <rPh sb="25" eb="26">
      <t>バン</t>
    </rPh>
    <rPh sb="28" eb="29">
      <t>ゴウ</t>
    </rPh>
    <phoneticPr fontId="4"/>
  </si>
  <si>
    <t>　　　ＴＥＬ０４８－６４９－１１５１　　　ＦＡＸ０４８－６４９－５４９３</t>
    <phoneticPr fontId="4"/>
  </si>
  <si>
    <t>　　　ＴＥＬ０７６－４３１－６８１０　　　ＦＡＸ０７６－４３１－２８０９</t>
    <phoneticPr fontId="4"/>
  </si>
  <si>
    <t>　○市町村の機関</t>
    <rPh sb="2" eb="5">
      <t>シチョウソン</t>
    </rPh>
    <rPh sb="6" eb="8">
      <t>キカン</t>
    </rPh>
    <phoneticPr fontId="4"/>
  </si>
  <si>
    <t>(一財)石川県予防医学協会</t>
    <rPh sb="1" eb="2">
      <t>イチ</t>
    </rPh>
    <rPh sb="4" eb="7">
      <t>イシカワケン</t>
    </rPh>
    <rPh sb="7" eb="9">
      <t>ヨボウ</t>
    </rPh>
    <rPh sb="9" eb="11">
      <t>イガク</t>
    </rPh>
    <rPh sb="11" eb="13">
      <t>キョウカイ</t>
    </rPh>
    <phoneticPr fontId="4"/>
  </si>
  <si>
    <t>　　　〒９２０－０３６５　　　石川県金沢市神野町１１５番地</t>
    <rPh sb="15" eb="18">
      <t>イシカワケン</t>
    </rPh>
    <rPh sb="18" eb="21">
      <t>カナザワシ</t>
    </rPh>
    <rPh sb="21" eb="23">
      <t>カミノ</t>
    </rPh>
    <rPh sb="23" eb="24">
      <t>チョウ</t>
    </rPh>
    <rPh sb="27" eb="29">
      <t>バンチ</t>
    </rPh>
    <phoneticPr fontId="4"/>
  </si>
  <si>
    <t>（株）ビー・エム・エル</t>
    <rPh sb="1" eb="2">
      <t>カブ</t>
    </rPh>
    <phoneticPr fontId="4"/>
  </si>
  <si>
    <t>　　　〒１５１－００５１　　　東京都渋谷区千駄ヶ谷５丁目２１番３号</t>
    <rPh sb="15" eb="18">
      <t>トウキョウト</t>
    </rPh>
    <rPh sb="18" eb="21">
      <t>シブヤク</t>
    </rPh>
    <rPh sb="21" eb="25">
      <t>センダガヤ</t>
    </rPh>
    <rPh sb="26" eb="28">
      <t>チョウメ</t>
    </rPh>
    <rPh sb="30" eb="31">
      <t>バン</t>
    </rPh>
    <rPh sb="32" eb="33">
      <t>ゴウ</t>
    </rPh>
    <phoneticPr fontId="4"/>
  </si>
  <si>
    <t>　　　ＴＥＬ０７６－２４９－７２２２　　　ＦＡＸ０７６－２６９－３６６３</t>
    <phoneticPr fontId="4"/>
  </si>
  <si>
    <t>　　　ＴＥＬ０３－３３５０－０１１１</t>
    <phoneticPr fontId="4"/>
  </si>
  <si>
    <t>長野県企業局</t>
    <rPh sb="0" eb="3">
      <t>ナガノケン</t>
    </rPh>
    <rPh sb="3" eb="6">
      <t>キギョウキョク</t>
    </rPh>
    <phoneticPr fontId="4"/>
  </si>
  <si>
    <t>０２６８－２２－２１１０</t>
    <phoneticPr fontId="4"/>
  </si>
  <si>
    <t>(一財)北陸保健衛生研究所</t>
    <rPh sb="1" eb="2">
      <t>イチ</t>
    </rPh>
    <rPh sb="2" eb="3">
      <t>ザイ</t>
    </rPh>
    <rPh sb="4" eb="6">
      <t>ホクリク</t>
    </rPh>
    <rPh sb="6" eb="8">
      <t>ホケン</t>
    </rPh>
    <rPh sb="8" eb="10">
      <t>エイセイ</t>
    </rPh>
    <rPh sb="10" eb="12">
      <t>ケンキュウ</t>
    </rPh>
    <rPh sb="12" eb="13">
      <t>ジョ</t>
    </rPh>
    <phoneticPr fontId="4"/>
  </si>
  <si>
    <t>　　　〒９２０－１１５４　　　　石川県金沢市太陽が丘3丁目１番２</t>
    <rPh sb="16" eb="19">
      <t>イシカワケン</t>
    </rPh>
    <rPh sb="19" eb="22">
      <t>カナザワシ</t>
    </rPh>
    <rPh sb="22" eb="24">
      <t>タイヨウ</t>
    </rPh>
    <rPh sb="25" eb="26">
      <t>オカ</t>
    </rPh>
    <rPh sb="27" eb="29">
      <t>チョウメ</t>
    </rPh>
    <rPh sb="30" eb="31">
      <t>バン</t>
    </rPh>
    <phoneticPr fontId="4"/>
  </si>
  <si>
    <t>クリタ分析センター(株）</t>
    <rPh sb="3" eb="5">
      <t>ブンセキ</t>
    </rPh>
    <rPh sb="10" eb="11">
      <t>カブ</t>
    </rPh>
    <phoneticPr fontId="4"/>
  </si>
  <si>
    <t>　　　〒９３３－００６２　　　茨城県つくば市高野台２丁目８番１４号</t>
    <phoneticPr fontId="4"/>
  </si>
  <si>
    <t>(上田水道管理事務所）</t>
    <rPh sb="1" eb="3">
      <t>ウエダ</t>
    </rPh>
    <rPh sb="3" eb="5">
      <t>スイドウ</t>
    </rPh>
    <rPh sb="5" eb="7">
      <t>カンリ</t>
    </rPh>
    <rPh sb="7" eb="10">
      <t>ジムショ</t>
    </rPh>
    <phoneticPr fontId="4"/>
  </si>
  <si>
    <t>ＦＡＸ　　 ２２－２９９４</t>
    <phoneticPr fontId="4"/>
  </si>
  <si>
    <t>　　　ＴＥＬ０７６－２２４－２１２２　　　ＦＡＸ０７６－２２４－２１３２</t>
    <phoneticPr fontId="4"/>
  </si>
  <si>
    <t>　　　ＴＥＬ０２９-８３６－７０１３　　 　ＦＡＸ０２９-８３６－７４５０</t>
    <phoneticPr fontId="4"/>
  </si>
  <si>
    <t>０２６３－５２－３３３０</t>
    <phoneticPr fontId="4"/>
  </si>
  <si>
    <t>（一社）長野県薬剤師会</t>
    <rPh sb="1" eb="3">
      <t>イッシャ</t>
    </rPh>
    <rPh sb="4" eb="7">
      <t>ナガノケン</t>
    </rPh>
    <rPh sb="7" eb="10">
      <t>ヤクザイシ</t>
    </rPh>
    <rPh sb="10" eb="11">
      <t>カイ</t>
    </rPh>
    <phoneticPr fontId="4"/>
  </si>
  <si>
    <t>　　　〒３９０－０８０２　　　松本市旭２丁目１０番１５号</t>
    <rPh sb="15" eb="18">
      <t>マツモトシ</t>
    </rPh>
    <rPh sb="18" eb="19">
      <t>アサヒ</t>
    </rPh>
    <rPh sb="20" eb="22">
      <t>チョウメ</t>
    </rPh>
    <rPh sb="24" eb="25">
      <t>バン</t>
    </rPh>
    <rPh sb="27" eb="28">
      <t>ゴウ</t>
    </rPh>
    <phoneticPr fontId="4"/>
  </si>
  <si>
    <t>ゼオンノース（株）</t>
    <rPh sb="7" eb="8">
      <t>カブ</t>
    </rPh>
    <phoneticPr fontId="4"/>
  </si>
  <si>
    <t>　　　〒９３３－００６２　　　富山県高岡市江尻３５１番地</t>
    <rPh sb="15" eb="18">
      <t>トヤマケン</t>
    </rPh>
    <rPh sb="18" eb="21">
      <t>タカオカシ</t>
    </rPh>
    <rPh sb="21" eb="23">
      <t>エジリ</t>
    </rPh>
    <rPh sb="26" eb="28">
      <t>バンチ</t>
    </rPh>
    <phoneticPr fontId="4"/>
  </si>
  <si>
    <t>(松塩水道用水管理事務所）</t>
    <rPh sb="1" eb="2">
      <t>ショウ</t>
    </rPh>
    <rPh sb="2" eb="3">
      <t>エン</t>
    </rPh>
    <rPh sb="3" eb="5">
      <t>スイドウ</t>
    </rPh>
    <rPh sb="5" eb="7">
      <t>ヨウスイ</t>
    </rPh>
    <rPh sb="7" eb="9">
      <t>カンリ</t>
    </rPh>
    <rPh sb="9" eb="12">
      <t>ジムショ</t>
    </rPh>
    <phoneticPr fontId="4"/>
  </si>
  <si>
    <t>ＦＡＸ　　 ５２－３３３１</t>
    <phoneticPr fontId="4"/>
  </si>
  <si>
    <t>　　　ＴＥＬ０２６３－３４－５５１１　　　ＦＡＸ０２６３－３４－００７５</t>
    <phoneticPr fontId="4"/>
  </si>
  <si>
    <t>　　　ＴＥＬ０７６６－２５－１１１１　　　ＦＡＸ０７６６－２５－１１１４</t>
    <phoneticPr fontId="4"/>
  </si>
  <si>
    <t>長野市上下水道局</t>
    <rPh sb="0" eb="3">
      <t>ナガノシ</t>
    </rPh>
    <rPh sb="3" eb="5">
      <t>ジョウゲ</t>
    </rPh>
    <rPh sb="5" eb="8">
      <t>スイドウキョク</t>
    </rPh>
    <phoneticPr fontId="4"/>
  </si>
  <si>
    <t>０２６－２２７－０６６９</t>
    <phoneticPr fontId="4"/>
  </si>
  <si>
    <t>（一社）長野市薬剤師会</t>
    <rPh sb="1" eb="3">
      <t>イッシャ</t>
    </rPh>
    <rPh sb="4" eb="7">
      <t>ナガノシ</t>
    </rPh>
    <rPh sb="7" eb="10">
      <t>ヤクザイシ</t>
    </rPh>
    <rPh sb="10" eb="11">
      <t>カイ</t>
    </rPh>
    <phoneticPr fontId="4"/>
  </si>
  <si>
    <t>　　　〒３８０－０９１８　　　長野市アークス１３－１１</t>
    <rPh sb="15" eb="18">
      <t>ナガノシ</t>
    </rPh>
    <phoneticPr fontId="4"/>
  </si>
  <si>
    <t>（株）エオネックス</t>
    <phoneticPr fontId="4"/>
  </si>
  <si>
    <t>　　　〒９２０－０２０９　　　石川県金沢市東蚊瓜町１丁目１９番地４</t>
    <rPh sb="15" eb="18">
      <t>イシカワケン</t>
    </rPh>
    <rPh sb="18" eb="21">
      <t>カナザワシ</t>
    </rPh>
    <rPh sb="21" eb="22">
      <t>ヒガシ</t>
    </rPh>
    <rPh sb="22" eb="23">
      <t>カ</t>
    </rPh>
    <rPh sb="23" eb="24">
      <t>ウリ</t>
    </rPh>
    <rPh sb="24" eb="25">
      <t>マチ</t>
    </rPh>
    <rPh sb="26" eb="28">
      <t>チョウメ</t>
    </rPh>
    <rPh sb="30" eb="32">
      <t>バンチ</t>
    </rPh>
    <phoneticPr fontId="4"/>
  </si>
  <si>
    <t>（犀川浄水場）</t>
    <rPh sb="1" eb="3">
      <t>サイガワ</t>
    </rPh>
    <rPh sb="3" eb="6">
      <t>ジョウスイジョウ</t>
    </rPh>
    <phoneticPr fontId="4"/>
  </si>
  <si>
    <t>ＦＡＸ　２２７－９１１４</t>
    <phoneticPr fontId="4"/>
  </si>
  <si>
    <t>　　　ＴＥＬ０２６－２２７－３２２２　　　ＦＡＸ０２６－２２７－３８０６</t>
    <phoneticPr fontId="4"/>
  </si>
  <si>
    <t>　　　ＴＥＬ０７６－２３８－１１８１　　　ＦＡＸ０７６－２３８－９７８１</t>
    <phoneticPr fontId="4"/>
  </si>
  <si>
    <t>松本市上下水道局</t>
    <rPh sb="0" eb="3">
      <t>マツモトシ</t>
    </rPh>
    <rPh sb="3" eb="5">
      <t>ジョウゲ</t>
    </rPh>
    <rPh sb="5" eb="8">
      <t>スイドウキョク</t>
    </rPh>
    <phoneticPr fontId="4"/>
  </si>
  <si>
    <t>０２６３－４８－６８３０</t>
    <phoneticPr fontId="4"/>
  </si>
  <si>
    <t>（一社）上田薬剤師会</t>
    <rPh sb="1" eb="3">
      <t>イッシャ</t>
    </rPh>
    <rPh sb="4" eb="6">
      <t>ウエダ</t>
    </rPh>
    <rPh sb="6" eb="9">
      <t>ヤクザイシ</t>
    </rPh>
    <rPh sb="9" eb="10">
      <t>カイ</t>
    </rPh>
    <phoneticPr fontId="4"/>
  </si>
  <si>
    <t>　　　〒３８６－００１６　　　上田市国分９４４番地１</t>
    <rPh sb="15" eb="18">
      <t>ウエダシ</t>
    </rPh>
    <rPh sb="18" eb="20">
      <t>コクブン</t>
    </rPh>
    <rPh sb="23" eb="25">
      <t>バンチ</t>
    </rPh>
    <phoneticPr fontId="4"/>
  </si>
  <si>
    <t>（株）新環境分析センター</t>
    <rPh sb="3" eb="6">
      <t>シンカンキョウ</t>
    </rPh>
    <rPh sb="6" eb="8">
      <t>ブンセキ</t>
    </rPh>
    <phoneticPr fontId="4"/>
  </si>
  <si>
    <t>　　　〒９５０－１１４４　　　新潟県新潟市江南区祖父輿野２６８番地１</t>
    <rPh sb="15" eb="18">
      <t>ニイガタケン</t>
    </rPh>
    <rPh sb="18" eb="21">
      <t>ニイガタシ</t>
    </rPh>
    <rPh sb="21" eb="23">
      <t>コウナン</t>
    </rPh>
    <rPh sb="23" eb="24">
      <t>ク</t>
    </rPh>
    <rPh sb="24" eb="26">
      <t>ソフ</t>
    </rPh>
    <rPh sb="26" eb="27">
      <t>コシ</t>
    </rPh>
    <rPh sb="27" eb="28">
      <t>ノ</t>
    </rPh>
    <rPh sb="31" eb="33">
      <t>バンチ</t>
    </rPh>
    <phoneticPr fontId="4"/>
  </si>
  <si>
    <t>ＦＡＸ　　 ４８－６８９０</t>
    <phoneticPr fontId="4"/>
  </si>
  <si>
    <t>（管理棟）</t>
    <rPh sb="1" eb="4">
      <t>カンリトウ</t>
    </rPh>
    <phoneticPr fontId="4"/>
  </si>
  <si>
    <t>　　　ＴＥＬ０２６８－２９－１１３２　　　ＦＡＸ０２６８－２９－１１５６</t>
    <phoneticPr fontId="4"/>
  </si>
  <si>
    <t>　　　ＴＥＬ０２５－２８４－６５０５　　　ＦＡＸ０２５－２８４－４４５５</t>
    <phoneticPr fontId="4"/>
  </si>
  <si>
    <t>佐久圏域</t>
    <rPh sb="0" eb="2">
      <t>サク</t>
    </rPh>
    <rPh sb="2" eb="4">
      <t>ケンイキ</t>
    </rPh>
    <phoneticPr fontId="4"/>
  </si>
  <si>
    <t>０２６７－６２－１１０７</t>
    <phoneticPr fontId="4"/>
  </si>
  <si>
    <t>（一社）上伊那薬剤師会</t>
    <rPh sb="1" eb="3">
      <t>イッシャ</t>
    </rPh>
    <rPh sb="4" eb="7">
      <t>カミイナ</t>
    </rPh>
    <rPh sb="7" eb="10">
      <t>ヤクザイシ</t>
    </rPh>
    <rPh sb="10" eb="11">
      <t>カイ</t>
    </rPh>
    <phoneticPr fontId="4"/>
  </si>
  <si>
    <t>　　　〒３９６－００１１　　　伊那市日影９番地</t>
    <rPh sb="15" eb="18">
      <t>イナシ</t>
    </rPh>
    <phoneticPr fontId="4"/>
  </si>
  <si>
    <t>東海プラント（株）</t>
    <rPh sb="0" eb="2">
      <t>トウカイ</t>
    </rPh>
    <phoneticPr fontId="4"/>
  </si>
  <si>
    <t>　　　〒４１０－０８６１　　　静岡県沼津市真砂町２６７番地の２</t>
    <rPh sb="15" eb="18">
      <t>シズオカケン</t>
    </rPh>
    <rPh sb="18" eb="21">
      <t>ヌマヅシ</t>
    </rPh>
    <rPh sb="21" eb="23">
      <t>マサゴ</t>
    </rPh>
    <rPh sb="23" eb="24">
      <t>チョウ</t>
    </rPh>
    <rPh sb="27" eb="29">
      <t>バンチ</t>
    </rPh>
    <phoneticPr fontId="4"/>
  </si>
  <si>
    <t>水道水質検査協議会</t>
    <rPh sb="0" eb="2">
      <t>スイドウ</t>
    </rPh>
    <rPh sb="2" eb="4">
      <t>スイシツ</t>
    </rPh>
    <rPh sb="4" eb="6">
      <t>ケンサ</t>
    </rPh>
    <rPh sb="6" eb="9">
      <t>キョウギカイ</t>
    </rPh>
    <phoneticPr fontId="4"/>
  </si>
  <si>
    <t>ＦＡＸ　　 ６３－２２５６</t>
    <phoneticPr fontId="4"/>
  </si>
  <si>
    <t>　　　ＴＥＬ０２６５－７２－５８５７　　　ＦＡＸ０２６５－７３－７３２１</t>
    <phoneticPr fontId="4"/>
  </si>
  <si>
    <t>　　　ＴＥＬ０５５－９５１－５２４０　　　　</t>
    <phoneticPr fontId="4"/>
  </si>
  <si>
    <t>上伊那圏域</t>
    <rPh sb="0" eb="3">
      <t>カミイナ</t>
    </rPh>
    <rPh sb="3" eb="5">
      <t>ケンイキ</t>
    </rPh>
    <phoneticPr fontId="4"/>
  </si>
  <si>
    <t>０２６５－７９－１１３１</t>
    <phoneticPr fontId="4"/>
  </si>
  <si>
    <t>（一財）中部公衆医学研究所</t>
    <rPh sb="1" eb="2">
      <t>イチ</t>
    </rPh>
    <rPh sb="2" eb="3">
      <t>ザイ</t>
    </rPh>
    <rPh sb="4" eb="6">
      <t>チュウブ</t>
    </rPh>
    <rPh sb="6" eb="8">
      <t>コウシュウ</t>
    </rPh>
    <rPh sb="8" eb="10">
      <t>イガク</t>
    </rPh>
    <rPh sb="10" eb="13">
      <t>ケンキュウショ</t>
    </rPh>
    <phoneticPr fontId="4"/>
  </si>
  <si>
    <t>　　　〒３９５－００５１　　　飯田市高羽町６丁目２番地２</t>
    <rPh sb="15" eb="18">
      <t>イイダシ</t>
    </rPh>
    <rPh sb="18" eb="21">
      <t>タカハチョウ</t>
    </rPh>
    <rPh sb="22" eb="24">
      <t>チョウメ</t>
    </rPh>
    <rPh sb="25" eb="27">
      <t>バンチ</t>
    </rPh>
    <phoneticPr fontId="4"/>
  </si>
  <si>
    <t>（株）環境技研</t>
    <rPh sb="3" eb="5">
      <t>カンキョウ</t>
    </rPh>
    <rPh sb="5" eb="7">
      <t>ギケン</t>
    </rPh>
    <phoneticPr fontId="4"/>
  </si>
  <si>
    <t>　　　〒３７０－３５１１ 　　群馬県高崎市金古町１７０９番地１</t>
    <phoneticPr fontId="4"/>
  </si>
  <si>
    <t>水道水質管理協議会</t>
    <rPh sb="0" eb="2">
      <t>スイドウ</t>
    </rPh>
    <rPh sb="2" eb="4">
      <t>スイシツ</t>
    </rPh>
    <rPh sb="4" eb="6">
      <t>カンリ</t>
    </rPh>
    <rPh sb="6" eb="9">
      <t>キョウギカイ</t>
    </rPh>
    <phoneticPr fontId="4"/>
  </si>
  <si>
    <t>ＦＡＸ　　 ７９－１１３０</t>
    <phoneticPr fontId="4"/>
  </si>
  <si>
    <t>(染屋浄水場）</t>
    <rPh sb="1" eb="2">
      <t>ソ</t>
    </rPh>
    <rPh sb="2" eb="3">
      <t>ヤ</t>
    </rPh>
    <rPh sb="3" eb="6">
      <t>ジョウスイジョウ</t>
    </rPh>
    <phoneticPr fontId="4"/>
  </si>
  <si>
    <t>　　　ＴＥＬ０２６５－２４－１７７７　　　ＦＡＸ０２６５－２４－２３３０</t>
    <phoneticPr fontId="4"/>
  </si>
  <si>
    <t>　　　ＴＥＬ０２７－３７２－５１１１　　　ＦＡＸ０２７－３７２－５００１</t>
    <phoneticPr fontId="4"/>
  </si>
  <si>
    <t>上田市上下水道局</t>
    <rPh sb="0" eb="3">
      <t>ウエダシ</t>
    </rPh>
    <rPh sb="3" eb="5">
      <t>ジョウゲ</t>
    </rPh>
    <rPh sb="5" eb="8">
      <t>スイドウキョク</t>
    </rPh>
    <phoneticPr fontId="4"/>
  </si>
  <si>
    <t>０２６８－２２－０６５８</t>
    <phoneticPr fontId="4"/>
  </si>
  <si>
    <t>（一財）新潟県環境衛生研究所</t>
    <rPh sb="1" eb="2">
      <t>イチ</t>
    </rPh>
    <rPh sb="2" eb="3">
      <t>ザイ</t>
    </rPh>
    <rPh sb="4" eb="7">
      <t>ニイガタケン</t>
    </rPh>
    <rPh sb="7" eb="9">
      <t>カンキョウ</t>
    </rPh>
    <rPh sb="9" eb="11">
      <t>エイセイ</t>
    </rPh>
    <rPh sb="11" eb="14">
      <t>ケンキュウショ</t>
    </rPh>
    <phoneticPr fontId="4"/>
  </si>
  <si>
    <t>　　　〒９５９－０２３２　　　新潟県燕市吉田東栄町８番１３号</t>
    <rPh sb="15" eb="18">
      <t>ニイガタケン</t>
    </rPh>
    <rPh sb="18" eb="20">
      <t>ツバメシ</t>
    </rPh>
    <rPh sb="20" eb="22">
      <t>ヨシダ</t>
    </rPh>
    <rPh sb="22" eb="25">
      <t>トウエイチョウ</t>
    </rPh>
    <rPh sb="26" eb="27">
      <t>バン</t>
    </rPh>
    <rPh sb="29" eb="30">
      <t>ゴウ</t>
    </rPh>
    <phoneticPr fontId="4"/>
  </si>
  <si>
    <t>（株）ケイ・エス分析センター</t>
    <rPh sb="8" eb="10">
      <t>ブンセキ</t>
    </rPh>
    <phoneticPr fontId="4"/>
  </si>
  <si>
    <t>　　　〒５８４－００６７　　大阪府富田林市錦織南２丁目９番２号</t>
    <rPh sb="14" eb="15">
      <t>オオ</t>
    </rPh>
    <rPh sb="15" eb="16">
      <t>サカ</t>
    </rPh>
    <rPh sb="16" eb="17">
      <t>フ</t>
    </rPh>
    <rPh sb="17" eb="18">
      <t>トミ</t>
    </rPh>
    <rPh sb="18" eb="19">
      <t>タ</t>
    </rPh>
    <rPh sb="19" eb="20">
      <t>ハヤシ</t>
    </rPh>
    <rPh sb="20" eb="21">
      <t>シ</t>
    </rPh>
    <rPh sb="21" eb="22">
      <t>ニシキ</t>
    </rPh>
    <rPh sb="22" eb="23">
      <t>オ</t>
    </rPh>
    <rPh sb="23" eb="24">
      <t>ミナミ</t>
    </rPh>
    <rPh sb="25" eb="27">
      <t>チョウメ</t>
    </rPh>
    <rPh sb="28" eb="29">
      <t>バン</t>
    </rPh>
    <rPh sb="30" eb="31">
      <t>ゴウ</t>
    </rPh>
    <phoneticPr fontId="4"/>
  </si>
  <si>
    <t>ＦＡＸ　　 ２２－１９７９</t>
    <phoneticPr fontId="4"/>
  </si>
  <si>
    <t>　　　ＴＥＬ０２５６－９３－４５０９　　　ＦＡＸ０２５６－９２－６８９９</t>
    <phoneticPr fontId="4"/>
  </si>
  <si>
    <t>　　　ＴＥＬ０７２１－２０－５６１１　　　ＦＡＸ０７２１－２０－５５８０　</t>
    <phoneticPr fontId="4"/>
  </si>
  <si>
    <t>（一社）新潟県環境衛生中央研究所</t>
    <rPh sb="1" eb="2">
      <t>イチ</t>
    </rPh>
    <rPh sb="2" eb="3">
      <t>シャ</t>
    </rPh>
    <rPh sb="4" eb="7">
      <t>ニイガタケン</t>
    </rPh>
    <rPh sb="7" eb="9">
      <t>カンキョウ</t>
    </rPh>
    <rPh sb="9" eb="11">
      <t>エイセイ</t>
    </rPh>
    <rPh sb="11" eb="13">
      <t>チュウオウ</t>
    </rPh>
    <rPh sb="13" eb="16">
      <t>ケンキュウショ</t>
    </rPh>
    <phoneticPr fontId="4"/>
  </si>
  <si>
    <t>　　　〒９４０－２１２７　　　新潟県長岡市新産２丁目１２番地７</t>
    <rPh sb="15" eb="18">
      <t>ニイガタケン</t>
    </rPh>
    <rPh sb="18" eb="21">
      <t>ナガオカシ</t>
    </rPh>
    <rPh sb="21" eb="22">
      <t>シン</t>
    </rPh>
    <rPh sb="22" eb="23">
      <t>サン</t>
    </rPh>
    <rPh sb="23" eb="26">
      <t>ニチョウメ</t>
    </rPh>
    <rPh sb="27" eb="30">
      <t>ニバンチ</t>
    </rPh>
    <phoneticPr fontId="4"/>
  </si>
  <si>
    <t>（株）総合環境分析</t>
    <rPh sb="3" eb="5">
      <t>ソウゴウ</t>
    </rPh>
    <rPh sb="5" eb="7">
      <t>カンキョウ</t>
    </rPh>
    <rPh sb="7" eb="9">
      <t>ブンセキ</t>
    </rPh>
    <phoneticPr fontId="4"/>
  </si>
  <si>
    <t>　　　〒２２６－０００３　　　神奈川県横浜市緑区鴨居１丁目１３番２号</t>
    <rPh sb="15" eb="19">
      <t>カナガワケン</t>
    </rPh>
    <rPh sb="19" eb="22">
      <t>ヨコハマシ</t>
    </rPh>
    <rPh sb="22" eb="24">
      <t>ミドリク</t>
    </rPh>
    <rPh sb="24" eb="25">
      <t>カモ</t>
    </rPh>
    <rPh sb="25" eb="26">
      <t>イ</t>
    </rPh>
    <rPh sb="27" eb="29">
      <t>チョウメ</t>
    </rPh>
    <rPh sb="31" eb="32">
      <t>バン</t>
    </rPh>
    <rPh sb="33" eb="34">
      <t>ゴウ</t>
    </rPh>
    <phoneticPr fontId="4"/>
  </si>
  <si>
    <t>　　　ＴＥＬ０２５８－４６－７１５１　　　ＦＡＸ０２５８－４６－９８５１</t>
    <phoneticPr fontId="4"/>
  </si>
  <si>
    <t>　　　ＴＥＬ０４５－９２９－００３３　　　ＦＡＸ０４５－９２９－００３９</t>
    <phoneticPr fontId="4"/>
  </si>
  <si>
    <t>（一財）上越環境科学センター</t>
    <rPh sb="1" eb="2">
      <t>イチ</t>
    </rPh>
    <rPh sb="2" eb="3">
      <t>ザイ</t>
    </rPh>
    <rPh sb="4" eb="6">
      <t>ジョウエツ</t>
    </rPh>
    <rPh sb="6" eb="8">
      <t>カンキョウ</t>
    </rPh>
    <rPh sb="8" eb="10">
      <t>カガク</t>
    </rPh>
    <phoneticPr fontId="4"/>
  </si>
  <si>
    <t>　　　〒９４２－００６３　　　新潟県上越市下門前１６６６番地</t>
    <rPh sb="15" eb="18">
      <t>ニイガタケン</t>
    </rPh>
    <rPh sb="18" eb="20">
      <t>ジョウエツ</t>
    </rPh>
    <rPh sb="20" eb="21">
      <t>シ</t>
    </rPh>
    <rPh sb="21" eb="22">
      <t>シタ</t>
    </rPh>
    <rPh sb="22" eb="23">
      <t>モン</t>
    </rPh>
    <rPh sb="23" eb="24">
      <t>マエ</t>
    </rPh>
    <rPh sb="28" eb="30">
      <t>バンチ</t>
    </rPh>
    <phoneticPr fontId="4"/>
  </si>
  <si>
    <t>（株）環境計量センター</t>
    <rPh sb="3" eb="5">
      <t>カンキョウ</t>
    </rPh>
    <rPh sb="5" eb="7">
      <t>ケイリョウ</t>
    </rPh>
    <phoneticPr fontId="4"/>
  </si>
  <si>
    <t>　　　〒４２１－０１１３　　　静岡県静岡市駿河区下川原１丁目１５番１５号</t>
    <phoneticPr fontId="4"/>
  </si>
  <si>
    <t>　　　ＴＥＬ０２５－５４３－７６６４　　　ＦＡＸ０２５－５４３－７８８２</t>
    <phoneticPr fontId="4"/>
  </si>
  <si>
    <t>　　　ＴＥＬ０５４－２６８－６７６３   　　FAX０５４－２６８－６７６４　　</t>
    <phoneticPr fontId="4"/>
  </si>
  <si>
    <t>（一社）山梨県食品衛生協会</t>
    <rPh sb="1" eb="3">
      <t>イッシャ</t>
    </rPh>
    <rPh sb="4" eb="7">
      <t>ヤマナシケン</t>
    </rPh>
    <rPh sb="7" eb="9">
      <t>ショクヒン</t>
    </rPh>
    <rPh sb="9" eb="11">
      <t>エイセイ</t>
    </rPh>
    <rPh sb="11" eb="13">
      <t>キョウカイ</t>
    </rPh>
    <phoneticPr fontId="4"/>
  </si>
  <si>
    <t>　　　〒４００－００８６　　　山梨県甲府市小瀬町１１４５番地１</t>
    <rPh sb="15" eb="18">
      <t>ヤマナシケン</t>
    </rPh>
    <rPh sb="18" eb="21">
      <t>コウフシ</t>
    </rPh>
    <rPh sb="21" eb="22">
      <t>ショウ</t>
    </rPh>
    <rPh sb="22" eb="23">
      <t>セ</t>
    </rPh>
    <rPh sb="23" eb="24">
      <t>マチ</t>
    </rPh>
    <rPh sb="28" eb="30">
      <t>バンチ</t>
    </rPh>
    <phoneticPr fontId="4"/>
  </si>
  <si>
    <t>（株）日本環境技術センター</t>
    <rPh sb="3" eb="5">
      <t>ニホン</t>
    </rPh>
    <rPh sb="5" eb="7">
      <t>カンキョウ</t>
    </rPh>
    <rPh sb="7" eb="9">
      <t>ギジュツ</t>
    </rPh>
    <phoneticPr fontId="4"/>
  </si>
  <si>
    <t>　　　〒４９１－００７６　　　愛知県一宮市貴船町３丁目５番地２</t>
    <phoneticPr fontId="4"/>
  </si>
  <si>
    <t>　　　ＴＥＬ０５５－２４２－０８８０　　　ＦＡＸ０５５－２４２－０８８１</t>
    <phoneticPr fontId="4"/>
  </si>
  <si>
    <t>　　　ＴＥＬ ０５８６－７３－１５１２ 　　 ＦＡＸ ０５８６－７３－１６２０ 　　　</t>
    <phoneticPr fontId="4"/>
  </si>
  <si>
    <t>（一社）県央研究所</t>
    <rPh sb="1" eb="3">
      <t>イッシャ</t>
    </rPh>
    <rPh sb="4" eb="5">
      <t>ケン</t>
    </rPh>
    <rPh sb="5" eb="6">
      <t>オウ</t>
    </rPh>
    <rPh sb="6" eb="9">
      <t>ケンキュウショ</t>
    </rPh>
    <phoneticPr fontId="4"/>
  </si>
  <si>
    <t>　　　〒９５５－０８０５　　　新潟県三条市吉田１４１１番地甲</t>
    <rPh sb="15" eb="18">
      <t>ニイガタケン</t>
    </rPh>
    <rPh sb="18" eb="21">
      <t>サンジョウシ</t>
    </rPh>
    <rPh sb="21" eb="23">
      <t>ヨシダ</t>
    </rPh>
    <rPh sb="27" eb="29">
      <t>バンチ</t>
    </rPh>
    <rPh sb="29" eb="30">
      <t>コウ</t>
    </rPh>
    <phoneticPr fontId="4"/>
  </si>
  <si>
    <t>（株）イオ</t>
    <rPh sb="1" eb="2">
      <t>カブ</t>
    </rPh>
    <phoneticPr fontId="4"/>
  </si>
  <si>
    <t>　　　〒１９１－００６５　　　東京都日野市旭が丘４丁目７番地１０７</t>
    <rPh sb="25" eb="27">
      <t>チョウメ</t>
    </rPh>
    <rPh sb="28" eb="30">
      <t>バンチ</t>
    </rPh>
    <phoneticPr fontId="4"/>
  </si>
  <si>
    <t>　　　ＴＥＬ０２５６－３４－７０７２　　　ＦＡＸ０２５６－３５－６４８３</t>
    <phoneticPr fontId="4"/>
  </si>
  <si>
    <r>
      <t>　</t>
    </r>
    <r>
      <rPr>
        <sz val="10"/>
        <rFont val="ＭＳ Ｐゴシック"/>
        <family val="3"/>
        <charset val="128"/>
      </rPr>
      <t>TEL：０４２－５８９－６２７０　　　FAX：０４２-５８９-６２７１</t>
    </r>
    <phoneticPr fontId="4"/>
  </si>
  <si>
    <t>（株）コーエキ</t>
    <rPh sb="0" eb="3">
      <t>カブ</t>
    </rPh>
    <phoneticPr fontId="4"/>
  </si>
  <si>
    <t>　　　〒３９４－００３１　　　岡谷市田中町３丁目３番２４号</t>
    <rPh sb="15" eb="18">
      <t>オカヤシ</t>
    </rPh>
    <rPh sb="18" eb="21">
      <t>タナカマチ</t>
    </rPh>
    <rPh sb="22" eb="24">
      <t>チョウメ</t>
    </rPh>
    <rPh sb="25" eb="26">
      <t>バン</t>
    </rPh>
    <rPh sb="28" eb="29">
      <t>ゴウ</t>
    </rPh>
    <phoneticPr fontId="4"/>
  </si>
  <si>
    <t>（株）テクノサイエンス</t>
    <rPh sb="1" eb="2">
      <t>カブ</t>
    </rPh>
    <phoneticPr fontId="4"/>
  </si>
  <si>
    <t>　　　〒５２４-０１０２　　　滋賀県守山市水保町２４７７番地</t>
    <phoneticPr fontId="4"/>
  </si>
  <si>
    <t>　　　ＴＥＬ０２６６－２３－２１５５　　　ＦＡＸ０２６６－２３－０７３３</t>
    <phoneticPr fontId="4"/>
  </si>
  <si>
    <r>
      <t>　</t>
    </r>
    <r>
      <rPr>
        <sz val="10"/>
        <rFont val="ＭＳ Ｐゴシック"/>
        <family val="3"/>
        <charset val="128"/>
      </rPr>
      <t>TEL：０７７－</t>
    </r>
    <r>
      <rPr>
        <sz val="10"/>
        <rFont val="ＭＳ Ｐゴシック"/>
        <family val="3"/>
        <charset val="128"/>
      </rPr>
      <t>５８４－３００３</t>
    </r>
    <r>
      <rPr>
        <sz val="10"/>
        <rFont val="ＭＳ Ｐゴシック"/>
        <family val="3"/>
        <charset val="128"/>
      </rPr>
      <t>　　　FAX：０７７-５８４-３００６</t>
    </r>
    <phoneticPr fontId="4"/>
  </si>
  <si>
    <t>（株）エヌ・イーサポート</t>
    <rPh sb="0" eb="3">
      <t>カブ</t>
    </rPh>
    <phoneticPr fontId="4"/>
  </si>
  <si>
    <t>　　　〒７３３-０８１２　　　　広島県広島市西区己斐本町３丁目１３番１６号　　　</t>
    <rPh sb="29" eb="31">
      <t>チョウメ</t>
    </rPh>
    <rPh sb="33" eb="34">
      <t>バン</t>
    </rPh>
    <rPh sb="36" eb="37">
      <t>ゴウ</t>
    </rPh>
    <phoneticPr fontId="4"/>
  </si>
  <si>
    <t>ヴェオリア・ジェネッツ（株）</t>
    <rPh sb="12" eb="13">
      <t>カブ</t>
    </rPh>
    <phoneticPr fontId="4"/>
  </si>
  <si>
    <t>　　　〒１０８－００２２　　　東京都港区海岸３丁目２０番２０号</t>
    <rPh sb="18" eb="19">
      <t>ミナト</t>
    </rPh>
    <rPh sb="20" eb="22">
      <t>カイガン</t>
    </rPh>
    <rPh sb="23" eb="25">
      <t>チョウメ</t>
    </rPh>
    <rPh sb="27" eb="28">
      <t>バン</t>
    </rPh>
    <rPh sb="30" eb="31">
      <t>ゴウ</t>
    </rPh>
    <phoneticPr fontId="4"/>
  </si>
  <si>
    <t>　　　ＴＥＬ０８２-２７２－９０００　　　　ＦＡＸ０８２-２７２－１２３０</t>
    <phoneticPr fontId="4"/>
  </si>
  <si>
    <t xml:space="preserve">　　　ＴＥＬ０３-５４４１-７０１０　　　　 ＦＡＸ０３-５４４１-７０１１  　　　 </t>
    <phoneticPr fontId="4"/>
  </si>
  <si>
    <t>（株）江東微生物研究所</t>
    <rPh sb="0" eb="3">
      <t>カブ</t>
    </rPh>
    <rPh sb="3" eb="5">
      <t>コウトウ</t>
    </rPh>
    <rPh sb="5" eb="8">
      <t>ビセイブツ</t>
    </rPh>
    <rPh sb="8" eb="11">
      <t>ケンキュウショ</t>
    </rPh>
    <phoneticPr fontId="4"/>
  </si>
  <si>
    <t>　　　〒１３３－００５７　　　東京都江戸川区西小岩５丁目１８番６号</t>
    <rPh sb="15" eb="18">
      <t>トウキョウト</t>
    </rPh>
    <rPh sb="18" eb="22">
      <t>エドガワク</t>
    </rPh>
    <rPh sb="22" eb="25">
      <t>ニシコイワ</t>
    </rPh>
    <rPh sb="26" eb="28">
      <t>チョウメ</t>
    </rPh>
    <rPh sb="30" eb="31">
      <t>バン</t>
    </rPh>
    <rPh sb="32" eb="33">
      <t>ゴウ</t>
    </rPh>
    <phoneticPr fontId="4"/>
  </si>
  <si>
    <t>中央環境理研（株）</t>
    <rPh sb="0" eb="2">
      <t>チュウオウ</t>
    </rPh>
    <rPh sb="2" eb="4">
      <t>カンキョウ</t>
    </rPh>
    <rPh sb="4" eb="6">
      <t>リケン</t>
    </rPh>
    <rPh sb="7" eb="8">
      <t>カブ</t>
    </rPh>
    <phoneticPr fontId="4"/>
  </si>
  <si>
    <t>　　　〒４００－０３０６　　　山梨県アルプス市小笠原６番地</t>
    <rPh sb="15" eb="18">
      <t>ヤマナシケン</t>
    </rPh>
    <rPh sb="22" eb="23">
      <t>シ</t>
    </rPh>
    <rPh sb="23" eb="26">
      <t>オガサワラ</t>
    </rPh>
    <rPh sb="27" eb="29">
      <t>バンチ</t>
    </rPh>
    <phoneticPr fontId="4"/>
  </si>
  <si>
    <t>　　　ＴＥＬ０３－３６７２－９１７１　　　ＦＡＸ０３－３６５０－８５０１</t>
    <phoneticPr fontId="4"/>
  </si>
  <si>
    <t>　　　ＴＥＬ０５５－２８３－６１５５　　　ＦＡＸ０５５－２８６－２０７５</t>
    <phoneticPr fontId="4"/>
  </si>
  <si>
    <t>（株）環境公害センター</t>
    <rPh sb="0" eb="3">
      <t>カブ</t>
    </rPh>
    <rPh sb="3" eb="5">
      <t>カンキョウ</t>
    </rPh>
    <rPh sb="5" eb="7">
      <t>コウガイ</t>
    </rPh>
    <phoneticPr fontId="4"/>
  </si>
  <si>
    <t>　　　〒４６３－０８０８　　　愛知県名古屋市守山区花咲台２丁目２０１番地</t>
    <rPh sb="15" eb="18">
      <t>アイチケン</t>
    </rPh>
    <rPh sb="18" eb="22">
      <t>ナゴヤシ</t>
    </rPh>
    <phoneticPr fontId="4"/>
  </si>
  <si>
    <t>（株）エステム</t>
    <rPh sb="1" eb="2">
      <t>カブ</t>
    </rPh>
    <phoneticPr fontId="4"/>
  </si>
  <si>
    <t>　　　〒４５７－０８２１　　　愛知県名古屋市南区弥次ヱ町二丁目１９番地の１</t>
    <rPh sb="15" eb="18">
      <t>アイチケン</t>
    </rPh>
    <rPh sb="18" eb="22">
      <t>ナゴヤシ</t>
    </rPh>
    <rPh sb="22" eb="24">
      <t>ミナミク</t>
    </rPh>
    <rPh sb="28" eb="31">
      <t>ニチョウメ</t>
    </rPh>
    <rPh sb="33" eb="35">
      <t>バンチ</t>
    </rPh>
    <phoneticPr fontId="4"/>
  </si>
  <si>
    <t>　　　ＴＥＬ０５２－７３９－１３５０　　　ＦＡＸ０５２－７３９－１３５６　　</t>
    <phoneticPr fontId="4"/>
  </si>
  <si>
    <t xml:space="preserve">　　　ＴＥＬ０５２－６１１－０６１１　　　　 ＦＡＸ０５２－６１２－９３８４  　　　 </t>
    <phoneticPr fontId="4"/>
  </si>
  <si>
    <t>（株）環境科学研究所</t>
    <rPh sb="0" eb="3">
      <t>カブ</t>
    </rPh>
    <rPh sb="3" eb="5">
      <t>カンキョウ</t>
    </rPh>
    <rPh sb="5" eb="6">
      <t>カ</t>
    </rPh>
    <rPh sb="6" eb="7">
      <t>ガク</t>
    </rPh>
    <rPh sb="7" eb="10">
      <t>ケンキュウジョ</t>
    </rPh>
    <phoneticPr fontId="4"/>
  </si>
  <si>
    <t>　　　〒４６２－０００６　　　愛知県名古屋市北区若鶴町１５２番地</t>
    <rPh sb="15" eb="18">
      <t>アイチケン</t>
    </rPh>
    <rPh sb="18" eb="22">
      <t>ナゴヤシ</t>
    </rPh>
    <rPh sb="22" eb="23">
      <t>キタ</t>
    </rPh>
    <rPh sb="23" eb="24">
      <t>ク</t>
    </rPh>
    <rPh sb="24" eb="27">
      <t>ワカヅルチョウ</t>
    </rPh>
    <rPh sb="30" eb="32">
      <t>バンチ</t>
    </rPh>
    <phoneticPr fontId="4"/>
  </si>
  <si>
    <t>　　　ＴＥＬ０５２－９０２－４４５６　　　ＦＡＸ０５２－９０２－４６０１</t>
    <phoneticPr fontId="4"/>
  </si>
  <si>
    <t>（２）水道法第３４条の２関係</t>
    <rPh sb="3" eb="5">
      <t>スイドウ</t>
    </rPh>
    <rPh sb="5" eb="6">
      <t>ホウ</t>
    </rPh>
    <rPh sb="6" eb="7">
      <t>ダイ</t>
    </rPh>
    <rPh sb="9" eb="10">
      <t>ジョウ</t>
    </rPh>
    <rPh sb="12" eb="14">
      <t>カンケイ</t>
    </rPh>
    <phoneticPr fontId="4"/>
  </si>
  <si>
    <t>（株）信濃公害研究所</t>
    <rPh sb="0" eb="3">
      <t>カブ</t>
    </rPh>
    <rPh sb="3" eb="5">
      <t>シナノ</t>
    </rPh>
    <rPh sb="5" eb="7">
      <t>コウガイ</t>
    </rPh>
    <rPh sb="7" eb="10">
      <t>ケンキュウショ</t>
    </rPh>
    <phoneticPr fontId="4"/>
  </si>
  <si>
    <t>　　　〒３８４－２３０５　　　北佐久郡立科町大字芦田１８３５番地１</t>
    <rPh sb="15" eb="19">
      <t>キタサクグン</t>
    </rPh>
    <rPh sb="19" eb="22">
      <t>タテシナマチ</t>
    </rPh>
    <rPh sb="22" eb="24">
      <t>オオアザ</t>
    </rPh>
    <rPh sb="24" eb="26">
      <t>アシダ</t>
    </rPh>
    <rPh sb="30" eb="32">
      <t>バンチ</t>
    </rPh>
    <phoneticPr fontId="4"/>
  </si>
  <si>
    <t>　○厚生労働大臣の登録を受けた簡易専用水道　検査機関（長野県を区域としている機関）</t>
    <rPh sb="2" eb="4">
      <t>コウセイ</t>
    </rPh>
    <rPh sb="4" eb="6">
      <t>ロウドウ</t>
    </rPh>
    <rPh sb="6" eb="8">
      <t>ダイジン</t>
    </rPh>
    <rPh sb="9" eb="11">
      <t>トウロク</t>
    </rPh>
    <rPh sb="12" eb="13">
      <t>ウ</t>
    </rPh>
    <rPh sb="15" eb="17">
      <t>カンイ</t>
    </rPh>
    <rPh sb="17" eb="19">
      <t>センヨウ</t>
    </rPh>
    <rPh sb="19" eb="21">
      <t>スイドウ</t>
    </rPh>
    <rPh sb="22" eb="24">
      <t>ケンサ</t>
    </rPh>
    <rPh sb="24" eb="26">
      <t>キカン</t>
    </rPh>
    <rPh sb="27" eb="30">
      <t>ナガノケン</t>
    </rPh>
    <rPh sb="31" eb="33">
      <t>クイキ</t>
    </rPh>
    <rPh sb="38" eb="40">
      <t>キカン</t>
    </rPh>
    <phoneticPr fontId="4"/>
  </si>
  <si>
    <t>　　　ＴＥＬ０２６７－５６－２１８９　　　ＦＡＸ０２６７－５６－１８４３</t>
    <phoneticPr fontId="4"/>
  </si>
  <si>
    <t>（株）群馬分析センター</t>
    <rPh sb="0" eb="3">
      <t>カブ</t>
    </rPh>
    <rPh sb="3" eb="5">
      <t>グンマ</t>
    </rPh>
    <rPh sb="5" eb="7">
      <t>ブンセキ</t>
    </rPh>
    <phoneticPr fontId="4"/>
  </si>
  <si>
    <t>　　　〒３７０－０８８６　　　群馬県高崎市下大島町６２５</t>
    <rPh sb="15" eb="18">
      <t>グンマケン</t>
    </rPh>
    <rPh sb="18" eb="21">
      <t>タカサキシ</t>
    </rPh>
    <rPh sb="21" eb="24">
      <t>シモオオシマ</t>
    </rPh>
    <rPh sb="24" eb="25">
      <t>マチ</t>
    </rPh>
    <phoneticPr fontId="4"/>
  </si>
  <si>
    <t>（一社）群馬県薬剤師会</t>
    <rPh sb="1" eb="2">
      <t>イチ</t>
    </rPh>
    <rPh sb="2" eb="3">
      <t>シャ</t>
    </rPh>
    <rPh sb="4" eb="7">
      <t>グンマケン</t>
    </rPh>
    <rPh sb="7" eb="10">
      <t>ヤクザイシ</t>
    </rPh>
    <rPh sb="10" eb="11">
      <t>カイ</t>
    </rPh>
    <phoneticPr fontId="4"/>
  </si>
  <si>
    <t>　　　ＴＥＬ０２７－３９５－０６０６　　　ＦＡＸ０２７－３９５－０６０７</t>
    <phoneticPr fontId="4"/>
  </si>
  <si>
    <t>　　　ＴＥＬ０２７－２２３－７７３６　　  ＦＡＸ０２７－２２３－５３０８　</t>
    <phoneticPr fontId="4"/>
  </si>
  <si>
    <t>環境未来（株）</t>
    <rPh sb="0" eb="2">
      <t>カンキョウ</t>
    </rPh>
    <rPh sb="2" eb="4">
      <t>ミライ</t>
    </rPh>
    <rPh sb="4" eb="7">
      <t>カブ</t>
    </rPh>
    <phoneticPr fontId="4"/>
  </si>
  <si>
    <t>　　　〒３９０－１２４２　　　松本市和田４０１０番地５</t>
    <rPh sb="15" eb="18">
      <t>マツモトシ</t>
    </rPh>
    <rPh sb="18" eb="20">
      <t>ワダ</t>
    </rPh>
    <rPh sb="24" eb="26">
      <t>バンチ</t>
    </rPh>
    <phoneticPr fontId="4"/>
  </si>
  <si>
    <t>(一財）岐阜県公衆衛生検査センター</t>
    <rPh sb="1" eb="2">
      <t>イチ</t>
    </rPh>
    <phoneticPr fontId="4"/>
  </si>
  <si>
    <t>　　　ＴＥＬ０２６３－８８－３９１１　　　ＦＡＸ０２６３－８８－３３６６</t>
    <phoneticPr fontId="4"/>
  </si>
  <si>
    <t>　　　ＴＥＬ０５８－２４７－１３００　　　ＦＡＸ０５８－２４８－０２２９　</t>
    <phoneticPr fontId="4"/>
  </si>
  <si>
    <t>（株）科学技術開発センター</t>
    <rPh sb="0" eb="3">
      <t>カブ</t>
    </rPh>
    <rPh sb="3" eb="5">
      <t>カガク</t>
    </rPh>
    <rPh sb="5" eb="7">
      <t>ギジュツ</t>
    </rPh>
    <rPh sb="7" eb="9">
      <t>カイハツ</t>
    </rPh>
    <phoneticPr fontId="4"/>
  </si>
  <si>
    <t>　　　〒３８１－００２５　　　長野市大字北長池字南長池境２０５８番地３　</t>
    <rPh sb="15" eb="18">
      <t>ナガノシ</t>
    </rPh>
    <rPh sb="18" eb="20">
      <t>オオアザ</t>
    </rPh>
    <rPh sb="20" eb="23">
      <t>キタナガイケ</t>
    </rPh>
    <rPh sb="23" eb="24">
      <t>アザ</t>
    </rPh>
    <rPh sb="24" eb="25">
      <t>ミナミ</t>
    </rPh>
    <rPh sb="25" eb="27">
      <t>ナガイケ</t>
    </rPh>
    <rPh sb="27" eb="28">
      <t>サカイ</t>
    </rPh>
    <rPh sb="32" eb="34">
      <t>バンチ</t>
    </rPh>
    <phoneticPr fontId="4"/>
  </si>
  <si>
    <t>　　　ＴＥＬ０２６－２６３－２０１０　　　ＦＡＸ０２６－２６３－２０１２</t>
    <phoneticPr fontId="4"/>
  </si>
  <si>
    <t>　　　ＴＥＬ０２５５－４３－７６６４　　　ＦＡＸ０２５５－４３－７８８２</t>
    <phoneticPr fontId="4"/>
  </si>
  <si>
    <t>（株）環境技術センター</t>
    <rPh sb="0" eb="3">
      <t>カブ</t>
    </rPh>
    <rPh sb="3" eb="5">
      <t>カンキョウ</t>
    </rPh>
    <rPh sb="5" eb="7">
      <t>ギジュツ</t>
    </rPh>
    <phoneticPr fontId="4"/>
  </si>
  <si>
    <t>　　　〒３９９－００３３　　　松本市大字笹賀５６５２番地１６６</t>
    <rPh sb="15" eb="18">
      <t>マツモトシ</t>
    </rPh>
    <rPh sb="18" eb="20">
      <t>オオアザ</t>
    </rPh>
    <rPh sb="20" eb="21">
      <t>ササ</t>
    </rPh>
    <rPh sb="21" eb="22">
      <t>ガ</t>
    </rPh>
    <rPh sb="26" eb="28">
      <t>バンチ</t>
    </rPh>
    <phoneticPr fontId="4"/>
  </si>
  <si>
    <t>（一社）長野県薬剤師会</t>
    <rPh sb="1" eb="2">
      <t>イチ</t>
    </rPh>
    <rPh sb="2" eb="3">
      <t>シャ</t>
    </rPh>
    <rPh sb="4" eb="7">
      <t>ナガノケン</t>
    </rPh>
    <rPh sb="7" eb="10">
      <t>ヤクザイシ</t>
    </rPh>
    <rPh sb="10" eb="11">
      <t>カイ</t>
    </rPh>
    <phoneticPr fontId="4"/>
  </si>
  <si>
    <t>　　　ＴＥＬ０２６３－２７－１６０６　　　ＦＡＸ０２６３－２７－２１３３</t>
    <phoneticPr fontId="4"/>
  </si>
  <si>
    <t>（株）総合保健センター</t>
    <rPh sb="0" eb="3">
      <t>カブ</t>
    </rPh>
    <rPh sb="3" eb="5">
      <t>ソウゴウ</t>
    </rPh>
    <rPh sb="5" eb="7">
      <t>ホケン</t>
    </rPh>
    <phoneticPr fontId="4"/>
  </si>
  <si>
    <t>　　　〒５０９－０２０１　　　岐阜県可児市川合１３６番地８</t>
    <rPh sb="15" eb="18">
      <t>ギフケン</t>
    </rPh>
    <rPh sb="18" eb="21">
      <t>カニシ</t>
    </rPh>
    <rPh sb="21" eb="23">
      <t>カワイ</t>
    </rPh>
    <rPh sb="26" eb="27">
      <t>バン</t>
    </rPh>
    <rPh sb="27" eb="28">
      <t>チ</t>
    </rPh>
    <phoneticPr fontId="4"/>
  </si>
  <si>
    <t>(一社)新潟県環境衛生中央研究所</t>
    <rPh sb="1" eb="2">
      <t>イチ</t>
    </rPh>
    <rPh sb="2" eb="3">
      <t>シャ</t>
    </rPh>
    <rPh sb="4" eb="7">
      <t>ニイガタケン</t>
    </rPh>
    <rPh sb="7" eb="9">
      <t>カンキョウ</t>
    </rPh>
    <rPh sb="9" eb="11">
      <t>エイセイ</t>
    </rPh>
    <rPh sb="11" eb="13">
      <t>チュウオウ</t>
    </rPh>
    <rPh sb="13" eb="16">
      <t>ケンキュウジョ</t>
    </rPh>
    <phoneticPr fontId="4"/>
  </si>
  <si>
    <t>　　　〒９４０－２１２７　　　新潟県長岡市新産二丁目１２番地７</t>
    <rPh sb="15" eb="18">
      <t>ニイガタケン</t>
    </rPh>
    <rPh sb="18" eb="21">
      <t>ナガオカシ</t>
    </rPh>
    <rPh sb="21" eb="22">
      <t>シン</t>
    </rPh>
    <rPh sb="22" eb="23">
      <t>サン</t>
    </rPh>
    <rPh sb="23" eb="26">
      <t>ニチョウメ</t>
    </rPh>
    <rPh sb="28" eb="30">
      <t>バンチ</t>
    </rPh>
    <phoneticPr fontId="4"/>
  </si>
  <si>
    <t>　　　ＴＥＬ０５７４－６３－７７０３　　　ＦＡＸ０５７４－６３－７７０６</t>
    <phoneticPr fontId="4"/>
  </si>
  <si>
    <t>環境保全（株）</t>
    <rPh sb="0" eb="2">
      <t>カンキョウ</t>
    </rPh>
    <rPh sb="2" eb="4">
      <t>ホゼン</t>
    </rPh>
    <rPh sb="4" eb="7">
      <t>カブ</t>
    </rPh>
    <phoneticPr fontId="4"/>
  </si>
  <si>
    <t>　　　〒０３６－０１６４　　　青森県平川市松崎西田４１番地１０</t>
    <rPh sb="15" eb="17">
      <t>アオモリ</t>
    </rPh>
    <rPh sb="18" eb="20">
      <t>ヒラカワ</t>
    </rPh>
    <rPh sb="21" eb="23">
      <t>マツザキ</t>
    </rPh>
    <rPh sb="23" eb="24">
      <t>ニシ</t>
    </rPh>
    <rPh sb="24" eb="25">
      <t>タ</t>
    </rPh>
    <rPh sb="27" eb="29">
      <t>バンチ</t>
    </rPh>
    <phoneticPr fontId="4"/>
  </si>
  <si>
    <t>（一社）長野市薬剤師会</t>
    <rPh sb="1" eb="2">
      <t>イチ</t>
    </rPh>
    <rPh sb="2" eb="3">
      <t>シャ</t>
    </rPh>
    <rPh sb="4" eb="6">
      <t>ナガノ</t>
    </rPh>
    <rPh sb="6" eb="7">
      <t>シ</t>
    </rPh>
    <rPh sb="7" eb="10">
      <t>ヤクザイシ</t>
    </rPh>
    <rPh sb="10" eb="11">
      <t>カイ</t>
    </rPh>
    <phoneticPr fontId="4"/>
  </si>
  <si>
    <t>　　　ＴＥＬ０１７２-４３-１１００　　　　ＦＡＸ０１７２-４３-１１６６　　</t>
    <phoneticPr fontId="4"/>
  </si>
  <si>
    <t>（株）メイキョー</t>
    <rPh sb="0" eb="3">
      <t>カブ</t>
    </rPh>
    <phoneticPr fontId="4"/>
  </si>
  <si>
    <t>　　　〒４００－００４７　　　山梨県甲府市徳行２丁目２番３８号</t>
    <phoneticPr fontId="4"/>
  </si>
  <si>
    <t>（一社）上田薬剤師会</t>
    <rPh sb="1" eb="2">
      <t>イチ</t>
    </rPh>
    <rPh sb="2" eb="3">
      <t>シャ</t>
    </rPh>
    <rPh sb="4" eb="6">
      <t>ウエダ</t>
    </rPh>
    <rPh sb="6" eb="9">
      <t>ヤクザイシ</t>
    </rPh>
    <rPh sb="9" eb="10">
      <t>カイ</t>
    </rPh>
    <phoneticPr fontId="4"/>
  </si>
  <si>
    <t>　　　〒３８６－００１６　　　上田市国分９９４番地１</t>
    <rPh sb="15" eb="18">
      <t>ウエダシ</t>
    </rPh>
    <rPh sb="18" eb="20">
      <t>コクブ</t>
    </rPh>
    <rPh sb="23" eb="25">
      <t>バンチ</t>
    </rPh>
    <phoneticPr fontId="4"/>
  </si>
  <si>
    <t>　　　ＴＥＬ０５５-２２８－２８５８ 　　　ＦＡＸ０５５－２２８－８３４３</t>
    <phoneticPr fontId="4"/>
  </si>
  <si>
    <t>（株）イズミテック</t>
    <rPh sb="0" eb="3">
      <t>カブ</t>
    </rPh>
    <phoneticPr fontId="4"/>
  </si>
  <si>
    <t>　　　〒４４１－８１５６　　　愛知県豊橋市高師町字北新切２６７番地５</t>
    <rPh sb="15" eb="18">
      <t>アイチケン</t>
    </rPh>
    <rPh sb="18" eb="21">
      <t>トヨハシシ</t>
    </rPh>
    <rPh sb="21" eb="23">
      <t>タカシ</t>
    </rPh>
    <rPh sb="23" eb="24">
      <t>マチ</t>
    </rPh>
    <rPh sb="24" eb="25">
      <t>アザ</t>
    </rPh>
    <rPh sb="25" eb="26">
      <t>キタ</t>
    </rPh>
    <rPh sb="26" eb="27">
      <t>シン</t>
    </rPh>
    <rPh sb="27" eb="28">
      <t>キ</t>
    </rPh>
    <rPh sb="31" eb="33">
      <t>バンチ</t>
    </rPh>
    <phoneticPr fontId="4"/>
  </si>
  <si>
    <t>　　　ＴＥＬ０５３２－４６－８５２１　　　ＦＡＸ０５３２－４６－８５７４</t>
    <phoneticPr fontId="4"/>
  </si>
  <si>
    <t>（株）静環検査センター</t>
    <rPh sb="0" eb="3">
      <t>カブ</t>
    </rPh>
    <rPh sb="3" eb="4">
      <t>シズカ</t>
    </rPh>
    <rPh sb="4" eb="5">
      <t>カン</t>
    </rPh>
    <rPh sb="5" eb="7">
      <t>ケンサ</t>
    </rPh>
    <phoneticPr fontId="4"/>
  </si>
  <si>
    <t>　　　〒４２６－００４１　　　静岡県藤枝市高柳２３１０</t>
    <rPh sb="15" eb="18">
      <t>シズオカケン</t>
    </rPh>
    <rPh sb="18" eb="21">
      <t>フジエダシ</t>
    </rPh>
    <rPh sb="21" eb="23">
      <t>タカヤナギ</t>
    </rPh>
    <phoneticPr fontId="4"/>
  </si>
  <si>
    <t>（株）江東微生物研究所</t>
    <rPh sb="1" eb="2">
      <t>カブ</t>
    </rPh>
    <rPh sb="3" eb="5">
      <t>コウトウ</t>
    </rPh>
    <rPh sb="5" eb="8">
      <t>ビセイブツ</t>
    </rPh>
    <rPh sb="8" eb="10">
      <t>ケンキュウ</t>
    </rPh>
    <rPh sb="10" eb="11">
      <t>ジョ</t>
    </rPh>
    <phoneticPr fontId="4"/>
  </si>
  <si>
    <t xml:space="preserve">　　　〒１３３－００５７　　　東京都江戸川区西小岩５丁目１８番６号 </t>
    <rPh sb="26" eb="28">
      <t>チョウメ</t>
    </rPh>
    <rPh sb="30" eb="31">
      <t>バン</t>
    </rPh>
    <rPh sb="32" eb="33">
      <t>ゴウ</t>
    </rPh>
    <phoneticPr fontId="4"/>
  </si>
  <si>
    <t>　　　ＴＥＬ０５４－６３４－１０００　　　ＦＡＸ０５４－６３４－１０１０</t>
    <phoneticPr fontId="4"/>
  </si>
  <si>
    <t>　　　ＴＥＬ０３－３６７２－９１７１　　</t>
    <phoneticPr fontId="4"/>
  </si>
  <si>
    <t>（株）愛研</t>
    <rPh sb="0" eb="3">
      <t>カブ</t>
    </rPh>
    <rPh sb="3" eb="4">
      <t>アイ</t>
    </rPh>
    <rPh sb="4" eb="5">
      <t>ケン</t>
    </rPh>
    <phoneticPr fontId="4"/>
  </si>
  <si>
    <t>　　　〒４６３－００３７　　　愛知県名古屋市守山区天子田２丁目７１０番地</t>
    <rPh sb="15" eb="18">
      <t>アイチケン</t>
    </rPh>
    <rPh sb="18" eb="22">
      <t>ナゴヤシ</t>
    </rPh>
    <rPh sb="22" eb="25">
      <t>モリヤマク</t>
    </rPh>
    <rPh sb="25" eb="28">
      <t>アマコダ</t>
    </rPh>
    <rPh sb="29" eb="31">
      <t>チョウメ</t>
    </rPh>
    <rPh sb="34" eb="36">
      <t>バンチ</t>
    </rPh>
    <phoneticPr fontId="4"/>
  </si>
  <si>
    <t>　　　ＴＥＬ０５２－７７１－２７１７　　　ＦＡＸ０５２－７７１－２６４１</t>
    <phoneticPr fontId="4"/>
  </si>
  <si>
    <t>いであ（株）</t>
    <rPh sb="4" eb="5">
      <t>カブ</t>
    </rPh>
    <phoneticPr fontId="4"/>
  </si>
  <si>
    <t>　　　〒１５４－００１２　　　東京都世田谷区駒沢３丁目１５番１号</t>
    <rPh sb="15" eb="18">
      <t>トウキョウト</t>
    </rPh>
    <rPh sb="18" eb="22">
      <t>セタガヤク</t>
    </rPh>
    <rPh sb="22" eb="24">
      <t>コマザワ</t>
    </rPh>
    <rPh sb="25" eb="27">
      <t>チョウメ</t>
    </rPh>
    <rPh sb="29" eb="30">
      <t>バン</t>
    </rPh>
    <rPh sb="31" eb="32">
      <t>ゴウ</t>
    </rPh>
    <phoneticPr fontId="4"/>
  </si>
  <si>
    <t>（株）日吉</t>
    <rPh sb="0" eb="3">
      <t>カブ</t>
    </rPh>
    <rPh sb="3" eb="5">
      <t>ヒヨシ</t>
    </rPh>
    <phoneticPr fontId="4"/>
  </si>
  <si>
    <t>　　　〒５２３－８５５５　　　滋賀県近江八幡市北之庄町９０８番地</t>
    <rPh sb="15" eb="18">
      <t>シガケン</t>
    </rPh>
    <rPh sb="18" eb="20">
      <t>チカエ</t>
    </rPh>
    <rPh sb="22" eb="23">
      <t>シ</t>
    </rPh>
    <rPh sb="23" eb="27">
      <t>キタノショウチョウ</t>
    </rPh>
    <rPh sb="30" eb="32">
      <t>バンチ</t>
    </rPh>
    <phoneticPr fontId="4"/>
  </si>
  <si>
    <t>　　　ＴＥＬ０３－４５４４－７６００　　　ＦＡＸ０３－４５４４－７７００</t>
    <phoneticPr fontId="4"/>
  </si>
  <si>
    <t>　　　ＴＥＬ０７４８－３２－５１１１　　　ＦＡＸ０７４８－３２－３３３９</t>
    <phoneticPr fontId="4"/>
  </si>
  <si>
    <t>藤吉工業（株）</t>
    <rPh sb="0" eb="2">
      <t>フジヨシ</t>
    </rPh>
    <rPh sb="2" eb="4">
      <t>コウギョウ</t>
    </rPh>
    <rPh sb="4" eb="7">
      <t>カブ</t>
    </rPh>
    <phoneticPr fontId="4"/>
  </si>
  <si>
    <t>　　　〒４５３－０８０１　　　愛知県名古屋市中村区太閤４丁目２番８号</t>
    <rPh sb="15" eb="18">
      <t>アイチケン</t>
    </rPh>
    <rPh sb="18" eb="22">
      <t>ナゴヤシ</t>
    </rPh>
    <rPh sb="22" eb="25">
      <t>ナカムラク</t>
    </rPh>
    <rPh sb="25" eb="27">
      <t>タイコウ</t>
    </rPh>
    <rPh sb="28" eb="30">
      <t>チョウメ</t>
    </rPh>
    <rPh sb="31" eb="32">
      <t>バン</t>
    </rPh>
    <rPh sb="33" eb="34">
      <t>ゴウ</t>
    </rPh>
    <phoneticPr fontId="4"/>
  </si>
  <si>
    <t>（株）科学技術開発センター</t>
    <rPh sb="1" eb="2">
      <t>カブ</t>
    </rPh>
    <rPh sb="3" eb="5">
      <t>カガク</t>
    </rPh>
    <rPh sb="5" eb="7">
      <t>ギジュツ</t>
    </rPh>
    <rPh sb="7" eb="9">
      <t>カイハツ</t>
    </rPh>
    <phoneticPr fontId="4"/>
  </si>
  <si>
    <t>　　　〒３８１－００２５　　　長野県長野市大字北長池字南長池境２０５８番地３</t>
    <rPh sb="15" eb="18">
      <t>ナガノケン</t>
    </rPh>
    <rPh sb="18" eb="21">
      <t>ナガノシ</t>
    </rPh>
    <rPh sb="21" eb="23">
      <t>オオアザ</t>
    </rPh>
    <rPh sb="23" eb="24">
      <t>キタ</t>
    </rPh>
    <rPh sb="24" eb="26">
      <t>ナガイケ</t>
    </rPh>
    <rPh sb="26" eb="27">
      <t>アザ</t>
    </rPh>
    <rPh sb="27" eb="28">
      <t>ミナミ</t>
    </rPh>
    <rPh sb="28" eb="30">
      <t>ナガイケ</t>
    </rPh>
    <rPh sb="30" eb="31">
      <t>サカイ</t>
    </rPh>
    <rPh sb="35" eb="37">
      <t>バンチ</t>
    </rPh>
    <phoneticPr fontId="4"/>
  </si>
  <si>
    <t>　　　ＴＥＬ０５２－４５１－８２６１　　　ＦＡＸ０５２－４５１－２３７３</t>
    <phoneticPr fontId="4"/>
  </si>
  <si>
    <t>（一財）東海技術センター</t>
    <rPh sb="1" eb="2">
      <t>イチ</t>
    </rPh>
    <rPh sb="2" eb="3">
      <t>ザイ</t>
    </rPh>
    <rPh sb="4" eb="6">
      <t>トウカイ</t>
    </rPh>
    <rPh sb="6" eb="8">
      <t>ギジュツ</t>
    </rPh>
    <phoneticPr fontId="4"/>
  </si>
  <si>
    <t>　　　〒４６５－００２１      名古屋市名東区猪子石２丁目７１０番地　</t>
    <phoneticPr fontId="4"/>
  </si>
  <si>
    <t>（株）イズミテック</t>
    <rPh sb="1" eb="2">
      <t>カブ</t>
    </rPh>
    <phoneticPr fontId="4"/>
  </si>
  <si>
    <t>　　　〒４４１－８１５６　　　愛知県豊橋市高師町北新切２６７番地５</t>
    <rPh sb="15" eb="18">
      <t>アイチケン</t>
    </rPh>
    <rPh sb="18" eb="21">
      <t>トヨハシシ</t>
    </rPh>
    <rPh sb="21" eb="22">
      <t>タカ</t>
    </rPh>
    <rPh sb="22" eb="23">
      <t>シ</t>
    </rPh>
    <rPh sb="23" eb="24">
      <t>マチ</t>
    </rPh>
    <rPh sb="24" eb="25">
      <t>キタ</t>
    </rPh>
    <rPh sb="25" eb="26">
      <t>シン</t>
    </rPh>
    <rPh sb="26" eb="27">
      <t>キリ</t>
    </rPh>
    <rPh sb="30" eb="32">
      <t>バンチ</t>
    </rPh>
    <phoneticPr fontId="4"/>
  </si>
  <si>
    <t xml:space="preserve">       ＴＥＬ０５２－７７１－５１６１　　　ＦＡＸ０５２－７７１－５１６４ </t>
    <phoneticPr fontId="4"/>
  </si>
  <si>
    <t>（株）山梨県環境科学検査センター</t>
    <rPh sb="1" eb="2">
      <t>カブ</t>
    </rPh>
    <rPh sb="3" eb="6">
      <t>ヤマナシケン</t>
    </rPh>
    <rPh sb="6" eb="8">
      <t>カンキョウ</t>
    </rPh>
    <rPh sb="8" eb="10">
      <t>カガク</t>
    </rPh>
    <rPh sb="10" eb="12">
      <t>ケンサ</t>
    </rPh>
    <phoneticPr fontId="4"/>
  </si>
  <si>
    <t>　　　〒４００－０１１１　　　山梨県甲斐市竜王新町２２７７番地１２</t>
    <rPh sb="15" eb="18">
      <t>ヤマナシケン</t>
    </rPh>
    <rPh sb="18" eb="20">
      <t>カイ</t>
    </rPh>
    <rPh sb="20" eb="21">
      <t>シ</t>
    </rPh>
    <rPh sb="21" eb="23">
      <t>リュウオウ</t>
    </rPh>
    <rPh sb="23" eb="25">
      <t>シンマチ</t>
    </rPh>
    <rPh sb="29" eb="31">
      <t>バンチ</t>
    </rPh>
    <phoneticPr fontId="4"/>
  </si>
  <si>
    <t>環境未来（株）</t>
    <rPh sb="0" eb="2">
      <t>カンキョウ</t>
    </rPh>
    <rPh sb="2" eb="4">
      <t>ミライ</t>
    </rPh>
    <rPh sb="5" eb="6">
      <t>カブ</t>
    </rPh>
    <phoneticPr fontId="4"/>
  </si>
  <si>
    <t>　　　ＴＥＬ０５５－２７８－１６００　　　ＦＡＸ０５５－２７８－１６０１</t>
    <phoneticPr fontId="4"/>
  </si>
  <si>
    <t>前澤工業（株）</t>
    <rPh sb="0" eb="2">
      <t>マエザワ</t>
    </rPh>
    <rPh sb="2" eb="4">
      <t>コウギョウ</t>
    </rPh>
    <rPh sb="4" eb="7">
      <t>カブ</t>
    </rPh>
    <phoneticPr fontId="4"/>
  </si>
  <si>
    <t>　　　〒１０４－８３５１　　　東京都中央区新川１丁目５番１７号</t>
    <rPh sb="15" eb="18">
      <t>トウキョウト</t>
    </rPh>
    <rPh sb="18" eb="21">
      <t>チュウオウク</t>
    </rPh>
    <rPh sb="21" eb="22">
      <t>シン</t>
    </rPh>
    <rPh sb="22" eb="23">
      <t>カワ</t>
    </rPh>
    <rPh sb="24" eb="26">
      <t>チョウメ</t>
    </rPh>
    <rPh sb="27" eb="28">
      <t>バン</t>
    </rPh>
    <rPh sb="30" eb="31">
      <t>ゴウ</t>
    </rPh>
    <phoneticPr fontId="4"/>
  </si>
  <si>
    <t>（株）総合保健センター</t>
    <rPh sb="1" eb="2">
      <t>カブ</t>
    </rPh>
    <rPh sb="3" eb="5">
      <t>ソウゴウ</t>
    </rPh>
    <rPh sb="5" eb="7">
      <t>ホケン</t>
    </rPh>
    <phoneticPr fontId="4"/>
  </si>
  <si>
    <t xml:space="preserve">       〒５０９－０２０１　　　岐阜県可児市川合１３６番地８ </t>
    <phoneticPr fontId="4"/>
  </si>
  <si>
    <t>　　　ＴＥＬ０３－３２９７－０６１１　　　ＦＡＸ０３－３２９７－０６１９</t>
    <phoneticPr fontId="4"/>
  </si>
  <si>
    <t>　　　ＴＥＬ０５７４－６３－７７０３　　  FAX：０５７４－６３－７７０６</t>
    <phoneticPr fontId="4"/>
  </si>
  <si>
    <t>（株）総合水研究所</t>
    <rPh sb="0" eb="3">
      <t>カブ</t>
    </rPh>
    <rPh sb="3" eb="5">
      <t>ソウゴウ</t>
    </rPh>
    <rPh sb="5" eb="6">
      <t>ミズ</t>
    </rPh>
    <rPh sb="6" eb="9">
      <t>ケンキュウジョ</t>
    </rPh>
    <phoneticPr fontId="4"/>
  </si>
  <si>
    <t>　　　〒５９０－０９８４　　　大阪府堺市神南辺町１丁４番地の６</t>
    <rPh sb="15" eb="18">
      <t>オオサカフ</t>
    </rPh>
    <rPh sb="18" eb="20">
      <t>サカイシ</t>
    </rPh>
    <rPh sb="20" eb="21">
      <t>カミ</t>
    </rPh>
    <rPh sb="21" eb="22">
      <t>ミナミ</t>
    </rPh>
    <rPh sb="22" eb="23">
      <t>ヘ</t>
    </rPh>
    <rPh sb="23" eb="24">
      <t>マチ</t>
    </rPh>
    <rPh sb="25" eb="26">
      <t>チョウ</t>
    </rPh>
    <rPh sb="27" eb="29">
      <t>バンチ</t>
    </rPh>
    <phoneticPr fontId="4"/>
  </si>
  <si>
    <t>（株）日本分析</t>
    <rPh sb="1" eb="2">
      <t>カブ</t>
    </rPh>
    <rPh sb="3" eb="5">
      <t>ニホン</t>
    </rPh>
    <rPh sb="5" eb="7">
      <t>ブンセキ</t>
    </rPh>
    <phoneticPr fontId="4"/>
  </si>
  <si>
    <t>　　　〒１７４－００５１　　　 東京都板橋区小豆沢２丁目２６番１４号</t>
    <rPh sb="26" eb="28">
      <t>チョウメ</t>
    </rPh>
    <rPh sb="30" eb="31">
      <t>バン</t>
    </rPh>
    <rPh sb="33" eb="34">
      <t>ゴウ</t>
    </rPh>
    <phoneticPr fontId="4"/>
  </si>
  <si>
    <t>　　　ＴＥＬ０７２－２２４－３５３２　　　ＦＡＸ０７２－２２４－３２５７</t>
    <phoneticPr fontId="4"/>
  </si>
  <si>
    <t>　　　ＴＥＬ０３－５９１４－４４３１　　　ＦＡＸ ０３－５９１４－４４３２</t>
    <phoneticPr fontId="4"/>
  </si>
  <si>
    <t>３５．水道水質基準と検査頻度</t>
    <rPh sb="3" eb="5">
      <t>スイドウ</t>
    </rPh>
    <rPh sb="5" eb="7">
      <t>スイシツ</t>
    </rPh>
    <rPh sb="7" eb="9">
      <t>キジュン</t>
    </rPh>
    <rPh sb="10" eb="12">
      <t>ケンサ</t>
    </rPh>
    <rPh sb="12" eb="14">
      <t>ヒンド</t>
    </rPh>
    <phoneticPr fontId="4"/>
  </si>
  <si>
    <t>※平成27年４月１日から</t>
    <rPh sb="1" eb="3">
      <t>ヘイセイ</t>
    </rPh>
    <rPh sb="5" eb="6">
      <t>ネン</t>
    </rPh>
    <rPh sb="7" eb="8">
      <t>ガツ</t>
    </rPh>
    <rPh sb="9" eb="10">
      <t>ニチ</t>
    </rPh>
    <phoneticPr fontId="4"/>
  </si>
  <si>
    <t>項　　目　　名</t>
    <rPh sb="0" eb="1">
      <t>コウ</t>
    </rPh>
    <rPh sb="3" eb="4">
      <t>メ</t>
    </rPh>
    <rPh sb="6" eb="7">
      <t>メイ</t>
    </rPh>
    <phoneticPr fontId="4"/>
  </si>
  <si>
    <t>基　　準　　値</t>
    <rPh sb="0" eb="1">
      <t>モト</t>
    </rPh>
    <rPh sb="3" eb="4">
      <t>ジュン</t>
    </rPh>
    <rPh sb="6" eb="7">
      <t>アタイ</t>
    </rPh>
    <phoneticPr fontId="4"/>
  </si>
  <si>
    <t>検査頻度</t>
    <rPh sb="0" eb="2">
      <t>ケンサ</t>
    </rPh>
    <rPh sb="2" eb="4">
      <t>ヒンド</t>
    </rPh>
    <phoneticPr fontId="4"/>
  </si>
  <si>
    <t>検査頻度減の可否</t>
    <rPh sb="0" eb="2">
      <t>ケンサ</t>
    </rPh>
    <rPh sb="2" eb="4">
      <t>ヒンド</t>
    </rPh>
    <rPh sb="4" eb="5">
      <t>ゲン</t>
    </rPh>
    <rPh sb="6" eb="8">
      <t>カヒ</t>
    </rPh>
    <phoneticPr fontId="4"/>
  </si>
  <si>
    <t>省略の可否</t>
    <rPh sb="0" eb="2">
      <t>ショウリャク</t>
    </rPh>
    <rPh sb="3" eb="5">
      <t>カヒ</t>
    </rPh>
    <phoneticPr fontId="4"/>
  </si>
  <si>
    <t>省略の際の検討事項</t>
    <rPh sb="0" eb="2">
      <t>ショウリャク</t>
    </rPh>
    <rPh sb="3" eb="4">
      <t>サイ</t>
    </rPh>
    <rPh sb="5" eb="7">
      <t>ケントウ</t>
    </rPh>
    <rPh sb="7" eb="9">
      <t>ジコウ</t>
    </rPh>
    <phoneticPr fontId="4"/>
  </si>
  <si>
    <t>一般細菌</t>
    <rPh sb="0" eb="2">
      <t>イッパン</t>
    </rPh>
    <rPh sb="2" eb="4">
      <t>サイキン</t>
    </rPh>
    <phoneticPr fontId="4"/>
  </si>
  <si>
    <t>１００以下</t>
    <rPh sb="3" eb="5">
      <t>イカ</t>
    </rPh>
    <phoneticPr fontId="4"/>
  </si>
  <si>
    <t>１回／月</t>
    <rPh sb="1" eb="2">
      <t>カイ</t>
    </rPh>
    <rPh sb="3" eb="4">
      <t>ツキ</t>
    </rPh>
    <phoneticPr fontId="4"/>
  </si>
  <si>
    <t>不可</t>
    <rPh sb="0" eb="2">
      <t>フカ</t>
    </rPh>
    <phoneticPr fontId="4"/>
  </si>
  <si>
    <t>大腸菌</t>
    <rPh sb="0" eb="3">
      <t>ダイチョウキン</t>
    </rPh>
    <phoneticPr fontId="4"/>
  </si>
  <si>
    <t>検出されないこと。</t>
    <rPh sb="0" eb="2">
      <t>ケンシュツ</t>
    </rPh>
    <phoneticPr fontId="4"/>
  </si>
  <si>
    <t>亜硝酸態窒素</t>
    <rPh sb="0" eb="3">
      <t>アショウサン</t>
    </rPh>
    <rPh sb="3" eb="4">
      <t>タイ</t>
    </rPh>
    <rPh sb="4" eb="6">
      <t>チッソ</t>
    </rPh>
    <phoneticPr fontId="4"/>
  </si>
  <si>
    <t>０．０４mg/l以下</t>
    <rPh sb="8" eb="10">
      <t>イカ</t>
    </rPh>
    <phoneticPr fontId="4"/>
  </si>
  <si>
    <t>４回／年</t>
  </si>
  <si>
    <t>＊に同じ</t>
    <rPh sb="2" eb="3">
      <t>オナ</t>
    </rPh>
    <phoneticPr fontId="4"/>
  </si>
  <si>
    <t>硝酸態窒素及び亜硝酸態窒素</t>
    <rPh sb="0" eb="2">
      <t>ショウサン</t>
    </rPh>
    <rPh sb="2" eb="3">
      <t>タイ</t>
    </rPh>
    <rPh sb="3" eb="5">
      <t>チッソ</t>
    </rPh>
    <rPh sb="5" eb="6">
      <t>オヨ</t>
    </rPh>
    <rPh sb="7" eb="10">
      <t>アショウサン</t>
    </rPh>
    <rPh sb="10" eb="11">
      <t>タイ</t>
    </rPh>
    <rPh sb="11" eb="13">
      <t>チッソ</t>
    </rPh>
    <phoneticPr fontId="4"/>
  </si>
  <si>
    <t>１０mg/l以下</t>
    <rPh sb="6" eb="8">
      <t>イカ</t>
    </rPh>
    <phoneticPr fontId="4"/>
  </si>
  <si>
    <t>塩化物イオン</t>
    <rPh sb="0" eb="3">
      <t>エンカブツ</t>
    </rPh>
    <phoneticPr fontId="4"/>
  </si>
  <si>
    <t>２００mg/l以下</t>
    <rPh sb="7" eb="9">
      <t>イカ</t>
    </rPh>
    <phoneticPr fontId="4"/>
  </si>
  <si>
    <t>自動的に測定・記録をしている場合：１回／３月</t>
    <rPh sb="0" eb="3">
      <t>ジドウテキ</t>
    </rPh>
    <rPh sb="4" eb="6">
      <t>ソクテイ</t>
    </rPh>
    <rPh sb="7" eb="9">
      <t>キロク</t>
    </rPh>
    <rPh sb="14" eb="16">
      <t>バアイ</t>
    </rPh>
    <rPh sb="18" eb="19">
      <t>カイ</t>
    </rPh>
    <rPh sb="21" eb="22">
      <t>ツキ</t>
    </rPh>
    <phoneticPr fontId="4"/>
  </si>
  <si>
    <t>有機物（全有機炭素（ＴＯＣ）の量）</t>
    <rPh sb="0" eb="3">
      <t>ユウキブツ</t>
    </rPh>
    <rPh sb="4" eb="5">
      <t>ゼン</t>
    </rPh>
    <rPh sb="5" eb="7">
      <t>ユウキ</t>
    </rPh>
    <rPh sb="7" eb="9">
      <t>タンソ</t>
    </rPh>
    <rPh sb="15" eb="16">
      <t>リョウ</t>
    </rPh>
    <phoneticPr fontId="4"/>
  </si>
  <si>
    <t>３mg/l以下</t>
    <rPh sb="5" eb="7">
      <t>イカ</t>
    </rPh>
    <phoneticPr fontId="4"/>
  </si>
  <si>
    <t>ｐＨ値</t>
    <rPh sb="2" eb="3">
      <t>チ</t>
    </rPh>
    <phoneticPr fontId="4"/>
  </si>
  <si>
    <t>５．８以上８．６以下</t>
    <rPh sb="3" eb="5">
      <t>イジョウ</t>
    </rPh>
    <rPh sb="8" eb="10">
      <t>イカ</t>
    </rPh>
    <phoneticPr fontId="4"/>
  </si>
  <si>
    <t>味</t>
    <rPh sb="0" eb="1">
      <t>アジ</t>
    </rPh>
    <phoneticPr fontId="4"/>
  </si>
  <si>
    <t>異常でないこと。</t>
    <rPh sb="0" eb="2">
      <t>イジョウ</t>
    </rPh>
    <phoneticPr fontId="4"/>
  </si>
  <si>
    <t>臭気</t>
    <rPh sb="0" eb="2">
      <t>シュウキ</t>
    </rPh>
    <phoneticPr fontId="4"/>
  </si>
  <si>
    <t>色度</t>
    <rPh sb="0" eb="1">
      <t>シキ</t>
    </rPh>
    <rPh sb="1" eb="2">
      <t>ド</t>
    </rPh>
    <phoneticPr fontId="4"/>
  </si>
  <si>
    <t>５度以下</t>
    <rPh sb="1" eb="4">
      <t>ドイカ</t>
    </rPh>
    <phoneticPr fontId="4"/>
  </si>
  <si>
    <t>濁度</t>
    <rPh sb="0" eb="2">
      <t>ダクド</t>
    </rPh>
    <phoneticPr fontId="4"/>
  </si>
  <si>
    <t>２度以下</t>
    <rPh sb="1" eb="4">
      <t>ドイカ</t>
    </rPh>
    <phoneticPr fontId="4"/>
  </si>
  <si>
    <t>シアン化物イオン及び塩化シアン</t>
    <rPh sb="3" eb="4">
      <t>カ</t>
    </rPh>
    <rPh sb="4" eb="5">
      <t>ブツ</t>
    </rPh>
    <rPh sb="8" eb="9">
      <t>オヨ</t>
    </rPh>
    <rPh sb="10" eb="12">
      <t>エンカ</t>
    </rPh>
    <phoneticPr fontId="4"/>
  </si>
  <si>
    <t>０．０１mg/l以下</t>
    <rPh sb="8" eb="10">
      <t>イカ</t>
    </rPh>
    <phoneticPr fontId="4"/>
  </si>
  <si>
    <t>４回／年</t>
    <rPh sb="1" eb="2">
      <t>カイ</t>
    </rPh>
    <rPh sb="3" eb="4">
      <t>ネン</t>
    </rPh>
    <phoneticPr fontId="4"/>
  </si>
  <si>
    <t>塩素酸</t>
    <rPh sb="0" eb="2">
      <t>エンソ</t>
    </rPh>
    <rPh sb="2" eb="3">
      <t>サン</t>
    </rPh>
    <phoneticPr fontId="4"/>
  </si>
  <si>
    <t>０．６mg/l以下</t>
    <rPh sb="7" eb="9">
      <t>イカ</t>
    </rPh>
    <phoneticPr fontId="4"/>
  </si>
  <si>
    <t>クロロ酢酸</t>
    <rPh sb="3" eb="5">
      <t>サクサン</t>
    </rPh>
    <phoneticPr fontId="4"/>
  </si>
  <si>
    <t>０．０２mg/l以下</t>
    <rPh sb="8" eb="10">
      <t>イカ</t>
    </rPh>
    <phoneticPr fontId="4"/>
  </si>
  <si>
    <t>クロロホルム</t>
    <phoneticPr fontId="4"/>
  </si>
  <si>
    <t>０．０６mg/l以下</t>
    <rPh sb="8" eb="10">
      <t>イカ</t>
    </rPh>
    <phoneticPr fontId="4"/>
  </si>
  <si>
    <t>ジクロロ酢酸</t>
    <rPh sb="4" eb="6">
      <t>サクサン</t>
    </rPh>
    <phoneticPr fontId="4"/>
  </si>
  <si>
    <t>０．０３mg/l以下</t>
    <rPh sb="8" eb="10">
      <t>イカ</t>
    </rPh>
    <phoneticPr fontId="4"/>
  </si>
  <si>
    <t>ジブロモクロロメタン</t>
    <phoneticPr fontId="4"/>
  </si>
  <si>
    <t>０．１mg/l以下</t>
    <rPh sb="7" eb="9">
      <t>イカ</t>
    </rPh>
    <phoneticPr fontId="4"/>
  </si>
  <si>
    <t>総トリハロメタン（クロロホルム、ジブロモクロロメタン、ブロモジクロロメタン及びブロモホルム)のそれぞれの濃度の総和</t>
    <rPh sb="0" eb="1">
      <t>ソウ</t>
    </rPh>
    <rPh sb="37" eb="38">
      <t>オヨ</t>
    </rPh>
    <rPh sb="52" eb="54">
      <t>ノウド</t>
    </rPh>
    <rPh sb="55" eb="57">
      <t>ソウワ</t>
    </rPh>
    <phoneticPr fontId="4"/>
  </si>
  <si>
    <t>トリクロロ酢酸</t>
    <rPh sb="5" eb="7">
      <t>サクサン</t>
    </rPh>
    <phoneticPr fontId="4"/>
  </si>
  <si>
    <t>ブロモジクロロメタン</t>
    <phoneticPr fontId="4"/>
  </si>
  <si>
    <t>ブロモホルム</t>
    <phoneticPr fontId="4"/>
  </si>
  <si>
    <t>０．０９mg/l以下</t>
    <rPh sb="8" eb="10">
      <t>イカ</t>
    </rPh>
    <phoneticPr fontId="4"/>
  </si>
  <si>
    <t>ホルムアルデヒド</t>
    <phoneticPr fontId="4"/>
  </si>
  <si>
    <t>０．０８mg/l以下</t>
    <rPh sb="8" eb="10">
      <t>イカ</t>
    </rPh>
    <phoneticPr fontId="4"/>
  </si>
  <si>
    <t>ホウ素及びその化合物</t>
    <rPh sb="2" eb="3">
      <t>ソ</t>
    </rPh>
    <rPh sb="3" eb="4">
      <t>オヨ</t>
    </rPh>
    <rPh sb="7" eb="10">
      <t>カゴウブツ</t>
    </rPh>
    <phoneticPr fontId="4"/>
  </si>
  <si>
    <t>１．０mg/l以下</t>
    <rPh sb="7" eb="9">
      <t>イカ</t>
    </rPh>
    <phoneticPr fontId="4"/>
  </si>
  <si>
    <t>過去の検査結果が基準値の１／２を超えたことがなく、かつ、原水並びに水源及びその周辺の状況から検査する必要がないことが明らかな場合は省略することができる。</t>
    <rPh sb="0" eb="2">
      <t>カコ</t>
    </rPh>
    <rPh sb="3" eb="5">
      <t>ケンサ</t>
    </rPh>
    <rPh sb="5" eb="7">
      <t>ケッカ</t>
    </rPh>
    <rPh sb="8" eb="11">
      <t>キジュンチ</t>
    </rPh>
    <rPh sb="16" eb="17">
      <t>コ</t>
    </rPh>
    <rPh sb="28" eb="30">
      <t>ゲンスイ</t>
    </rPh>
    <rPh sb="30" eb="31">
      <t>ナラ</t>
    </rPh>
    <rPh sb="33" eb="35">
      <t>スイゲン</t>
    </rPh>
    <rPh sb="35" eb="36">
      <t>オヨ</t>
    </rPh>
    <rPh sb="39" eb="41">
      <t>シュウヘン</t>
    </rPh>
    <rPh sb="42" eb="44">
      <t>ジョウキョウ</t>
    </rPh>
    <rPh sb="46" eb="48">
      <t>ケンサ</t>
    </rPh>
    <rPh sb="50" eb="52">
      <t>ヒツヨウ</t>
    </rPh>
    <rPh sb="58" eb="59">
      <t>アキ</t>
    </rPh>
    <rPh sb="62" eb="64">
      <t>バアイ</t>
    </rPh>
    <rPh sb="65" eb="67">
      <t>ショウリャク</t>
    </rPh>
    <phoneticPr fontId="4"/>
  </si>
  <si>
    <t>原水が海水の場合は省略できない。</t>
    <rPh sb="0" eb="2">
      <t>ゲンスイ</t>
    </rPh>
    <rPh sb="3" eb="5">
      <t>カイスイ</t>
    </rPh>
    <rPh sb="6" eb="8">
      <t>バアイ</t>
    </rPh>
    <rPh sb="9" eb="11">
      <t>ショウリャク</t>
    </rPh>
    <phoneticPr fontId="4"/>
  </si>
  <si>
    <t>臭素酸</t>
    <rPh sb="0" eb="2">
      <t>シュウソ</t>
    </rPh>
    <rPh sb="2" eb="3">
      <t>サン</t>
    </rPh>
    <phoneticPr fontId="4"/>
  </si>
  <si>
    <t>オゾン処理の場合及び次亜塩素酸消毒の場合は省略できない。</t>
    <rPh sb="3" eb="5">
      <t>ショリ</t>
    </rPh>
    <rPh sb="6" eb="8">
      <t>バアイ</t>
    </rPh>
    <rPh sb="8" eb="9">
      <t>オヨ</t>
    </rPh>
    <rPh sb="10" eb="11">
      <t>ジ</t>
    </rPh>
    <rPh sb="11" eb="12">
      <t>ア</t>
    </rPh>
    <rPh sb="12" eb="15">
      <t>エンソサン</t>
    </rPh>
    <rPh sb="15" eb="17">
      <t>ショウドク</t>
    </rPh>
    <rPh sb="18" eb="20">
      <t>バアイ</t>
    </rPh>
    <rPh sb="21" eb="23">
      <t>ショウリャク</t>
    </rPh>
    <phoneticPr fontId="4"/>
  </si>
  <si>
    <t>カドミウム及びその化合物</t>
    <rPh sb="5" eb="6">
      <t>オヨ</t>
    </rPh>
    <rPh sb="9" eb="12">
      <t>カゴウブツ</t>
    </rPh>
    <phoneticPr fontId="4"/>
  </si>
  <si>
    <t>０．００３mg/l以下</t>
    <rPh sb="9" eb="11">
      <t>イカ</t>
    </rPh>
    <phoneticPr fontId="4"/>
  </si>
  <si>
    <t>＊原水の水質が大きく変わるおそれが少ないと認められる場合であって、過去３年間における検査結果がすべて基準値の１／５以下の場合：１回／年
基準値の１／１０以下の場合：１回／３年</t>
    <rPh sb="1" eb="3">
      <t>ゲンスイ</t>
    </rPh>
    <rPh sb="4" eb="6">
      <t>スイシツ</t>
    </rPh>
    <rPh sb="7" eb="8">
      <t>オオ</t>
    </rPh>
    <rPh sb="10" eb="11">
      <t>カ</t>
    </rPh>
    <rPh sb="17" eb="18">
      <t>スク</t>
    </rPh>
    <rPh sb="21" eb="22">
      <t>ミト</t>
    </rPh>
    <rPh sb="26" eb="28">
      <t>バアイ</t>
    </rPh>
    <rPh sb="33" eb="35">
      <t>カコ</t>
    </rPh>
    <rPh sb="36" eb="38">
      <t>ネンカン</t>
    </rPh>
    <rPh sb="42" eb="44">
      <t>ケンサ</t>
    </rPh>
    <rPh sb="44" eb="46">
      <t>ケッカ</t>
    </rPh>
    <rPh sb="50" eb="53">
      <t>キジュンチ</t>
    </rPh>
    <rPh sb="57" eb="59">
      <t>イカ</t>
    </rPh>
    <rPh sb="60" eb="62">
      <t>バアイ</t>
    </rPh>
    <rPh sb="64" eb="65">
      <t>カイ</t>
    </rPh>
    <rPh sb="66" eb="67">
      <t>ネン</t>
    </rPh>
    <rPh sb="68" eb="71">
      <t>キジュンチ</t>
    </rPh>
    <rPh sb="76" eb="78">
      <t>イカ</t>
    </rPh>
    <rPh sb="79" eb="81">
      <t>バアイ</t>
    </rPh>
    <rPh sb="83" eb="84">
      <t>カイ</t>
    </rPh>
    <rPh sb="86" eb="87">
      <t>ネン</t>
    </rPh>
    <phoneticPr fontId="4"/>
  </si>
  <si>
    <t>水銀及びその化合物</t>
    <rPh sb="0" eb="2">
      <t>スイギン</t>
    </rPh>
    <rPh sb="2" eb="3">
      <t>オヨ</t>
    </rPh>
    <rPh sb="6" eb="9">
      <t>カゴウブツ</t>
    </rPh>
    <phoneticPr fontId="4"/>
  </si>
  <si>
    <t>０．０００５mg/l以下</t>
    <rPh sb="10" eb="12">
      <t>イカ</t>
    </rPh>
    <phoneticPr fontId="4"/>
  </si>
  <si>
    <t>セレン及びその化合物</t>
    <rPh sb="3" eb="4">
      <t>オヨ</t>
    </rPh>
    <rPh sb="7" eb="10">
      <t>カゴウブツ</t>
    </rPh>
    <phoneticPr fontId="4"/>
  </si>
  <si>
    <t>ヒ素及びその化合物</t>
    <rPh sb="1" eb="2">
      <t>ソ</t>
    </rPh>
    <rPh sb="2" eb="3">
      <t>オヨ</t>
    </rPh>
    <rPh sb="6" eb="9">
      <t>カゴウブツ</t>
    </rPh>
    <phoneticPr fontId="4"/>
  </si>
  <si>
    <t>フッ素及びその化合物</t>
    <rPh sb="2" eb="3">
      <t>ソ</t>
    </rPh>
    <rPh sb="3" eb="4">
      <t>オヨ</t>
    </rPh>
    <rPh sb="7" eb="10">
      <t>カゴウブツ</t>
    </rPh>
    <phoneticPr fontId="4"/>
  </si>
  <si>
    <t>０．８mg/l以下</t>
    <rPh sb="7" eb="9">
      <t>イカ</t>
    </rPh>
    <phoneticPr fontId="4"/>
  </si>
  <si>
    <t>ナトリウム及びその化合物</t>
    <rPh sb="5" eb="6">
      <t>オヨ</t>
    </rPh>
    <rPh sb="9" eb="12">
      <t>カゴウブツ</t>
    </rPh>
    <phoneticPr fontId="4"/>
  </si>
  <si>
    <t>マンガン及びその化合物</t>
    <rPh sb="4" eb="5">
      <t>オヨ</t>
    </rPh>
    <rPh sb="8" eb="11">
      <t>カゴウブツ</t>
    </rPh>
    <phoneticPr fontId="4"/>
  </si>
  <si>
    <t>０．０５mg/l以下</t>
    <rPh sb="8" eb="10">
      <t>イカ</t>
    </rPh>
    <phoneticPr fontId="4"/>
  </si>
  <si>
    <t>カルシウム、マグネシウム等（硬度）</t>
    <rPh sb="12" eb="13">
      <t>トウ</t>
    </rPh>
    <rPh sb="14" eb="16">
      <t>コウド</t>
    </rPh>
    <phoneticPr fontId="4"/>
  </si>
  <si>
    <t>３００mg/l以下</t>
    <rPh sb="7" eb="9">
      <t>イカ</t>
    </rPh>
    <phoneticPr fontId="4"/>
  </si>
  <si>
    <t>蒸発残留物</t>
    <rPh sb="0" eb="2">
      <t>ジョウハツ</t>
    </rPh>
    <rPh sb="2" eb="5">
      <t>ザンリュウブツ</t>
    </rPh>
    <phoneticPr fontId="4"/>
  </si>
  <si>
    <t>５００mg/l以下</t>
    <rPh sb="7" eb="9">
      <t>イカ</t>
    </rPh>
    <phoneticPr fontId="4"/>
  </si>
  <si>
    <t>陰イオン界面活性剤</t>
    <rPh sb="0" eb="1">
      <t>イン</t>
    </rPh>
    <rPh sb="4" eb="6">
      <t>カイメン</t>
    </rPh>
    <rPh sb="6" eb="9">
      <t>カッセイザイ</t>
    </rPh>
    <phoneticPr fontId="4"/>
  </si>
  <si>
    <t>０．２mg/l以下</t>
    <rPh sb="7" eb="9">
      <t>イカ</t>
    </rPh>
    <phoneticPr fontId="4"/>
  </si>
  <si>
    <t>非イオン界面活性剤</t>
    <rPh sb="0" eb="1">
      <t>ヒ</t>
    </rPh>
    <rPh sb="4" eb="6">
      <t>カイメン</t>
    </rPh>
    <rPh sb="6" eb="9">
      <t>カッセイザイ</t>
    </rPh>
    <phoneticPr fontId="4"/>
  </si>
  <si>
    <t>フェノール類</t>
    <rPh sb="5" eb="6">
      <t>ルイ</t>
    </rPh>
    <phoneticPr fontId="4"/>
  </si>
  <si>
    <t>０．００５mg/l以下</t>
    <rPh sb="9" eb="11">
      <t>イカ</t>
    </rPh>
    <phoneticPr fontId="4"/>
  </si>
  <si>
    <t>鉛及びその化合物</t>
    <rPh sb="0" eb="1">
      <t>ナマリ</t>
    </rPh>
    <rPh sb="1" eb="2">
      <t>オヨ</t>
    </rPh>
    <rPh sb="5" eb="8">
      <t>カゴウブツ</t>
    </rPh>
    <phoneticPr fontId="4"/>
  </si>
  <si>
    <t>施設の薬品等及び資機材等の使用状況も勘案する。</t>
    <rPh sb="0" eb="2">
      <t>シセツ</t>
    </rPh>
    <rPh sb="3" eb="5">
      <t>ヤクヒン</t>
    </rPh>
    <rPh sb="5" eb="6">
      <t>トウ</t>
    </rPh>
    <rPh sb="6" eb="7">
      <t>オヨ</t>
    </rPh>
    <rPh sb="8" eb="11">
      <t>シキザイ</t>
    </rPh>
    <rPh sb="11" eb="12">
      <t>トウ</t>
    </rPh>
    <rPh sb="13" eb="15">
      <t>シヨウ</t>
    </rPh>
    <rPh sb="15" eb="17">
      <t>ジョウキョウ</t>
    </rPh>
    <rPh sb="18" eb="20">
      <t>カンアン</t>
    </rPh>
    <phoneticPr fontId="4"/>
  </si>
  <si>
    <t>六価クロム化合物</t>
    <rPh sb="0" eb="2">
      <t>ロッカ</t>
    </rPh>
    <rPh sb="5" eb="8">
      <t>カゴウブツ</t>
    </rPh>
    <phoneticPr fontId="4"/>
  </si>
  <si>
    <t>亜鉛及びその化合物</t>
    <rPh sb="0" eb="2">
      <t>アエン</t>
    </rPh>
    <rPh sb="2" eb="3">
      <t>オヨ</t>
    </rPh>
    <rPh sb="6" eb="9">
      <t>カゴウブツ</t>
    </rPh>
    <phoneticPr fontId="4"/>
  </si>
  <si>
    <t>アルミニウム及びその化合物</t>
    <rPh sb="6" eb="7">
      <t>オヨ</t>
    </rPh>
    <rPh sb="10" eb="13">
      <t>カゴウブツ</t>
    </rPh>
    <phoneticPr fontId="4"/>
  </si>
  <si>
    <t>鉄及びその化合物</t>
    <rPh sb="0" eb="1">
      <t>テツ</t>
    </rPh>
    <rPh sb="1" eb="2">
      <t>オヨ</t>
    </rPh>
    <rPh sb="5" eb="8">
      <t>カゴウブツ</t>
    </rPh>
    <phoneticPr fontId="4"/>
  </si>
  <si>
    <t>０．３mg/l以下</t>
    <rPh sb="7" eb="9">
      <t>イカ</t>
    </rPh>
    <phoneticPr fontId="4"/>
  </si>
  <si>
    <t>銅及びその化合物</t>
    <rPh sb="0" eb="1">
      <t>ドウ</t>
    </rPh>
    <rPh sb="1" eb="2">
      <t>オヨ</t>
    </rPh>
    <rPh sb="5" eb="8">
      <t>カゴウブツ</t>
    </rPh>
    <phoneticPr fontId="4"/>
  </si>
  <si>
    <t>四塩化炭素</t>
    <rPh sb="0" eb="1">
      <t>シ</t>
    </rPh>
    <rPh sb="1" eb="3">
      <t>エンカ</t>
    </rPh>
    <rPh sb="3" eb="5">
      <t>タンソ</t>
    </rPh>
    <phoneticPr fontId="4"/>
  </si>
  <si>
    <t>０．００２mg/l以下</t>
    <rPh sb="9" eb="11">
      <t>イカ</t>
    </rPh>
    <phoneticPr fontId="4"/>
  </si>
  <si>
    <t>地下水を水源とする場合は、近傍の地下水の状況も勘案する。</t>
    <rPh sb="0" eb="3">
      <t>チカスイ</t>
    </rPh>
    <rPh sb="4" eb="6">
      <t>スイゲン</t>
    </rPh>
    <rPh sb="9" eb="11">
      <t>バアイ</t>
    </rPh>
    <rPh sb="13" eb="15">
      <t>キンボウ</t>
    </rPh>
    <rPh sb="16" eb="19">
      <t>チカスイ</t>
    </rPh>
    <rPh sb="20" eb="22">
      <t>ジョウキョウ</t>
    </rPh>
    <rPh sb="23" eb="25">
      <t>カンアン</t>
    </rPh>
    <phoneticPr fontId="4"/>
  </si>
  <si>
    <t>１，４－ジオキサン</t>
    <phoneticPr fontId="4"/>
  </si>
  <si>
    <t>シスー１，２－ジクロロエチレン及び
トランス－１，２－ジクロロエチレン</t>
    <rPh sb="15" eb="16">
      <t>オヨ</t>
    </rPh>
    <phoneticPr fontId="4"/>
  </si>
  <si>
    <t>ジクロロメタン</t>
    <phoneticPr fontId="4"/>
  </si>
  <si>
    <t>テトラクロロエチレン</t>
    <phoneticPr fontId="4"/>
  </si>
  <si>
    <t>トリクロロエチレン</t>
    <phoneticPr fontId="4"/>
  </si>
  <si>
    <t>ベンゼン</t>
    <phoneticPr fontId="4"/>
  </si>
  <si>
    <t>（４Ｓ、４ａＳ、８ａＲ）－オクタヒドロ－４，８ａージメチルナフタレンー４ａ（２Ｈ）ーオール（別名ジェオスミン）</t>
    <rPh sb="46" eb="48">
      <t>ベツメイ</t>
    </rPh>
    <phoneticPr fontId="4"/>
  </si>
  <si>
    <t>０．００００１mg/l以下</t>
    <rPh sb="11" eb="13">
      <t>イカ</t>
    </rPh>
    <phoneticPr fontId="4"/>
  </si>
  <si>
    <t>左記の事項を産出する藻類の発生が少なく、検査を行う必要がないことが明らかであると認められる期間を除く。</t>
    <rPh sb="0" eb="2">
      <t>サキ</t>
    </rPh>
    <rPh sb="3" eb="5">
      <t>ジコウ</t>
    </rPh>
    <rPh sb="6" eb="8">
      <t>サンシュツ</t>
    </rPh>
    <rPh sb="10" eb="12">
      <t>モルイ</t>
    </rPh>
    <rPh sb="13" eb="15">
      <t>ハッセイ</t>
    </rPh>
    <rPh sb="16" eb="17">
      <t>スク</t>
    </rPh>
    <rPh sb="20" eb="22">
      <t>ケンサ</t>
    </rPh>
    <rPh sb="23" eb="24">
      <t>オコナ</t>
    </rPh>
    <rPh sb="25" eb="27">
      <t>ヒツヨウ</t>
    </rPh>
    <rPh sb="33" eb="34">
      <t>アキ</t>
    </rPh>
    <rPh sb="40" eb="41">
      <t>ミト</t>
    </rPh>
    <rPh sb="45" eb="47">
      <t>キカン</t>
    </rPh>
    <rPh sb="48" eb="49">
      <t>ノゾ</t>
    </rPh>
    <phoneticPr fontId="4"/>
  </si>
  <si>
    <t>停滞水を水源とする場合は、藻類の発生状況も勘案する。</t>
    <rPh sb="0" eb="2">
      <t>テイタイ</t>
    </rPh>
    <rPh sb="2" eb="3">
      <t>スイ</t>
    </rPh>
    <rPh sb="4" eb="6">
      <t>スイゲン</t>
    </rPh>
    <rPh sb="9" eb="11">
      <t>バアイ</t>
    </rPh>
    <rPh sb="13" eb="15">
      <t>モルイ</t>
    </rPh>
    <rPh sb="16" eb="18">
      <t>ハッセイ</t>
    </rPh>
    <rPh sb="18" eb="20">
      <t>ジョウキョウ</t>
    </rPh>
    <rPh sb="21" eb="23">
      <t>カンアン</t>
    </rPh>
    <phoneticPr fontId="4"/>
  </si>
  <si>
    <t>１，２，７，７－テトラメチルビシクロ[２，２，１]ヘプタンー２－オール（別名２ーメチルイソボルネオール）</t>
    <rPh sb="36" eb="38">
      <t>ベツメイ</t>
    </rPh>
    <phoneticPr fontId="4"/>
  </si>
  <si>
    <t>注１：</t>
    <rPh sb="0" eb="1">
      <t>チュウ</t>
    </rPh>
    <phoneticPr fontId="4"/>
  </si>
  <si>
    <t>省略した項目については、３年に１回程度は、確認のため検査を実施すること。（厚生労働省通知）</t>
    <rPh sb="0" eb="2">
      <t>ショウリャク</t>
    </rPh>
    <rPh sb="4" eb="6">
      <t>コウモク</t>
    </rPh>
    <rPh sb="13" eb="14">
      <t>ネン</t>
    </rPh>
    <rPh sb="16" eb="19">
      <t>カイテイド</t>
    </rPh>
    <rPh sb="21" eb="23">
      <t>カクニン</t>
    </rPh>
    <rPh sb="26" eb="28">
      <t>ケンサ</t>
    </rPh>
    <rPh sb="29" eb="31">
      <t>ジッシ</t>
    </rPh>
    <rPh sb="37" eb="39">
      <t>コウセイ</t>
    </rPh>
    <rPh sb="39" eb="42">
      <t>ロウドウショウ</t>
    </rPh>
    <rPh sb="42" eb="44">
      <t>ツウチ</t>
    </rPh>
    <phoneticPr fontId="4"/>
  </si>
  <si>
    <t>注２：</t>
    <rPh sb="0" eb="1">
      <t>チュウ</t>
    </rPh>
    <phoneticPr fontId="4"/>
  </si>
  <si>
    <t>原水の検査についても全項目検査（消毒副生成物：１１項目、味を除く。）を年１回は実施すること。（厚生労働省通知）</t>
    <rPh sb="0" eb="2">
      <t>ゲンスイ</t>
    </rPh>
    <rPh sb="3" eb="5">
      <t>ケンサ</t>
    </rPh>
    <rPh sb="10" eb="13">
      <t>ゼンコウモク</t>
    </rPh>
    <rPh sb="13" eb="15">
      <t>ケンサ</t>
    </rPh>
    <rPh sb="16" eb="18">
      <t>ショウドク</t>
    </rPh>
    <rPh sb="18" eb="22">
      <t>フクセイセイブツ</t>
    </rPh>
    <rPh sb="25" eb="27">
      <t>コウモク</t>
    </rPh>
    <rPh sb="28" eb="29">
      <t>アジ</t>
    </rPh>
    <rPh sb="30" eb="31">
      <t>ノゾ</t>
    </rPh>
    <rPh sb="35" eb="36">
      <t>ネン</t>
    </rPh>
    <rPh sb="37" eb="38">
      <t>カイ</t>
    </rPh>
    <rPh sb="39" eb="41">
      <t>ジッシ</t>
    </rPh>
    <rPh sb="47" eb="49">
      <t>コウセイ</t>
    </rPh>
    <rPh sb="49" eb="52">
      <t>ロウドウショウ</t>
    </rPh>
    <rPh sb="52" eb="54">
      <t>ツウチ</t>
    </rPh>
    <phoneticPr fontId="4"/>
  </si>
  <si>
    <t>注３：</t>
    <rPh sb="0" eb="1">
      <t>チュウ</t>
    </rPh>
    <phoneticPr fontId="4"/>
  </si>
  <si>
    <t>水質管理目標設定項目等についても必要に応じ実施すること。（厚生労働省通知）</t>
    <rPh sb="0" eb="2">
      <t>スイシツ</t>
    </rPh>
    <rPh sb="2" eb="4">
      <t>カンリ</t>
    </rPh>
    <rPh sb="4" eb="6">
      <t>モクヒョウ</t>
    </rPh>
    <rPh sb="6" eb="8">
      <t>セッテイ</t>
    </rPh>
    <rPh sb="8" eb="10">
      <t>コウモク</t>
    </rPh>
    <rPh sb="10" eb="11">
      <t>トウ</t>
    </rPh>
    <rPh sb="16" eb="18">
      <t>ヒツヨウ</t>
    </rPh>
    <rPh sb="19" eb="20">
      <t>オウ</t>
    </rPh>
    <rPh sb="21" eb="23">
      <t>ジッシ</t>
    </rPh>
    <rPh sb="29" eb="31">
      <t>コウセイ</t>
    </rPh>
    <rPh sb="31" eb="34">
      <t>ロウドウショウ</t>
    </rPh>
    <rPh sb="34" eb="36">
      <t>ツウチ</t>
    </rPh>
    <phoneticPr fontId="4"/>
  </si>
  <si>
    <t>３６．水道水源保全地区の概況（平成31年3月末）</t>
    <rPh sb="3" eb="5">
      <t>スイドウ</t>
    </rPh>
    <rPh sb="5" eb="7">
      <t>スイゲン</t>
    </rPh>
    <rPh sb="7" eb="9">
      <t>ホゼン</t>
    </rPh>
    <rPh sb="9" eb="11">
      <t>チク</t>
    </rPh>
    <rPh sb="12" eb="14">
      <t>ガイキョウ</t>
    </rPh>
    <rPh sb="15" eb="17">
      <t>ヘイセイ</t>
    </rPh>
    <rPh sb="19" eb="20">
      <t>ネン</t>
    </rPh>
    <rPh sb="21" eb="23">
      <t>ガツマツ</t>
    </rPh>
    <phoneticPr fontId="4"/>
  </si>
  <si>
    <t xml:space="preserve">
　水道水源保全地区は、長野県水環境保全条例（平成4年条例第12号）に基づき、水道水源を保全するため
特に必要な区域として、知事が指定するものです。</t>
    <rPh sb="2" eb="4">
      <t>スイドウ</t>
    </rPh>
    <rPh sb="4" eb="6">
      <t>スイゲン</t>
    </rPh>
    <rPh sb="6" eb="8">
      <t>ホゼン</t>
    </rPh>
    <rPh sb="8" eb="10">
      <t>チク</t>
    </rPh>
    <rPh sb="12" eb="15">
      <t>ナガノケン</t>
    </rPh>
    <rPh sb="15" eb="16">
      <t>ミズ</t>
    </rPh>
    <rPh sb="16" eb="18">
      <t>カンキョウ</t>
    </rPh>
    <rPh sb="18" eb="20">
      <t>ホゼン</t>
    </rPh>
    <rPh sb="20" eb="22">
      <t>ジョウレイ</t>
    </rPh>
    <rPh sb="23" eb="25">
      <t>ヘイセイ</t>
    </rPh>
    <rPh sb="26" eb="27">
      <t>ネン</t>
    </rPh>
    <rPh sb="27" eb="29">
      <t>ジョウレイ</t>
    </rPh>
    <rPh sb="29" eb="30">
      <t>ダイ</t>
    </rPh>
    <rPh sb="32" eb="33">
      <t>ゴウ</t>
    </rPh>
    <rPh sb="35" eb="36">
      <t>モト</t>
    </rPh>
    <rPh sb="39" eb="41">
      <t>スイドウ</t>
    </rPh>
    <rPh sb="41" eb="43">
      <t>スイゲン</t>
    </rPh>
    <rPh sb="44" eb="46">
      <t>ホゼン</t>
    </rPh>
    <rPh sb="51" eb="52">
      <t>トク</t>
    </rPh>
    <rPh sb="53" eb="55">
      <t>ヒツヨウ</t>
    </rPh>
    <rPh sb="56" eb="58">
      <t>クイキ</t>
    </rPh>
    <rPh sb="62" eb="64">
      <t>チジ</t>
    </rPh>
    <rPh sb="65" eb="67">
      <t>シテイ</t>
    </rPh>
    <phoneticPr fontId="4"/>
  </si>
  <si>
    <r>
      <t>　</t>
    </r>
    <r>
      <rPr>
        <u/>
        <sz val="9"/>
        <rFont val="ＭＳ Ｐゴシック"/>
        <family val="3"/>
        <charset val="128"/>
      </rPr>
      <t>指定による規制</t>
    </r>
    <r>
      <rPr>
        <sz val="9"/>
        <rFont val="ＭＳ Ｐゴシック"/>
        <family val="3"/>
        <charset val="128"/>
      </rPr>
      <t xml:space="preserve">
　　地区内における次の行為をしようとする場合は、あらかじめ知事に協議し、その同意を得なければなりません。
　　(１)ゴルフ場の建設　　(２)廃棄物の最終処分場の設置　　(３)１ｈａを超える土石類の採取等の土地の形質の変更</t>
    </r>
    <phoneticPr fontId="4"/>
  </si>
  <si>
    <t xml:space="preserve"> （平成31年3月末）</t>
    <rPh sb="2" eb="4">
      <t>ヘイセイ</t>
    </rPh>
    <rPh sb="6" eb="7">
      <t>ネン</t>
    </rPh>
    <rPh sb="8" eb="9">
      <t>ツキ</t>
    </rPh>
    <rPh sb="9" eb="10">
      <t>マツ</t>
    </rPh>
    <phoneticPr fontId="4"/>
  </si>
  <si>
    <t>広域名</t>
    <rPh sb="0" eb="2">
      <t>コウイキ</t>
    </rPh>
    <rPh sb="2" eb="3">
      <t>メイ</t>
    </rPh>
    <phoneticPr fontId="4"/>
  </si>
  <si>
    <t>市町村名</t>
    <rPh sb="0" eb="3">
      <t>シチョウソン</t>
    </rPh>
    <rPh sb="3" eb="4">
      <t>メイ</t>
    </rPh>
    <phoneticPr fontId="4"/>
  </si>
  <si>
    <t>保全地区名</t>
    <rPh sb="0" eb="2">
      <t>ホゼン</t>
    </rPh>
    <rPh sb="2" eb="5">
      <t>チクメイ</t>
    </rPh>
    <phoneticPr fontId="4"/>
  </si>
  <si>
    <t>面積
(ha)</t>
    <rPh sb="0" eb="2">
      <t>メンセキ</t>
    </rPh>
    <phoneticPr fontId="4"/>
  </si>
  <si>
    <t>指定年月日</t>
    <rPh sb="0" eb="2">
      <t>シテイ</t>
    </rPh>
    <rPh sb="2" eb="3">
      <t>ネン</t>
    </rPh>
    <rPh sb="3" eb="5">
      <t>ガッピ</t>
    </rPh>
    <phoneticPr fontId="4"/>
  </si>
  <si>
    <t>指定
年度</t>
    <rPh sb="0" eb="2">
      <t>シテイ</t>
    </rPh>
    <rPh sb="3" eb="5">
      <t>ネンド</t>
    </rPh>
    <phoneticPr fontId="4"/>
  </si>
  <si>
    <t>佐久</t>
    <rPh sb="0" eb="1">
      <t>タスク</t>
    </rPh>
    <rPh sb="1" eb="2">
      <t>ヒサシ</t>
    </rPh>
    <phoneticPr fontId="4"/>
  </si>
  <si>
    <t>南牧村</t>
    <rPh sb="0" eb="3">
      <t>ミナミマキムラ</t>
    </rPh>
    <phoneticPr fontId="4"/>
  </si>
  <si>
    <t>所沢水道水源保全地区</t>
    <rPh sb="0" eb="2">
      <t>トコロザワ</t>
    </rPh>
    <rPh sb="2" eb="10">
      <t>ス</t>
    </rPh>
    <phoneticPr fontId="4"/>
  </si>
  <si>
    <t>6.10.6</t>
    <phoneticPr fontId="4"/>
  </si>
  <si>
    <t>H</t>
  </si>
  <si>
    <t>北相木村</t>
    <rPh sb="0" eb="4">
      <t>キタアイキムラ</t>
    </rPh>
    <phoneticPr fontId="4"/>
  </si>
  <si>
    <t>横屋沢水道水源保全地区</t>
    <rPh sb="0" eb="2">
      <t>ヨコヤ</t>
    </rPh>
    <rPh sb="2" eb="3">
      <t>ザワ</t>
    </rPh>
    <rPh sb="3" eb="5">
      <t>スイドウ</t>
    </rPh>
    <rPh sb="5" eb="7">
      <t>スイゲン</t>
    </rPh>
    <rPh sb="7" eb="9">
      <t>ホゼン</t>
    </rPh>
    <rPh sb="9" eb="11">
      <t>チク</t>
    </rPh>
    <phoneticPr fontId="4"/>
  </si>
  <si>
    <t>8.2.22</t>
    <phoneticPr fontId="4"/>
  </si>
  <si>
    <t>寄沢水道水源保全地区</t>
    <rPh sb="0" eb="1">
      <t>ヨ</t>
    </rPh>
    <rPh sb="1" eb="2">
      <t>サワ</t>
    </rPh>
    <rPh sb="2" eb="4">
      <t>スイドウ</t>
    </rPh>
    <rPh sb="4" eb="6">
      <t>スイゲン</t>
    </rPh>
    <rPh sb="6" eb="8">
      <t>ホゼン</t>
    </rPh>
    <rPh sb="8" eb="10">
      <t>チク</t>
    </rPh>
    <phoneticPr fontId="4"/>
  </si>
  <si>
    <t>13.8.27</t>
    <phoneticPr fontId="4"/>
  </si>
  <si>
    <t>上小</t>
    <rPh sb="0" eb="1">
      <t>ウエ</t>
    </rPh>
    <rPh sb="1" eb="2">
      <t>コ</t>
    </rPh>
    <phoneticPr fontId="4"/>
  </si>
  <si>
    <t>余里水道水源保全地区</t>
    <rPh sb="0" eb="1">
      <t>よ</t>
    </rPh>
    <rPh sb="1" eb="2">
      <t>り</t>
    </rPh>
    <phoneticPr fontId="73" type="Hiragana" alignment="center"/>
  </si>
  <si>
    <t>8.9.30</t>
    <phoneticPr fontId="4"/>
  </si>
  <si>
    <t>長和町</t>
    <rPh sb="0" eb="2">
      <t>ナガワ</t>
    </rPh>
    <rPh sb="2" eb="3">
      <t>マチ</t>
    </rPh>
    <phoneticPr fontId="4"/>
  </si>
  <si>
    <t>大沢水道水源保全地区</t>
    <rPh sb="0" eb="2">
      <t>オオサワ</t>
    </rPh>
    <rPh sb="2" eb="10">
      <t>ス</t>
    </rPh>
    <phoneticPr fontId="4"/>
  </si>
  <si>
    <t>上組水道水源保全地区</t>
    <rPh sb="0" eb="1">
      <t>ウエ</t>
    </rPh>
    <rPh sb="1" eb="2">
      <t>クミ</t>
    </rPh>
    <rPh sb="2" eb="10">
      <t>ス</t>
    </rPh>
    <phoneticPr fontId="4"/>
  </si>
  <si>
    <t>9.2.27</t>
    <phoneticPr fontId="4"/>
  </si>
  <si>
    <t>北沢水道水源保全地区</t>
    <rPh sb="0" eb="2">
      <t>キタザワ</t>
    </rPh>
    <rPh sb="2" eb="10">
      <t>ス</t>
    </rPh>
    <phoneticPr fontId="4"/>
  </si>
  <si>
    <t>青木村</t>
    <rPh sb="0" eb="3">
      <t>アオキムラ</t>
    </rPh>
    <phoneticPr fontId="4"/>
  </si>
  <si>
    <t>田沢水道水源保全地区</t>
    <rPh sb="0" eb="2">
      <t>タザワ</t>
    </rPh>
    <rPh sb="2" eb="10">
      <t>ス</t>
    </rPh>
    <phoneticPr fontId="4"/>
  </si>
  <si>
    <t>7.9.21</t>
  </si>
  <si>
    <t>臼川水道水源保全地区</t>
    <rPh sb="0" eb="1">
      <t>ウス</t>
    </rPh>
    <rPh sb="1" eb="2">
      <t>カワ</t>
    </rPh>
    <rPh sb="2" eb="10">
      <t>ス</t>
    </rPh>
    <phoneticPr fontId="4"/>
  </si>
  <si>
    <t>11.3.29</t>
    <phoneticPr fontId="4"/>
  </si>
  <si>
    <t>猪鹿水道水源保全地区</t>
    <rPh sb="0" eb="1">
      <t>い</t>
    </rPh>
    <rPh sb="1" eb="2">
      <t>ろく</t>
    </rPh>
    <phoneticPr fontId="73" type="Hiragana" alignment="center"/>
  </si>
  <si>
    <t>12.3.9</t>
    <phoneticPr fontId="4"/>
  </si>
  <si>
    <t xml:space="preserve">    駒ヶ根市</t>
    <rPh sb="4" eb="8">
      <t>コマガネシ</t>
    </rPh>
    <phoneticPr fontId="4"/>
  </si>
  <si>
    <t>吉瀬水道水源保全地区</t>
    <rPh sb="0" eb="2">
      <t>キチセ</t>
    </rPh>
    <rPh sb="2" eb="10">
      <t>ス</t>
    </rPh>
    <phoneticPr fontId="4"/>
  </si>
  <si>
    <t>H</t>
    <phoneticPr fontId="4"/>
  </si>
  <si>
    <t>大曽倉水道水源保全地区</t>
    <rPh sb="0" eb="1">
      <t>オオ</t>
    </rPh>
    <rPh sb="1" eb="2">
      <t>ソ</t>
    </rPh>
    <rPh sb="2" eb="3">
      <t>クラ</t>
    </rPh>
    <rPh sb="3" eb="11">
      <t>ス</t>
    </rPh>
    <phoneticPr fontId="4"/>
  </si>
  <si>
    <t>中山水道水源保全地区</t>
    <rPh sb="0" eb="2">
      <t>ナカヤマ</t>
    </rPh>
    <rPh sb="2" eb="10">
      <t>ス</t>
    </rPh>
    <phoneticPr fontId="4"/>
  </si>
  <si>
    <t>中曽倉水道水源保全地区</t>
    <rPh sb="0" eb="1">
      <t>ナカ</t>
    </rPh>
    <rPh sb="1" eb="2">
      <t>ソ</t>
    </rPh>
    <rPh sb="2" eb="3">
      <t>グラ</t>
    </rPh>
    <rPh sb="3" eb="11">
      <t>ス</t>
    </rPh>
    <phoneticPr fontId="4"/>
  </si>
  <si>
    <t>上割水道水源保全地区</t>
    <rPh sb="0" eb="1">
      <t>ウエ</t>
    </rPh>
    <rPh sb="1" eb="2">
      <t>ワ</t>
    </rPh>
    <rPh sb="2" eb="10">
      <t>ス</t>
    </rPh>
    <phoneticPr fontId="4"/>
  </si>
  <si>
    <t>北割水道水源保全地区</t>
    <rPh sb="0" eb="1">
      <t>キタ</t>
    </rPh>
    <rPh sb="1" eb="2">
      <t>ワリ</t>
    </rPh>
    <rPh sb="2" eb="4">
      <t>スイドウ</t>
    </rPh>
    <rPh sb="4" eb="6">
      <t>スイゲン</t>
    </rPh>
    <rPh sb="6" eb="8">
      <t>ホゼン</t>
    </rPh>
    <rPh sb="8" eb="10">
      <t>チク</t>
    </rPh>
    <phoneticPr fontId="4"/>
  </si>
  <si>
    <t>辰野町</t>
    <rPh sb="0" eb="2">
      <t>タツノ</t>
    </rPh>
    <rPh sb="2" eb="3">
      <t>マチ</t>
    </rPh>
    <phoneticPr fontId="4"/>
  </si>
  <si>
    <t>12.3.9</t>
  </si>
  <si>
    <t>山ノ田水道水源保全地区</t>
    <rPh sb="0" eb="1">
      <t>ヤマ</t>
    </rPh>
    <rPh sb="2" eb="3">
      <t>タ</t>
    </rPh>
    <rPh sb="3" eb="11">
      <t>ス</t>
    </rPh>
    <phoneticPr fontId="4"/>
  </si>
  <si>
    <t>11.12.9</t>
  </si>
  <si>
    <t>飯伊</t>
    <rPh sb="0" eb="1">
      <t>メシ</t>
    </rPh>
    <rPh sb="1" eb="2">
      <t>イ</t>
    </rPh>
    <phoneticPr fontId="4"/>
  </si>
  <si>
    <t>水荒沢水道水源保全地区</t>
    <rPh sb="0" eb="1">
      <t>みず</t>
    </rPh>
    <rPh sb="1" eb="2">
      <t>あらし</t>
    </rPh>
    <rPh sb="2" eb="3">
      <t>さわ</t>
    </rPh>
    <phoneticPr fontId="73" type="Hiragana"/>
  </si>
  <si>
    <t>6.2.28</t>
    <phoneticPr fontId="4"/>
  </si>
  <si>
    <t>金七沢水道水源保全地区</t>
    <rPh sb="0" eb="1">
      <t>カネ</t>
    </rPh>
    <rPh sb="1" eb="2">
      <t>シチ</t>
    </rPh>
    <rPh sb="2" eb="3">
      <t>サワ</t>
    </rPh>
    <rPh sb="3" eb="11">
      <t>ス</t>
    </rPh>
    <phoneticPr fontId="4"/>
  </si>
  <si>
    <t>9.5.29</t>
    <phoneticPr fontId="4"/>
  </si>
  <si>
    <t>阿智村</t>
    <rPh sb="0" eb="3">
      <t>アチムラ</t>
    </rPh>
    <phoneticPr fontId="4"/>
  </si>
  <si>
    <t>長九郎沢水道水源保全地区</t>
    <rPh sb="0" eb="1">
      <t>チョウ</t>
    </rPh>
    <rPh sb="1" eb="2">
      <t>キュウ</t>
    </rPh>
    <rPh sb="2" eb="3">
      <t>ロウ</t>
    </rPh>
    <rPh sb="3" eb="4">
      <t>サワ</t>
    </rPh>
    <rPh sb="4" eb="12">
      <t>ス</t>
    </rPh>
    <phoneticPr fontId="4"/>
  </si>
  <si>
    <t>7.2.13</t>
  </si>
  <si>
    <t>平谷村</t>
    <rPh sb="0" eb="3">
      <t>ヒラヤムラ</t>
    </rPh>
    <phoneticPr fontId="4"/>
  </si>
  <si>
    <t>大松沢水道水源保全地区</t>
    <rPh sb="0" eb="1">
      <t>ダイ</t>
    </rPh>
    <rPh sb="1" eb="2">
      <t>マツ</t>
    </rPh>
    <rPh sb="2" eb="3">
      <t>サワ</t>
    </rPh>
    <rPh sb="3" eb="11">
      <t>ス</t>
    </rPh>
    <phoneticPr fontId="4"/>
  </si>
  <si>
    <t>根羽村</t>
    <rPh sb="0" eb="2">
      <t>ネバ</t>
    </rPh>
    <rPh sb="2" eb="3">
      <t>ムラ</t>
    </rPh>
    <phoneticPr fontId="4"/>
  </si>
  <si>
    <t>萸野水道水源保全地区</t>
    <rPh sb="1" eb="2">
      <t>ぐみの</t>
    </rPh>
    <phoneticPr fontId="73" type="Hiragana" alignment="distributed"/>
  </si>
  <si>
    <t>岩倉水道水源保全地区</t>
    <rPh sb="0" eb="2">
      <t>イワクラ</t>
    </rPh>
    <rPh sb="2" eb="10">
      <t>ス</t>
    </rPh>
    <phoneticPr fontId="4"/>
  </si>
  <si>
    <t>12.7.27</t>
  </si>
  <si>
    <t>風吹山水道水源保全地区</t>
    <rPh sb="0" eb="1">
      <t>カゼ</t>
    </rPh>
    <rPh sb="1" eb="2">
      <t>フ</t>
    </rPh>
    <rPh sb="2" eb="3">
      <t>ヤマ</t>
    </rPh>
    <rPh sb="3" eb="11">
      <t>ス</t>
    </rPh>
    <phoneticPr fontId="4"/>
  </si>
  <si>
    <t>南木曽町</t>
    <rPh sb="0" eb="4">
      <t>ナギソマチ</t>
    </rPh>
    <phoneticPr fontId="4"/>
  </si>
  <si>
    <t>妻籠水道水源保全地区</t>
    <rPh sb="0" eb="1">
      <t>ツマ</t>
    </rPh>
    <rPh sb="1" eb="2">
      <t>カゴ</t>
    </rPh>
    <rPh sb="2" eb="10">
      <t>ス</t>
    </rPh>
    <phoneticPr fontId="4"/>
  </si>
  <si>
    <t>岩井ノ沢水道水源保全地区</t>
    <rPh sb="0" eb="2">
      <t>イワイ</t>
    </rPh>
    <rPh sb="3" eb="4">
      <t>サワ</t>
    </rPh>
    <rPh sb="4" eb="12">
      <t>ス</t>
    </rPh>
    <phoneticPr fontId="4"/>
  </si>
  <si>
    <t>桧尾水道水源保全地区</t>
    <rPh sb="0" eb="1">
      <t>ヒノキ</t>
    </rPh>
    <rPh sb="1" eb="2">
      <t>オ</t>
    </rPh>
    <rPh sb="2" eb="10">
      <t>ス</t>
    </rPh>
    <phoneticPr fontId="4"/>
  </si>
  <si>
    <t>塩沢水道水源保全地区</t>
    <rPh sb="0" eb="2">
      <t>シオザワ</t>
    </rPh>
    <rPh sb="2" eb="4">
      <t>スイドウ</t>
    </rPh>
    <rPh sb="4" eb="6">
      <t>スイゲン</t>
    </rPh>
    <rPh sb="6" eb="8">
      <t>ホゼン</t>
    </rPh>
    <rPh sb="8" eb="10">
      <t>チク</t>
    </rPh>
    <phoneticPr fontId="4"/>
  </si>
  <si>
    <t>大桑村</t>
    <rPh sb="0" eb="3">
      <t>オオクワムラ</t>
    </rPh>
    <phoneticPr fontId="4"/>
  </si>
  <si>
    <t>木村沢水道水源保全地区</t>
    <rPh sb="0" eb="2">
      <t>キムラ</t>
    </rPh>
    <rPh sb="2" eb="3">
      <t>サワ</t>
    </rPh>
    <rPh sb="3" eb="11">
      <t>ス</t>
    </rPh>
    <phoneticPr fontId="4"/>
  </si>
  <si>
    <t>10.1.29</t>
    <phoneticPr fontId="4"/>
  </si>
  <si>
    <t>野尻水道水源保全地区</t>
    <rPh sb="0" eb="2">
      <t>ノジリ</t>
    </rPh>
    <rPh sb="2" eb="10">
      <t>ス</t>
    </rPh>
    <phoneticPr fontId="4"/>
  </si>
  <si>
    <t>13.2.15</t>
    <phoneticPr fontId="4"/>
  </si>
  <si>
    <t>松本</t>
    <rPh sb="0" eb="1">
      <t>マツ</t>
    </rPh>
    <rPh sb="1" eb="2">
      <t>ホン</t>
    </rPh>
    <phoneticPr fontId="4"/>
  </si>
  <si>
    <t>黒沢水道水源保全地区</t>
    <rPh sb="0" eb="2">
      <t>クロサワ</t>
    </rPh>
    <rPh sb="2" eb="10">
      <t>ス</t>
    </rPh>
    <phoneticPr fontId="4"/>
  </si>
  <si>
    <t>7.2.13</t>
    <phoneticPr fontId="4"/>
  </si>
  <si>
    <t>筑北村</t>
    <rPh sb="0" eb="1">
      <t>チク</t>
    </rPh>
    <rPh sb="1" eb="3">
      <t>キタムラ</t>
    </rPh>
    <phoneticPr fontId="4"/>
  </si>
  <si>
    <t>四阿屋水道水源保全地区</t>
    <rPh sb="0" eb="2">
      <t>あずま</t>
    </rPh>
    <rPh sb="2" eb="3">
      <t>や</t>
    </rPh>
    <phoneticPr fontId="73" type="Hiragana" alignment="distributed"/>
  </si>
  <si>
    <t>7.9.21</t>
    <phoneticPr fontId="4"/>
  </si>
  <si>
    <t>大北</t>
    <rPh sb="0" eb="1">
      <t>ダイ</t>
    </rPh>
    <rPh sb="1" eb="2">
      <t>キタ</t>
    </rPh>
    <phoneticPr fontId="4"/>
  </si>
  <si>
    <t>一津水道水源保全地区</t>
    <rPh sb="0" eb="1">
      <t>イチ</t>
    </rPh>
    <rPh sb="1" eb="2">
      <t>ツ</t>
    </rPh>
    <rPh sb="2" eb="10">
      <t>ス</t>
    </rPh>
    <phoneticPr fontId="4"/>
  </si>
  <si>
    <t>12.7.27</t>
    <phoneticPr fontId="4"/>
  </si>
  <si>
    <t>大清水水道水源保全地区</t>
    <rPh sb="0" eb="1">
      <t>ダイ</t>
    </rPh>
    <rPh sb="1" eb="3">
      <t>シミズ</t>
    </rPh>
    <rPh sb="3" eb="11">
      <t>ス</t>
    </rPh>
    <phoneticPr fontId="4"/>
  </si>
  <si>
    <t>5.8.5</t>
    <phoneticPr fontId="4"/>
  </si>
  <si>
    <t>左右水道水源保全地区</t>
    <rPh sb="0" eb="2">
      <t>　そ　う</t>
    </rPh>
    <phoneticPr fontId="73" type="Hiragana" alignment="distributed"/>
  </si>
  <si>
    <t>10.11.19</t>
  </si>
  <si>
    <t>尾倉沢水道水源保全地区</t>
    <rPh sb="0" eb="1">
      <t>オ</t>
    </rPh>
    <rPh sb="1" eb="3">
      <t>クラサワ</t>
    </rPh>
    <rPh sb="3" eb="11">
      <t>ス</t>
    </rPh>
    <phoneticPr fontId="4"/>
  </si>
  <si>
    <t>11.12.9</t>
    <phoneticPr fontId="4"/>
  </si>
  <si>
    <t>下祖山水道水源保全地区</t>
    <rPh sb="0" eb="1">
      <t>シモ</t>
    </rPh>
    <rPh sb="1" eb="3">
      <t>ソヤマ</t>
    </rPh>
    <rPh sb="3" eb="11">
      <t>ス</t>
    </rPh>
    <phoneticPr fontId="4"/>
  </si>
  <si>
    <t>13.10.9</t>
    <phoneticPr fontId="4"/>
  </si>
  <si>
    <t>須坂市</t>
    <rPh sb="0" eb="2">
      <t>スザカ</t>
    </rPh>
    <rPh sb="2" eb="3">
      <t>シ</t>
    </rPh>
    <phoneticPr fontId="4"/>
  </si>
  <si>
    <t>豊丘水道水源保全地区</t>
    <rPh sb="0" eb="2">
      <t>トヨオカ</t>
    </rPh>
    <rPh sb="2" eb="10">
      <t>ス</t>
    </rPh>
    <phoneticPr fontId="4"/>
  </si>
  <si>
    <t>5.8.5</t>
  </si>
  <si>
    <t>鞠子水道水源保全地区</t>
    <rPh sb="0" eb="2">
      <t>マリコ</t>
    </rPh>
    <rPh sb="2" eb="10">
      <t>ス</t>
    </rPh>
    <phoneticPr fontId="4"/>
  </si>
  <si>
    <t>屋知水道水源保全地区</t>
    <rPh sb="0" eb="1">
      <t>や</t>
    </rPh>
    <rPh sb="1" eb="2">
      <t>ち</t>
    </rPh>
    <phoneticPr fontId="73" type="Hiragana" alignment="center"/>
  </si>
  <si>
    <t>防風沢水道水源保全地区</t>
    <rPh sb="0" eb="2">
      <t>ボウフウ</t>
    </rPh>
    <rPh sb="2" eb="3">
      <t>サワ</t>
    </rPh>
    <rPh sb="3" eb="5">
      <t>スイドウ</t>
    </rPh>
    <rPh sb="5" eb="7">
      <t>スイゲン</t>
    </rPh>
    <rPh sb="7" eb="9">
      <t>ホゼン</t>
    </rPh>
    <rPh sb="9" eb="11">
      <t>チク</t>
    </rPh>
    <phoneticPr fontId="4"/>
  </si>
  <si>
    <t>13.10.9</t>
  </si>
  <si>
    <t>油久保水道水源保全地区</t>
    <rPh sb="0" eb="1">
      <t>アブラ</t>
    </rPh>
    <rPh sb="1" eb="3">
      <t>クボ</t>
    </rPh>
    <rPh sb="3" eb="5">
      <t>スイドウ</t>
    </rPh>
    <rPh sb="5" eb="7">
      <t>スイゲン</t>
    </rPh>
    <rPh sb="7" eb="9">
      <t>ホゼン</t>
    </rPh>
    <rPh sb="9" eb="11">
      <t>チク</t>
    </rPh>
    <phoneticPr fontId="4"/>
  </si>
  <si>
    <t>小川村</t>
    <rPh sb="0" eb="2">
      <t>オガワ</t>
    </rPh>
    <rPh sb="2" eb="3">
      <t>ムラ</t>
    </rPh>
    <phoneticPr fontId="4"/>
  </si>
  <si>
    <t>桐山・鳥立水道水源保全地区</t>
    <rPh sb="0" eb="2">
      <t>キリヤマ</t>
    </rPh>
    <rPh sb="3" eb="4">
      <t>トリ</t>
    </rPh>
    <rPh sb="4" eb="5">
      <t>タ</t>
    </rPh>
    <rPh sb="5" eb="13">
      <t>ス</t>
    </rPh>
    <phoneticPr fontId="4"/>
  </si>
  <si>
    <t>北信</t>
    <rPh sb="0" eb="1">
      <t>キタ</t>
    </rPh>
    <rPh sb="1" eb="2">
      <t>シン</t>
    </rPh>
    <phoneticPr fontId="4"/>
  </si>
  <si>
    <t>山ノ内町</t>
    <rPh sb="0" eb="1">
      <t>ヤマ</t>
    </rPh>
    <rPh sb="2" eb="3">
      <t>ウチ</t>
    </rPh>
    <rPh sb="3" eb="4">
      <t>マチ</t>
    </rPh>
    <phoneticPr fontId="4"/>
  </si>
  <si>
    <t>かつら・二の沢水道水源保全地区</t>
    <rPh sb="4" eb="5">
      <t>ニ</t>
    </rPh>
    <rPh sb="6" eb="7">
      <t>サワ</t>
    </rPh>
    <rPh sb="7" eb="15">
      <t>ス</t>
    </rPh>
    <phoneticPr fontId="4"/>
  </si>
  <si>
    <t>27市町村　46地区</t>
    <rPh sb="2" eb="5">
      <t>シチョウソン</t>
    </rPh>
    <rPh sb="8" eb="10">
      <t>チク</t>
    </rPh>
    <phoneticPr fontId="4"/>
  </si>
  <si>
    <t>＊諏訪には保全地区はなし</t>
    <rPh sb="1" eb="3">
      <t>スワ</t>
    </rPh>
    <rPh sb="5" eb="7">
      <t>ホゼン</t>
    </rPh>
    <rPh sb="7" eb="9">
      <t>チク</t>
    </rPh>
    <phoneticPr fontId="4"/>
  </si>
  <si>
    <t>３７．国庫補助等採択基準及び補助・交付率</t>
    <rPh sb="3" eb="5">
      <t>コッコ</t>
    </rPh>
    <rPh sb="5" eb="7">
      <t>ホジョ</t>
    </rPh>
    <rPh sb="7" eb="8">
      <t>トウ</t>
    </rPh>
    <rPh sb="8" eb="10">
      <t>サイタク</t>
    </rPh>
    <rPh sb="10" eb="12">
      <t>キジュン</t>
    </rPh>
    <rPh sb="12" eb="13">
      <t>オヨ</t>
    </rPh>
    <rPh sb="14" eb="16">
      <t>ホジョ</t>
    </rPh>
    <rPh sb="17" eb="20">
      <t>コウフリツ</t>
    </rPh>
    <phoneticPr fontId="4"/>
  </si>
  <si>
    <t>（１）上水道事業及び水道用水供給事業に係る国庫補助（水道水源開発等施設整備費補助）</t>
    <rPh sb="3" eb="4">
      <t>ジョウ</t>
    </rPh>
    <rPh sb="4" eb="6">
      <t>スイドウ</t>
    </rPh>
    <rPh sb="6" eb="8">
      <t>ジギョウ</t>
    </rPh>
    <rPh sb="8" eb="9">
      <t>オヨ</t>
    </rPh>
    <rPh sb="10" eb="12">
      <t>スイドウ</t>
    </rPh>
    <rPh sb="12" eb="14">
      <t>ヨウスイ</t>
    </rPh>
    <rPh sb="14" eb="16">
      <t>キョウキュウ</t>
    </rPh>
    <rPh sb="16" eb="18">
      <t>ジギョウ</t>
    </rPh>
    <rPh sb="19" eb="20">
      <t>カカ</t>
    </rPh>
    <rPh sb="21" eb="23">
      <t>コッコ</t>
    </rPh>
    <rPh sb="23" eb="25">
      <t>ホジョ</t>
    </rPh>
    <rPh sb="26" eb="30">
      <t>スイドウスイゲン</t>
    </rPh>
    <rPh sb="30" eb="32">
      <t>カイハツ</t>
    </rPh>
    <rPh sb="32" eb="33">
      <t>トウ</t>
    </rPh>
    <rPh sb="33" eb="35">
      <t>シセツ</t>
    </rPh>
    <rPh sb="35" eb="38">
      <t>セイビヒ</t>
    </rPh>
    <rPh sb="38" eb="40">
      <t>ホジョ</t>
    </rPh>
    <phoneticPr fontId="4"/>
  </si>
  <si>
    <t>《平成３０年４月１日適用》</t>
    <rPh sb="1" eb="3">
      <t>ヘイセイ</t>
    </rPh>
    <rPh sb="5" eb="6">
      <t>ネン</t>
    </rPh>
    <rPh sb="7" eb="8">
      <t>ガツ</t>
    </rPh>
    <rPh sb="9" eb="10">
      <t>ニチ</t>
    </rPh>
    <rPh sb="10" eb="12">
      <t>テキヨウ</t>
    </rPh>
    <phoneticPr fontId="4"/>
  </si>
  <si>
    <t>区分、［主な対象施設］</t>
    <rPh sb="0" eb="2">
      <t>クブン</t>
    </rPh>
    <rPh sb="4" eb="5">
      <t>オモ</t>
    </rPh>
    <rPh sb="6" eb="8">
      <t>タイショウ</t>
    </rPh>
    <rPh sb="8" eb="10">
      <t>シセツ</t>
    </rPh>
    <phoneticPr fontId="4"/>
  </si>
  <si>
    <t>国庫補助採択基準（交付要綱等の抜粋）</t>
    <rPh sb="0" eb="2">
      <t>コッコ</t>
    </rPh>
    <rPh sb="2" eb="4">
      <t>ホジョ</t>
    </rPh>
    <rPh sb="4" eb="6">
      <t>サイタク</t>
    </rPh>
    <rPh sb="6" eb="8">
      <t>キジュン</t>
    </rPh>
    <rPh sb="9" eb="11">
      <t>コウフ</t>
    </rPh>
    <rPh sb="11" eb="13">
      <t>ヨウコウ</t>
    </rPh>
    <rPh sb="13" eb="14">
      <t>トウ</t>
    </rPh>
    <rPh sb="15" eb="17">
      <t>バッスイ</t>
    </rPh>
    <phoneticPr fontId="4"/>
  </si>
  <si>
    <t>全般</t>
    <rPh sb="0" eb="2">
      <t>ゼンパン</t>
    </rPh>
    <phoneticPr fontId="4"/>
  </si>
  <si>
    <t>地方公共団体（一部事務組合を含む）が行う事業で補助対象費用100,000千円以上</t>
    <rPh sb="0" eb="2">
      <t>チホウ</t>
    </rPh>
    <rPh sb="2" eb="4">
      <t>コウキョウ</t>
    </rPh>
    <rPh sb="4" eb="6">
      <t>ダンタイ</t>
    </rPh>
    <rPh sb="7" eb="9">
      <t>イチブ</t>
    </rPh>
    <rPh sb="9" eb="11">
      <t>ジム</t>
    </rPh>
    <rPh sb="11" eb="13">
      <t>クミアイ</t>
    </rPh>
    <rPh sb="14" eb="15">
      <t>フク</t>
    </rPh>
    <rPh sb="18" eb="19">
      <t>オコナ</t>
    </rPh>
    <rPh sb="20" eb="22">
      <t>ジギョウ</t>
    </rPh>
    <rPh sb="23" eb="25">
      <t>ホジョ</t>
    </rPh>
    <rPh sb="25" eb="27">
      <t>タイショウ</t>
    </rPh>
    <rPh sb="27" eb="29">
      <t>ヒヨウ</t>
    </rPh>
    <rPh sb="36" eb="38">
      <t>センエン</t>
    </rPh>
    <rPh sb="38" eb="40">
      <t>イジョウ</t>
    </rPh>
    <phoneticPr fontId="4"/>
  </si>
  <si>
    <t>ただし、市町村実施事業及び水道水源自動監視施設整備費は10,000千円以上</t>
    <rPh sb="4" eb="7">
      <t>シチョウソン</t>
    </rPh>
    <rPh sb="7" eb="9">
      <t>ジッシ</t>
    </rPh>
    <rPh sb="9" eb="11">
      <t>ジギョウ</t>
    </rPh>
    <rPh sb="11" eb="12">
      <t>オヨ</t>
    </rPh>
    <rPh sb="13" eb="15">
      <t>スイドウ</t>
    </rPh>
    <rPh sb="15" eb="17">
      <t>スイゲン</t>
    </rPh>
    <rPh sb="17" eb="19">
      <t>ジドウ</t>
    </rPh>
    <rPh sb="19" eb="21">
      <t>カンシ</t>
    </rPh>
    <rPh sb="21" eb="23">
      <t>シセツ</t>
    </rPh>
    <rPh sb="23" eb="26">
      <t>セイビヒ</t>
    </rPh>
    <rPh sb="33" eb="34">
      <t>セン</t>
    </rPh>
    <rPh sb="34" eb="35">
      <t>エン</t>
    </rPh>
    <rPh sb="35" eb="37">
      <t>イジョウ</t>
    </rPh>
    <phoneticPr fontId="4"/>
  </si>
  <si>
    <t>水道水源開発施設整備費</t>
    <rPh sb="0" eb="2">
      <t>スイドウ</t>
    </rPh>
    <rPh sb="2" eb="4">
      <t>スイゲン</t>
    </rPh>
    <rPh sb="4" eb="6">
      <t>カイハツ</t>
    </rPh>
    <rPh sb="6" eb="8">
      <t>シセツ</t>
    </rPh>
    <rPh sb="8" eb="11">
      <t>セイビヒ</t>
    </rPh>
    <phoneticPr fontId="4"/>
  </si>
  <si>
    <t>水道水源開発施設整備費
［ダム及び堰等］</t>
    <rPh sb="0" eb="2">
      <t>スイドウ</t>
    </rPh>
    <rPh sb="2" eb="4">
      <t>スイゲン</t>
    </rPh>
    <rPh sb="4" eb="6">
      <t>カイハツ</t>
    </rPh>
    <rPh sb="6" eb="8">
      <t>シセツ</t>
    </rPh>
    <rPh sb="8" eb="11">
      <t>セイビヒ</t>
    </rPh>
    <rPh sb="15" eb="16">
      <t>オヨ</t>
    </rPh>
    <rPh sb="17" eb="18">
      <t>セキ</t>
    </rPh>
    <rPh sb="18" eb="19">
      <t>トウ</t>
    </rPh>
    <phoneticPr fontId="4"/>
  </si>
  <si>
    <t>次のいずれかに該当する事業</t>
    <rPh sb="0" eb="1">
      <t>ツギ</t>
    </rPh>
    <rPh sb="7" eb="9">
      <t>ガイトウ</t>
    </rPh>
    <rPh sb="11" eb="13">
      <t>ジギョウ</t>
    </rPh>
    <phoneticPr fontId="4"/>
  </si>
  <si>
    <t>１　水道事業</t>
    <rPh sb="2" eb="4">
      <t>スイドウ</t>
    </rPh>
    <rPh sb="4" eb="6">
      <t>ジギョウ</t>
    </rPh>
    <phoneticPr fontId="4"/>
  </si>
  <si>
    <t>（１）　資本単価が90（H21以前に採択：70）円/m3以上</t>
    <rPh sb="4" eb="6">
      <t>シホン</t>
    </rPh>
    <rPh sb="6" eb="8">
      <t>タンカ</t>
    </rPh>
    <rPh sb="24" eb="25">
      <t>エン</t>
    </rPh>
    <rPh sb="28" eb="30">
      <t>イジョウ</t>
    </rPh>
    <phoneticPr fontId="4"/>
  </si>
  <si>
    <t>１／３</t>
    <phoneticPr fontId="4"/>
  </si>
  <si>
    <t>（２）　H21以前に採択　…省略</t>
    <rPh sb="7" eb="9">
      <t>イゼン</t>
    </rPh>
    <rPh sb="10" eb="12">
      <t>サイタク</t>
    </rPh>
    <rPh sb="14" eb="16">
      <t>ショウリャク</t>
    </rPh>
    <phoneticPr fontId="4"/>
  </si>
  <si>
    <t>１／２</t>
  </si>
  <si>
    <t>２　水道用水供給事業</t>
    <rPh sb="2" eb="4">
      <t>スイドウ</t>
    </rPh>
    <rPh sb="4" eb="6">
      <t>ヨウスイ</t>
    </rPh>
    <rPh sb="6" eb="8">
      <t>キョウキュウ</t>
    </rPh>
    <rPh sb="8" eb="10">
      <t>ジギョウ</t>
    </rPh>
    <phoneticPr fontId="4"/>
  </si>
  <si>
    <t>（１）　資本単価が70（H21以前に採択：50）円/m3以上</t>
    <rPh sb="4" eb="6">
      <t>シホン</t>
    </rPh>
    <rPh sb="6" eb="8">
      <t>タンカ</t>
    </rPh>
    <rPh sb="24" eb="25">
      <t>エン</t>
    </rPh>
    <rPh sb="28" eb="30">
      <t>イジョウ</t>
    </rPh>
    <phoneticPr fontId="4"/>
  </si>
  <si>
    <t>３　海水淡水化施設の整備事業　…省略</t>
    <rPh sb="2" eb="4">
      <t>カイスイ</t>
    </rPh>
    <rPh sb="4" eb="7">
      <t>タンスイカ</t>
    </rPh>
    <rPh sb="7" eb="9">
      <t>シセツ</t>
    </rPh>
    <rPh sb="10" eb="12">
      <t>セイビ</t>
    </rPh>
    <rPh sb="12" eb="14">
      <t>ジギョウ</t>
    </rPh>
    <rPh sb="16" eb="18">
      <t>ショウリャク</t>
    </rPh>
    <phoneticPr fontId="4"/>
  </si>
  <si>
    <t>遠距離導水等施設整備費
［取水及び導水に必要な施設］</t>
    <rPh sb="0" eb="3">
      <t>エンキョリ</t>
    </rPh>
    <rPh sb="3" eb="5">
      <t>ドウスイ</t>
    </rPh>
    <rPh sb="5" eb="6">
      <t>トウ</t>
    </rPh>
    <rPh sb="6" eb="8">
      <t>シセツ</t>
    </rPh>
    <rPh sb="8" eb="11">
      <t>セイビヒ</t>
    </rPh>
    <rPh sb="13" eb="15">
      <t>シュスイ</t>
    </rPh>
    <rPh sb="15" eb="16">
      <t>オヨ</t>
    </rPh>
    <rPh sb="17" eb="19">
      <t>ドウスイ</t>
    </rPh>
    <rPh sb="20" eb="22">
      <t>ヒツヨウ</t>
    </rPh>
    <rPh sb="23" eb="25">
      <t>シセツ</t>
    </rPh>
    <phoneticPr fontId="4"/>
  </si>
  <si>
    <t>次のいずれにも該当する事業</t>
    <rPh sb="0" eb="1">
      <t>ツギ</t>
    </rPh>
    <rPh sb="7" eb="9">
      <t>ガイトウ</t>
    </rPh>
    <rPh sb="11" eb="13">
      <t>ジギョウ</t>
    </rPh>
    <phoneticPr fontId="4"/>
  </si>
  <si>
    <t>１　水路の延長が7km以上のもの</t>
    <rPh sb="2" eb="4">
      <t>スイロ</t>
    </rPh>
    <rPh sb="5" eb="7">
      <t>エンチョウ</t>
    </rPh>
    <rPh sb="11" eb="13">
      <t>イジョウ</t>
    </rPh>
    <phoneticPr fontId="4"/>
  </si>
  <si>
    <t>又は１／２</t>
    <rPh sb="0" eb="1">
      <t>マタ</t>
    </rPh>
    <phoneticPr fontId="4"/>
  </si>
  <si>
    <t>２　水道水源開発施設整備費の国庫補助対象事業と一体のもの</t>
    <rPh sb="2" eb="6">
      <t>スイドウスイゲン</t>
    </rPh>
    <rPh sb="6" eb="8">
      <t>カイハツ</t>
    </rPh>
    <rPh sb="8" eb="10">
      <t>シセツ</t>
    </rPh>
    <rPh sb="10" eb="13">
      <t>セイビヒ</t>
    </rPh>
    <rPh sb="14" eb="16">
      <t>コッコ</t>
    </rPh>
    <rPh sb="16" eb="18">
      <t>ホジョ</t>
    </rPh>
    <rPh sb="18" eb="20">
      <t>タイショウ</t>
    </rPh>
    <rPh sb="20" eb="22">
      <t>ジギョウ</t>
    </rPh>
    <rPh sb="23" eb="25">
      <t>イッタイ</t>
    </rPh>
    <phoneticPr fontId="4"/>
  </si>
  <si>
    <t>高度浄水施設等整備費</t>
    <rPh sb="0" eb="2">
      <t>コウド</t>
    </rPh>
    <rPh sb="2" eb="4">
      <t>ジョウスイ</t>
    </rPh>
    <rPh sb="4" eb="6">
      <t>シセツ</t>
    </rPh>
    <rPh sb="6" eb="7">
      <t>トウ</t>
    </rPh>
    <rPh sb="7" eb="10">
      <t>セイビヒ</t>
    </rPh>
    <phoneticPr fontId="4"/>
  </si>
  <si>
    <t>高度浄水施設等整備費
［高度浄水施設（生物処理施設、オゾン処理施設、活性炭処理施設、膜ろ過施設及び紫外線処理施設等）、水道原水水質改善施設（水道原水バイパス管等）及び代替水源施設（取水、導水、浄水、送水及び配水に必要な施設）］</t>
    <rPh sb="0" eb="2">
      <t>コウド</t>
    </rPh>
    <rPh sb="2" eb="4">
      <t>ジョウスイ</t>
    </rPh>
    <rPh sb="4" eb="7">
      <t>シセツトウ</t>
    </rPh>
    <rPh sb="7" eb="10">
      <t>セイビヒ</t>
    </rPh>
    <rPh sb="12" eb="14">
      <t>コウド</t>
    </rPh>
    <rPh sb="14" eb="16">
      <t>ジョウスイ</t>
    </rPh>
    <rPh sb="16" eb="18">
      <t>シセツ</t>
    </rPh>
    <rPh sb="19" eb="21">
      <t>セイブツ</t>
    </rPh>
    <rPh sb="21" eb="23">
      <t>ショリ</t>
    </rPh>
    <rPh sb="23" eb="25">
      <t>シセツ</t>
    </rPh>
    <rPh sb="29" eb="31">
      <t>ショリ</t>
    </rPh>
    <rPh sb="31" eb="33">
      <t>シセツ</t>
    </rPh>
    <rPh sb="34" eb="37">
      <t>カッセイタン</t>
    </rPh>
    <rPh sb="37" eb="39">
      <t>ショリ</t>
    </rPh>
    <rPh sb="39" eb="41">
      <t>シセツ</t>
    </rPh>
    <rPh sb="42" eb="43">
      <t>マク</t>
    </rPh>
    <rPh sb="44" eb="45">
      <t>カ</t>
    </rPh>
    <rPh sb="45" eb="47">
      <t>シセツ</t>
    </rPh>
    <rPh sb="47" eb="48">
      <t>オヨ</t>
    </rPh>
    <rPh sb="49" eb="52">
      <t>シガイセン</t>
    </rPh>
    <rPh sb="52" eb="54">
      <t>ショリ</t>
    </rPh>
    <rPh sb="54" eb="56">
      <t>シセツ</t>
    </rPh>
    <rPh sb="56" eb="57">
      <t>トウ</t>
    </rPh>
    <rPh sb="59" eb="61">
      <t>スイドウ</t>
    </rPh>
    <rPh sb="61" eb="63">
      <t>ゲンスイ</t>
    </rPh>
    <rPh sb="63" eb="65">
      <t>スイシツ</t>
    </rPh>
    <rPh sb="65" eb="67">
      <t>カイゼン</t>
    </rPh>
    <rPh sb="67" eb="69">
      <t>シセツ</t>
    </rPh>
    <rPh sb="70" eb="72">
      <t>スイドウ</t>
    </rPh>
    <rPh sb="72" eb="74">
      <t>ゲンスイ</t>
    </rPh>
    <rPh sb="78" eb="79">
      <t>カン</t>
    </rPh>
    <rPh sb="79" eb="80">
      <t>トウ</t>
    </rPh>
    <rPh sb="81" eb="82">
      <t>オヨ</t>
    </rPh>
    <rPh sb="83" eb="85">
      <t>ダイタイ</t>
    </rPh>
    <rPh sb="85" eb="87">
      <t>スイゲン</t>
    </rPh>
    <rPh sb="87" eb="89">
      <t>シセツ</t>
    </rPh>
    <rPh sb="90" eb="92">
      <t>シュスイ</t>
    </rPh>
    <rPh sb="93" eb="95">
      <t>ドウスイ</t>
    </rPh>
    <rPh sb="96" eb="98">
      <t>ジョウスイ</t>
    </rPh>
    <rPh sb="99" eb="101">
      <t>ソウスイ</t>
    </rPh>
    <rPh sb="101" eb="102">
      <t>オヨ</t>
    </rPh>
    <rPh sb="103" eb="105">
      <t>ハイスイ</t>
    </rPh>
    <rPh sb="106" eb="108">
      <t>ヒツヨウ</t>
    </rPh>
    <rPh sb="109" eb="111">
      <t>シセツ</t>
    </rPh>
    <phoneticPr fontId="4"/>
  </si>
  <si>
    <t>１／４</t>
    <phoneticPr fontId="4"/>
  </si>
  <si>
    <t>（生物、オゾン及び活性炭（粉末除く）処理施設については厚生労働大臣が認めた</t>
    <rPh sb="1" eb="3">
      <t>セイブツ</t>
    </rPh>
    <rPh sb="7" eb="8">
      <t>オヨ</t>
    </rPh>
    <rPh sb="9" eb="12">
      <t>カッセイタン</t>
    </rPh>
    <rPh sb="13" eb="15">
      <t>フンマツ</t>
    </rPh>
    <rPh sb="15" eb="16">
      <t>ノゾ</t>
    </rPh>
    <rPh sb="18" eb="20">
      <t>ショリ</t>
    </rPh>
    <rPh sb="20" eb="22">
      <t>シセツ</t>
    </rPh>
    <rPh sb="27" eb="29">
      <t>コウセイ</t>
    </rPh>
    <rPh sb="29" eb="31">
      <t>ロウドウ</t>
    </rPh>
    <rPh sb="31" eb="33">
      <t>ダイジン</t>
    </rPh>
    <rPh sb="34" eb="35">
      <t>ミト</t>
    </rPh>
    <phoneticPr fontId="4"/>
  </si>
  <si>
    <t>（H27以前の採択事業及び財政再建団体が行う事業は１／３）</t>
    <rPh sb="9" eb="11">
      <t>ジギョウ</t>
    </rPh>
    <rPh sb="13" eb="15">
      <t>ザイセイ</t>
    </rPh>
    <rPh sb="15" eb="17">
      <t>サイケン</t>
    </rPh>
    <rPh sb="17" eb="19">
      <t>ダンタイ</t>
    </rPh>
    <rPh sb="20" eb="21">
      <t>オコナ</t>
    </rPh>
    <rPh sb="22" eb="24">
      <t>ジギョウ</t>
    </rPh>
    <phoneticPr fontId="4"/>
  </si>
  <si>
    <t>基準事業費による上限あり）</t>
    <rPh sb="0" eb="2">
      <t>キジュン</t>
    </rPh>
    <rPh sb="2" eb="5">
      <t>ジギョウヒ</t>
    </rPh>
    <rPh sb="8" eb="10">
      <t>ジョウゲン</t>
    </rPh>
    <phoneticPr fontId="4"/>
  </si>
  <si>
    <t>１　高度浄水施設等の整備が特に必要と認められる事業（基準超過、指標菌検出等）</t>
    <rPh sb="2" eb="4">
      <t>コウド</t>
    </rPh>
    <rPh sb="4" eb="6">
      <t>ジョウスイ</t>
    </rPh>
    <rPh sb="6" eb="8">
      <t>シセツ</t>
    </rPh>
    <rPh sb="8" eb="9">
      <t>トウ</t>
    </rPh>
    <rPh sb="10" eb="12">
      <t>セイビ</t>
    </rPh>
    <rPh sb="13" eb="14">
      <t>トク</t>
    </rPh>
    <rPh sb="15" eb="17">
      <t>ヒツヨウ</t>
    </rPh>
    <rPh sb="18" eb="19">
      <t>ミト</t>
    </rPh>
    <rPh sb="23" eb="25">
      <t>ジギョウ</t>
    </rPh>
    <phoneticPr fontId="4"/>
  </si>
  <si>
    <t>２　次のいずれかに該当するもの</t>
    <rPh sb="2" eb="3">
      <t>ツギ</t>
    </rPh>
    <rPh sb="9" eb="11">
      <t>ガイトウ</t>
    </rPh>
    <phoneticPr fontId="4"/>
  </si>
  <si>
    <t>（１）　病原性原虫の汚染に対処するためのろ過施設及び紫外線処理施設の</t>
    <rPh sb="4" eb="7">
      <t>ビョウゲンセイ</t>
    </rPh>
    <rPh sb="7" eb="9">
      <t>ゲンチュウ</t>
    </rPh>
    <rPh sb="10" eb="12">
      <t>オセン</t>
    </rPh>
    <rPh sb="13" eb="15">
      <t>タイショ</t>
    </rPh>
    <rPh sb="21" eb="22">
      <t>カ</t>
    </rPh>
    <rPh sb="22" eb="24">
      <t>シセツ</t>
    </rPh>
    <rPh sb="24" eb="25">
      <t>オヨ</t>
    </rPh>
    <rPh sb="26" eb="29">
      <t>シガイセン</t>
    </rPh>
    <rPh sb="29" eb="31">
      <t>ショリ</t>
    </rPh>
    <rPh sb="31" eb="33">
      <t>シセツ</t>
    </rPh>
    <phoneticPr fontId="4"/>
  </si>
  <si>
    <t>　　整備又は改良については、次のいずれかに該当する事業</t>
    <rPh sb="25" eb="27">
      <t>ジギョウ</t>
    </rPh>
    <phoneticPr fontId="4"/>
  </si>
  <si>
    <t>　　　　a　既設の浄水施設が塩素消毒のみ</t>
    <rPh sb="6" eb="8">
      <t>キセツ</t>
    </rPh>
    <rPh sb="9" eb="11">
      <t>ジョウスイ</t>
    </rPh>
    <rPh sb="11" eb="13">
      <t>シセツ</t>
    </rPh>
    <rPh sb="14" eb="16">
      <t>エンソ</t>
    </rPh>
    <rPh sb="16" eb="18">
      <t>ショウドク</t>
    </rPh>
    <phoneticPr fontId="4"/>
  </si>
  <si>
    <t>　　　　b　既設の浄水施設が緩速ろ過又は急速ろ過設備で、</t>
    <phoneticPr fontId="4"/>
  </si>
  <si>
    <t>　　　　　浄水の濁度を0.1度以下に維持できない施設</t>
    <rPh sb="5" eb="7">
      <t>ジョウスイ</t>
    </rPh>
    <rPh sb="8" eb="9">
      <t>ダク</t>
    </rPh>
    <rPh sb="9" eb="10">
      <t>ド</t>
    </rPh>
    <rPh sb="14" eb="15">
      <t>ド</t>
    </rPh>
    <rPh sb="15" eb="17">
      <t>イカ</t>
    </rPh>
    <rPh sb="18" eb="20">
      <t>イジ</t>
    </rPh>
    <rPh sb="24" eb="26">
      <t>シセツ</t>
    </rPh>
    <phoneticPr fontId="4"/>
  </si>
  <si>
    <t>（２）　水質の安全、安定のために必要な原水調整池及び</t>
    <rPh sb="4" eb="6">
      <t>スイシツ</t>
    </rPh>
    <rPh sb="7" eb="9">
      <t>アンゼン</t>
    </rPh>
    <rPh sb="10" eb="12">
      <t>アンテイ</t>
    </rPh>
    <rPh sb="16" eb="18">
      <t>ヒツヨウ</t>
    </rPh>
    <rPh sb="19" eb="21">
      <t>ゲンスイ</t>
    </rPh>
    <rPh sb="21" eb="23">
      <t>チョウセイ</t>
    </rPh>
    <rPh sb="23" eb="24">
      <t>イケ</t>
    </rPh>
    <rPh sb="24" eb="25">
      <t>オヨ</t>
    </rPh>
    <phoneticPr fontId="4"/>
  </si>
  <si>
    <t>　　従来の浄水処理のレベルアップのためのろ過施設の整備については、</t>
    <rPh sb="2" eb="4">
      <t>ジュウライ</t>
    </rPh>
    <rPh sb="5" eb="7">
      <t>ジョウスイ</t>
    </rPh>
    <rPh sb="7" eb="9">
      <t>ショリ</t>
    </rPh>
    <rPh sb="21" eb="22">
      <t>カ</t>
    </rPh>
    <rPh sb="22" eb="24">
      <t>シセツ</t>
    </rPh>
    <rPh sb="25" eb="27">
      <t>セイビ</t>
    </rPh>
    <phoneticPr fontId="4"/>
  </si>
  <si>
    <t>　　次のいずれにも該当する事業</t>
    <rPh sb="2" eb="3">
      <t>ツギ</t>
    </rPh>
    <rPh sb="9" eb="11">
      <t>ガイトウ</t>
    </rPh>
    <rPh sb="13" eb="15">
      <t>ジギョウ</t>
    </rPh>
    <phoneticPr fontId="4"/>
  </si>
  <si>
    <t>　　　　a　給水人口5万人未満</t>
    <rPh sb="6" eb="8">
      <t>キュウスイ</t>
    </rPh>
    <rPh sb="8" eb="10">
      <t>ジンコウ</t>
    </rPh>
    <rPh sb="11" eb="13">
      <t>マンニン</t>
    </rPh>
    <rPh sb="13" eb="15">
      <t>ミマン</t>
    </rPh>
    <phoneticPr fontId="4"/>
  </si>
  <si>
    <t>　　　　b　施設整備後30年以上経過した浄水場の全面改築に併せて整備するもの</t>
    <rPh sb="6" eb="8">
      <t>シセツ</t>
    </rPh>
    <rPh sb="8" eb="10">
      <t>セイビ</t>
    </rPh>
    <rPh sb="10" eb="11">
      <t>ゴ</t>
    </rPh>
    <rPh sb="13" eb="16">
      <t>ネンイジョウ</t>
    </rPh>
    <rPh sb="16" eb="18">
      <t>ケイカ</t>
    </rPh>
    <rPh sb="20" eb="23">
      <t>ジョウスイジョウ</t>
    </rPh>
    <rPh sb="24" eb="25">
      <t>ゼン</t>
    </rPh>
    <rPh sb="25" eb="26">
      <t>メン</t>
    </rPh>
    <rPh sb="26" eb="28">
      <t>カイチク</t>
    </rPh>
    <rPh sb="29" eb="30">
      <t>アワ</t>
    </rPh>
    <rPh sb="32" eb="34">
      <t>セイビ</t>
    </rPh>
    <phoneticPr fontId="4"/>
  </si>
  <si>
    <t>（３）　代替水源施設の整備については、ろ過施設の整備と比較して安価であるもの</t>
    <rPh sb="4" eb="6">
      <t>ダイガ</t>
    </rPh>
    <rPh sb="6" eb="8">
      <t>スイゲン</t>
    </rPh>
    <rPh sb="8" eb="10">
      <t>シセツ</t>
    </rPh>
    <rPh sb="11" eb="13">
      <t>セイビ</t>
    </rPh>
    <rPh sb="20" eb="21">
      <t>カ</t>
    </rPh>
    <rPh sb="21" eb="23">
      <t>シセツ</t>
    </rPh>
    <rPh sb="24" eb="26">
      <t>セイビ</t>
    </rPh>
    <rPh sb="27" eb="29">
      <t>ヒカク</t>
    </rPh>
    <rPh sb="31" eb="33">
      <t>アンカ</t>
    </rPh>
    <phoneticPr fontId="4"/>
  </si>
  <si>
    <t>３</t>
    <phoneticPr fontId="4"/>
  </si>
  <si>
    <t>（１）　水道事業は、資本単価が90（H21以前に採択：70）円/m3以上</t>
    <rPh sb="4" eb="6">
      <t>スイドウ</t>
    </rPh>
    <rPh sb="6" eb="8">
      <t>ジギョウ</t>
    </rPh>
    <rPh sb="10" eb="12">
      <t>シホン</t>
    </rPh>
    <rPh sb="12" eb="14">
      <t>タンカ</t>
    </rPh>
    <rPh sb="30" eb="31">
      <t>エン</t>
    </rPh>
    <rPh sb="34" eb="36">
      <t>イジョウ</t>
    </rPh>
    <phoneticPr fontId="4"/>
  </si>
  <si>
    <t>（２）　水道用水供給事業は、資本単価が70（H21以前に採択：50）円/m3以上</t>
    <rPh sb="4" eb="6">
      <t>スイドウ</t>
    </rPh>
    <rPh sb="6" eb="8">
      <t>ヨウスイ</t>
    </rPh>
    <rPh sb="8" eb="10">
      <t>キョウキュウ</t>
    </rPh>
    <rPh sb="10" eb="12">
      <t>ジギョウ</t>
    </rPh>
    <rPh sb="14" eb="16">
      <t>シホン</t>
    </rPh>
    <rPh sb="16" eb="18">
      <t>タンカ</t>
    </rPh>
    <rPh sb="34" eb="35">
      <t>エン</t>
    </rPh>
    <rPh sb="38" eb="40">
      <t>イジョウ</t>
    </rPh>
    <phoneticPr fontId="4"/>
  </si>
  <si>
    <t>上記１、２の基準を満たす病原性原虫汚染対策であって、３の基準に満たない事業</t>
    <rPh sb="0" eb="2">
      <t>ジョウキ</t>
    </rPh>
    <rPh sb="6" eb="8">
      <t>キジュン</t>
    </rPh>
    <rPh sb="9" eb="10">
      <t>ミ</t>
    </rPh>
    <rPh sb="12" eb="15">
      <t>ビョウゲンセイ</t>
    </rPh>
    <rPh sb="15" eb="17">
      <t>ゲンチュウ</t>
    </rPh>
    <rPh sb="17" eb="19">
      <t>オセン</t>
    </rPh>
    <rPh sb="19" eb="21">
      <t>タイサク</t>
    </rPh>
    <rPh sb="28" eb="30">
      <t>キジュン</t>
    </rPh>
    <rPh sb="31" eb="32">
      <t>ミ</t>
    </rPh>
    <rPh sb="35" eb="37">
      <t>ジギョウ</t>
    </rPh>
    <phoneticPr fontId="4"/>
  </si>
  <si>
    <t>１／４</t>
  </si>
  <si>
    <t>３７．国庫補助等採択基準及び補助・交付率</t>
    <rPh sb="3" eb="5">
      <t>コッコ</t>
    </rPh>
    <rPh sb="5" eb="7">
      <t>ホジョ</t>
    </rPh>
    <rPh sb="7" eb="8">
      <t>トウ</t>
    </rPh>
    <rPh sb="8" eb="10">
      <t>サイタク</t>
    </rPh>
    <rPh sb="10" eb="12">
      <t>キジュン</t>
    </rPh>
    <rPh sb="12" eb="13">
      <t>オヨ</t>
    </rPh>
    <rPh sb="14" eb="16">
      <t>ホジョ</t>
    </rPh>
    <rPh sb="17" eb="19">
      <t>コウフ</t>
    </rPh>
    <rPh sb="19" eb="20">
      <t>リツ</t>
    </rPh>
    <phoneticPr fontId="4"/>
  </si>
  <si>
    <t>（２）簡易水道事業及び飲料水供給施設に係る国庫補助（簡易水道等施設整備費補助）</t>
    <rPh sb="3" eb="5">
      <t>カンイ</t>
    </rPh>
    <rPh sb="5" eb="7">
      <t>スイドウ</t>
    </rPh>
    <rPh sb="7" eb="9">
      <t>ジギョウ</t>
    </rPh>
    <rPh sb="9" eb="10">
      <t>オヨ</t>
    </rPh>
    <rPh sb="11" eb="14">
      <t>インリョウスイ</t>
    </rPh>
    <rPh sb="14" eb="16">
      <t>キョウキュウ</t>
    </rPh>
    <rPh sb="16" eb="18">
      <t>シセツ</t>
    </rPh>
    <rPh sb="19" eb="20">
      <t>カカ</t>
    </rPh>
    <rPh sb="21" eb="23">
      <t>コッコ</t>
    </rPh>
    <rPh sb="23" eb="25">
      <t>ホジョ</t>
    </rPh>
    <rPh sb="26" eb="28">
      <t>カンイ</t>
    </rPh>
    <rPh sb="28" eb="31">
      <t>スイドウトウ</t>
    </rPh>
    <rPh sb="31" eb="33">
      <t>シセツ</t>
    </rPh>
    <rPh sb="33" eb="36">
      <t>セイビヒ</t>
    </rPh>
    <rPh sb="36" eb="38">
      <t>ホジョ</t>
    </rPh>
    <phoneticPr fontId="4"/>
  </si>
  <si>
    <t>区分</t>
    <rPh sb="0" eb="2">
      <t>クブン</t>
    </rPh>
    <phoneticPr fontId="4"/>
  </si>
  <si>
    <t>補助率（交付要綱の抜粋）</t>
    <rPh sb="0" eb="3">
      <t>ホジョリツ</t>
    </rPh>
    <rPh sb="4" eb="6">
      <t>コウフ</t>
    </rPh>
    <rPh sb="6" eb="8">
      <t>ヨウコウ</t>
    </rPh>
    <rPh sb="9" eb="11">
      <t>バッスイ</t>
    </rPh>
    <phoneticPr fontId="4"/>
  </si>
  <si>
    <t>水道未普及地域解消事業
簡易水道再編推進事業
生活基盤近代化事業</t>
    <rPh sb="0" eb="2">
      <t>スイドウ</t>
    </rPh>
    <rPh sb="2" eb="5">
      <t>ミフキュウ</t>
    </rPh>
    <rPh sb="5" eb="7">
      <t>チイキ</t>
    </rPh>
    <rPh sb="7" eb="9">
      <t>カイショウ</t>
    </rPh>
    <rPh sb="9" eb="11">
      <t>ジギョウ</t>
    </rPh>
    <rPh sb="12" eb="14">
      <t>カンイ</t>
    </rPh>
    <rPh sb="14" eb="16">
      <t>スイドウ</t>
    </rPh>
    <rPh sb="16" eb="18">
      <t>サイヘン</t>
    </rPh>
    <rPh sb="18" eb="20">
      <t>スイシン</t>
    </rPh>
    <rPh sb="20" eb="22">
      <t>ジギョウ</t>
    </rPh>
    <rPh sb="23" eb="25">
      <t>セイカツ</t>
    </rPh>
    <rPh sb="25" eb="27">
      <t>キバン</t>
    </rPh>
    <rPh sb="27" eb="30">
      <t>キンダイカ</t>
    </rPh>
    <rPh sb="30" eb="32">
      <t>ジギョウ</t>
    </rPh>
    <phoneticPr fontId="4"/>
  </si>
  <si>
    <t>簡易水道事業</t>
    <rPh sb="0" eb="2">
      <t>カンイ</t>
    </rPh>
    <rPh sb="2" eb="4">
      <t>スイドウ</t>
    </rPh>
    <rPh sb="4" eb="6">
      <t>ジギョウ</t>
    </rPh>
    <phoneticPr fontId="4"/>
  </si>
  <si>
    <t>１　財政力指数が0.30を超える市町村では１／４</t>
    <rPh sb="2" eb="5">
      <t>ザイセイリョク</t>
    </rPh>
    <rPh sb="5" eb="7">
      <t>シスウ</t>
    </rPh>
    <rPh sb="13" eb="14">
      <t>コ</t>
    </rPh>
    <rPh sb="16" eb="19">
      <t>シチョウソン</t>
    </rPh>
    <phoneticPr fontId="4"/>
  </si>
  <si>
    <t>　　ただし、単位管延長6ｍ以上20ｍ未満では１／３、単位管延長20ｍ以上では４／１０</t>
    <phoneticPr fontId="4"/>
  </si>
  <si>
    <t>２　財政力指数が0.30以下の市町村では１／３、ただし単位管延長7ｍ以上では４／１０</t>
    <phoneticPr fontId="4"/>
  </si>
  <si>
    <t>３　１及び２にかかわらず、水源地域対策特別事業では　４／１０</t>
    <rPh sb="13" eb="15">
      <t>スイゲン</t>
    </rPh>
    <rPh sb="15" eb="17">
      <t>チイキ</t>
    </rPh>
    <rPh sb="17" eb="19">
      <t>タイサク</t>
    </rPh>
    <rPh sb="19" eb="21">
      <t>トクベツ</t>
    </rPh>
    <rPh sb="21" eb="23">
      <t>ジギョウ</t>
    </rPh>
    <phoneticPr fontId="4"/>
  </si>
  <si>
    <t>４　１、２及び３にかかわらず、放射線量分析機器では　１／４</t>
    <rPh sb="5" eb="6">
      <t>オヨ</t>
    </rPh>
    <phoneticPr fontId="4"/>
  </si>
  <si>
    <t>４／１０</t>
    <phoneticPr fontId="4"/>
  </si>
  <si>
    <t>国庫補助対象事業（取扱要領等の抜粋）</t>
    <rPh sb="0" eb="2">
      <t>コッコ</t>
    </rPh>
    <rPh sb="2" eb="4">
      <t>ホジョ</t>
    </rPh>
    <rPh sb="4" eb="6">
      <t>タイショウ</t>
    </rPh>
    <rPh sb="6" eb="8">
      <t>ジギョウ</t>
    </rPh>
    <rPh sb="9" eb="11">
      <t>トリアツカイ</t>
    </rPh>
    <rPh sb="11" eb="13">
      <t>ヨウリョウ</t>
    </rPh>
    <rPh sb="13" eb="14">
      <t>トウ</t>
    </rPh>
    <rPh sb="15" eb="17">
      <t>バッスイ</t>
    </rPh>
    <phoneticPr fontId="4"/>
  </si>
  <si>
    <t>市町村（一部事務組合を含む）が行う事業で補助対象費用（全体工期に係るもの）が1,000万円以上</t>
    <rPh sb="0" eb="3">
      <t>シチョウソン</t>
    </rPh>
    <rPh sb="4" eb="6">
      <t>イチブ</t>
    </rPh>
    <rPh sb="6" eb="8">
      <t>ジム</t>
    </rPh>
    <rPh sb="8" eb="10">
      <t>クミアイ</t>
    </rPh>
    <rPh sb="11" eb="12">
      <t>フク</t>
    </rPh>
    <rPh sb="15" eb="16">
      <t>オコナ</t>
    </rPh>
    <rPh sb="17" eb="19">
      <t>ジギョウ</t>
    </rPh>
    <rPh sb="20" eb="22">
      <t>ホジョ</t>
    </rPh>
    <rPh sb="22" eb="24">
      <t>タイショウ</t>
    </rPh>
    <rPh sb="24" eb="26">
      <t>ヒヨウ</t>
    </rPh>
    <phoneticPr fontId="4"/>
  </si>
  <si>
    <t>ただし、放射線量の確認を行うための分析機器については10万円以上</t>
    <rPh sb="4" eb="7">
      <t>ホウシャセン</t>
    </rPh>
    <rPh sb="7" eb="8">
      <t>リョウ</t>
    </rPh>
    <rPh sb="9" eb="11">
      <t>カクニン</t>
    </rPh>
    <rPh sb="12" eb="13">
      <t>オコナ</t>
    </rPh>
    <rPh sb="17" eb="19">
      <t>ブンセキ</t>
    </rPh>
    <rPh sb="19" eb="21">
      <t>キキ</t>
    </rPh>
    <rPh sb="28" eb="30">
      <t>マンエン</t>
    </rPh>
    <rPh sb="30" eb="32">
      <t>イジョウ</t>
    </rPh>
    <phoneticPr fontId="4"/>
  </si>
  <si>
    <t>H18以前からの補助事業についてはH31限りとして特例あり</t>
    <rPh sb="8" eb="10">
      <t>ホジョ</t>
    </rPh>
    <rPh sb="20" eb="21">
      <t>カギ</t>
    </rPh>
    <phoneticPr fontId="4"/>
  </si>
  <si>
    <t>補助対象となる給水量について基準あり</t>
    <rPh sb="0" eb="2">
      <t>ホジョ</t>
    </rPh>
    <rPh sb="2" eb="4">
      <t>タイショウ</t>
    </rPh>
    <phoneticPr fontId="4"/>
  </si>
  <si>
    <t>水道未普及地域解消事業</t>
    <phoneticPr fontId="4"/>
  </si>
  <si>
    <t>（本事業全般）</t>
    <rPh sb="1" eb="2">
      <t>ホン</t>
    </rPh>
    <rPh sb="2" eb="4">
      <t>ジギョウ</t>
    </rPh>
    <rPh sb="4" eb="6">
      <t>ゼンパン</t>
    </rPh>
    <phoneticPr fontId="4"/>
  </si>
  <si>
    <t>市町村が策定し厚生労働大臣が認めた水道未普及地域解消計画に基づき施行される事業</t>
    <rPh sb="0" eb="3">
      <t>シチョウソン</t>
    </rPh>
    <rPh sb="4" eb="6">
      <t>サクテイ</t>
    </rPh>
    <rPh sb="7" eb="9">
      <t>コウセイ</t>
    </rPh>
    <rPh sb="9" eb="11">
      <t>ロウドウ</t>
    </rPh>
    <rPh sb="11" eb="13">
      <t>ダイジン</t>
    </rPh>
    <rPh sb="14" eb="15">
      <t>ミト</t>
    </rPh>
    <rPh sb="17" eb="19">
      <t>スイドウ</t>
    </rPh>
    <rPh sb="19" eb="20">
      <t>ミ</t>
    </rPh>
    <rPh sb="20" eb="22">
      <t>フキュウ</t>
    </rPh>
    <rPh sb="22" eb="24">
      <t>チイキ</t>
    </rPh>
    <rPh sb="24" eb="26">
      <t>カイショウ</t>
    </rPh>
    <rPh sb="26" eb="28">
      <t>ケイカク</t>
    </rPh>
    <rPh sb="29" eb="30">
      <t>モト</t>
    </rPh>
    <rPh sb="32" eb="34">
      <t>シコウ</t>
    </rPh>
    <rPh sb="37" eb="39">
      <t>ジギョウ</t>
    </rPh>
    <phoneticPr fontId="4"/>
  </si>
  <si>
    <t>１
新設</t>
    <phoneticPr fontId="4"/>
  </si>
  <si>
    <t>次の（１）及び（２）いずれにも該当する簡易水道事業又は飲料水供給施設を新設する事業</t>
    <rPh sb="5" eb="6">
      <t>オヨ</t>
    </rPh>
    <rPh sb="19" eb="21">
      <t>カンイ</t>
    </rPh>
    <rPh sb="21" eb="23">
      <t>スイドウ</t>
    </rPh>
    <rPh sb="23" eb="25">
      <t>ジギョウ</t>
    </rPh>
    <rPh sb="25" eb="26">
      <t>マタ</t>
    </rPh>
    <rPh sb="27" eb="30">
      <t>インリョウスイ</t>
    </rPh>
    <rPh sb="30" eb="32">
      <t>キョウキュウ</t>
    </rPh>
    <rPh sb="32" eb="34">
      <t>シセツ</t>
    </rPh>
    <rPh sb="35" eb="37">
      <t>シンセツ</t>
    </rPh>
    <rPh sb="39" eb="41">
      <t>ジギョウ</t>
    </rPh>
    <phoneticPr fontId="4"/>
  </si>
  <si>
    <t>（飲料水供給施設は給水人口10人以上100人以下・別に特例あり）</t>
    <phoneticPr fontId="4"/>
  </si>
  <si>
    <t>（１）　会計が同一又は管理が一体である等経営実態が一体である事業が存在しない</t>
    <rPh sb="4" eb="6">
      <t>カイケイ</t>
    </rPh>
    <rPh sb="7" eb="9">
      <t>ドウイツ</t>
    </rPh>
    <rPh sb="9" eb="10">
      <t>マタ</t>
    </rPh>
    <rPh sb="11" eb="13">
      <t>カンリ</t>
    </rPh>
    <rPh sb="14" eb="16">
      <t>イッタイ</t>
    </rPh>
    <rPh sb="19" eb="20">
      <t>ナド</t>
    </rPh>
    <rPh sb="20" eb="22">
      <t>ケイエイ</t>
    </rPh>
    <rPh sb="22" eb="24">
      <t>ジッタイ</t>
    </rPh>
    <rPh sb="25" eb="27">
      <t>イッタイ</t>
    </rPh>
    <rPh sb="30" eb="32">
      <t>ジギョウ</t>
    </rPh>
    <rPh sb="33" eb="35">
      <t>ソンザイ</t>
    </rPh>
    <phoneticPr fontId="4"/>
  </si>
  <si>
    <t>（２）　既存の水道と接続せず、既存水道の給水区域から道路延長が原則10㎞以上離れている</t>
    <rPh sb="4" eb="6">
      <t>キゾン</t>
    </rPh>
    <rPh sb="7" eb="9">
      <t>スイドウ</t>
    </rPh>
    <rPh sb="10" eb="12">
      <t>セツゾク</t>
    </rPh>
    <rPh sb="15" eb="17">
      <t>キゾン</t>
    </rPh>
    <rPh sb="17" eb="19">
      <t>スイドウ</t>
    </rPh>
    <rPh sb="20" eb="22">
      <t>キュウスイ</t>
    </rPh>
    <rPh sb="22" eb="24">
      <t>クイキ</t>
    </rPh>
    <rPh sb="38" eb="39">
      <t>ハナ</t>
    </rPh>
    <phoneticPr fontId="4"/>
  </si>
  <si>
    <t>ただし、簡易水道施設の新設において給水人口が現在人口の2倍を超える部分は補助対象外</t>
    <rPh sb="4" eb="6">
      <t>カンイ</t>
    </rPh>
    <rPh sb="6" eb="8">
      <t>スイドウ</t>
    </rPh>
    <rPh sb="8" eb="10">
      <t>シセツ</t>
    </rPh>
    <rPh sb="11" eb="13">
      <t>シンセツ</t>
    </rPh>
    <rPh sb="17" eb="19">
      <t>キュウスイ</t>
    </rPh>
    <rPh sb="19" eb="21">
      <t>ジンコウ</t>
    </rPh>
    <rPh sb="22" eb="24">
      <t>ゲンザイ</t>
    </rPh>
    <rPh sb="24" eb="26">
      <t>ジンコウ</t>
    </rPh>
    <rPh sb="28" eb="29">
      <t>バイ</t>
    </rPh>
    <rPh sb="30" eb="31">
      <t>コ</t>
    </rPh>
    <rPh sb="33" eb="35">
      <t>ブブン</t>
    </rPh>
    <rPh sb="36" eb="38">
      <t>ホジョ</t>
    </rPh>
    <rPh sb="38" eb="41">
      <t>タイショウガイ</t>
    </rPh>
    <phoneticPr fontId="4"/>
  </si>
  <si>
    <t>２
広域簡易水道</t>
    <phoneticPr fontId="4"/>
  </si>
  <si>
    <t>簡易水道を布設し得る条件（給水人口101人以上5,000人以下）を備えた複数の地域間を</t>
    <rPh sb="8" eb="9">
      <t>ウ</t>
    </rPh>
    <rPh sb="36" eb="38">
      <t>フクスウ</t>
    </rPh>
    <rPh sb="39" eb="41">
      <t>チイキ</t>
    </rPh>
    <rPh sb="41" eb="42">
      <t>アイダ</t>
    </rPh>
    <phoneticPr fontId="4"/>
  </si>
  <si>
    <t>原則200m以上（別に特例あり）の連絡管で連絡して</t>
    <rPh sb="0" eb="2">
      <t>ゲンソク</t>
    </rPh>
    <rPh sb="6" eb="8">
      <t>イジョウ</t>
    </rPh>
    <rPh sb="9" eb="10">
      <t>ベツ</t>
    </rPh>
    <rPh sb="11" eb="13">
      <t>トクレイ</t>
    </rPh>
    <rPh sb="17" eb="19">
      <t>レンラク</t>
    </rPh>
    <rPh sb="19" eb="20">
      <t>カン</t>
    </rPh>
    <rPh sb="21" eb="23">
      <t>レンラク</t>
    </rPh>
    <phoneticPr fontId="4"/>
  </si>
  <si>
    <t>5,000人を超える給水人口の水道施設（上水道事業）を新設する事業</t>
    <rPh sb="5" eb="6">
      <t>ニン</t>
    </rPh>
    <rPh sb="7" eb="8">
      <t>コ</t>
    </rPh>
    <rPh sb="10" eb="12">
      <t>キュウスイ</t>
    </rPh>
    <rPh sb="12" eb="14">
      <t>ジンコウ</t>
    </rPh>
    <rPh sb="15" eb="17">
      <t>スイドウ</t>
    </rPh>
    <rPh sb="17" eb="19">
      <t>シセツ</t>
    </rPh>
    <rPh sb="20" eb="23">
      <t>ジョウスイドウ</t>
    </rPh>
    <rPh sb="23" eb="25">
      <t>ジギョウ</t>
    </rPh>
    <rPh sb="27" eb="29">
      <t>シンセツ</t>
    </rPh>
    <rPh sb="31" eb="33">
      <t>ジギョウ</t>
    </rPh>
    <phoneticPr fontId="4"/>
  </si>
  <si>
    <t>ただし、同一行政区域内に既存市町村営水道事業がある場合は当該水道事業が経営するものに限る</t>
    <rPh sb="12" eb="14">
      <t>キゾン</t>
    </rPh>
    <rPh sb="17" eb="18">
      <t>エイ</t>
    </rPh>
    <rPh sb="25" eb="27">
      <t>バアイ</t>
    </rPh>
    <phoneticPr fontId="4"/>
  </si>
  <si>
    <t>３
飛地区域</t>
    <rPh sb="2" eb="4">
      <t>トビチ</t>
    </rPh>
    <rPh sb="4" eb="6">
      <t>クイキ</t>
    </rPh>
    <phoneticPr fontId="4"/>
  </si>
  <si>
    <t>次の（１）又は（２）いずれかに該当する事業</t>
    <rPh sb="0" eb="1">
      <t>ツギ</t>
    </rPh>
    <rPh sb="5" eb="6">
      <t>マタ</t>
    </rPh>
    <rPh sb="15" eb="17">
      <t>ガイトウ</t>
    </rPh>
    <rPh sb="19" eb="21">
      <t>ジギョウ</t>
    </rPh>
    <phoneticPr fontId="4"/>
  </si>
  <si>
    <t>（１）　簡易水道又は飲料水供給施設を布設し得る条件（給水人口10人以上5,000人以下）を備えた</t>
    <rPh sb="4" eb="6">
      <t>カンイ</t>
    </rPh>
    <rPh sb="6" eb="8">
      <t>スイドウ</t>
    </rPh>
    <rPh sb="8" eb="9">
      <t>マタ</t>
    </rPh>
    <rPh sb="10" eb="13">
      <t>インリョウスイ</t>
    </rPh>
    <rPh sb="13" eb="15">
      <t>キョウキュウ</t>
    </rPh>
    <rPh sb="15" eb="17">
      <t>シセツ</t>
    </rPh>
    <rPh sb="18" eb="20">
      <t>フセツ</t>
    </rPh>
    <rPh sb="21" eb="22">
      <t>ウ</t>
    </rPh>
    <rPh sb="23" eb="25">
      <t>ジョウケン</t>
    </rPh>
    <rPh sb="45" eb="46">
      <t>ソナ</t>
    </rPh>
    <phoneticPr fontId="4"/>
  </si>
  <si>
    <t>　　地域（別に特例あり）において、既存の水道事業の給水区域から原則として200m以上離れた地域に</t>
    <phoneticPr fontId="4"/>
  </si>
  <si>
    <t>　　既存の水道事業の経営による水道施設を整備</t>
    <rPh sb="2" eb="4">
      <t>キゾン</t>
    </rPh>
    <rPh sb="5" eb="7">
      <t>スイドウ</t>
    </rPh>
    <rPh sb="7" eb="9">
      <t>ジギョウ</t>
    </rPh>
    <rPh sb="10" eb="12">
      <t>ケイエイ</t>
    </rPh>
    <rPh sb="15" eb="17">
      <t>スイドウ</t>
    </rPh>
    <rPh sb="17" eb="19">
      <t>シセツ</t>
    </rPh>
    <rPh sb="20" eb="22">
      <t>セイビ</t>
    </rPh>
    <phoneticPr fontId="4"/>
  </si>
  <si>
    <t>（２）　（１）の地域又はその周辺で水源確保が困難で、同一行政区域内にある水道事業から</t>
    <rPh sb="8" eb="10">
      <t>チイキ</t>
    </rPh>
    <rPh sb="10" eb="11">
      <t>マタ</t>
    </rPh>
    <rPh sb="14" eb="16">
      <t>シュウヘン</t>
    </rPh>
    <phoneticPr fontId="4"/>
  </si>
  <si>
    <t>　　浄水を受ける水道のうち、水道事業の給水区域から原則200m以上（別に特例あり）の連絡管で</t>
    <rPh sb="14" eb="16">
      <t>スイドウ</t>
    </rPh>
    <rPh sb="16" eb="18">
      <t>ジギョウ</t>
    </rPh>
    <rPh sb="19" eb="21">
      <t>キュウスイ</t>
    </rPh>
    <rPh sb="21" eb="23">
      <t>クイキ</t>
    </rPh>
    <phoneticPr fontId="4"/>
  </si>
  <si>
    <t>　　連絡して水道施設を整備</t>
    <phoneticPr fontId="4"/>
  </si>
  <si>
    <t>　　（飲料水供給施設の整備は給水人口10人以上100人以下・別に特例あり）</t>
    <phoneticPr fontId="4"/>
  </si>
  <si>
    <t>４
給水区域内無水源</t>
    <phoneticPr fontId="4"/>
  </si>
  <si>
    <t>既認可給水区域で、まだ水道が布設されていない給水人口101人以上5,000人以下の地区に対し、</t>
    <phoneticPr fontId="4"/>
  </si>
  <si>
    <t>現在給水されている区域から原則200ｍ以上の連絡管で連絡して水道施設を整備する事業</t>
    <rPh sb="39" eb="41">
      <t>ジギョウ</t>
    </rPh>
    <phoneticPr fontId="4"/>
  </si>
  <si>
    <t>５
区域拡張</t>
    <phoneticPr fontId="4"/>
  </si>
  <si>
    <t>市町村が、簡易水道事業について給水人口10人以上（別に特例あり）の区域拡張又は</t>
    <rPh sb="9" eb="11">
      <t>ジギョウ</t>
    </rPh>
    <phoneticPr fontId="4"/>
  </si>
  <si>
    <t>飲料水供給施設について従前の給水人口の20％以上（別に特例あり）の区域拡張を行う事業</t>
    <phoneticPr fontId="4"/>
  </si>
  <si>
    <t>（当該事業に必要な、生活基盤近代化事業の対象となる基幹的施設整備事業を含む）</t>
    <rPh sb="25" eb="28">
      <t>キカンテキ</t>
    </rPh>
    <phoneticPr fontId="4"/>
  </si>
  <si>
    <t>簡易水道再編推進事業</t>
    <rPh sb="0" eb="2">
      <t>カンイ</t>
    </rPh>
    <rPh sb="2" eb="4">
      <t>スイドウ</t>
    </rPh>
    <rPh sb="4" eb="6">
      <t>サイヘン</t>
    </rPh>
    <rPh sb="6" eb="8">
      <t>スイシン</t>
    </rPh>
    <rPh sb="8" eb="10">
      <t>ジギョウ</t>
    </rPh>
    <phoneticPr fontId="4"/>
  </si>
  <si>
    <t>１
統合簡易水道</t>
    <phoneticPr fontId="4"/>
  </si>
  <si>
    <t>市町村が、特定簡易水道事業でない簡易水道事業（＊1）又は</t>
    <rPh sb="26" eb="27">
      <t>マタ</t>
    </rPh>
    <phoneticPr fontId="4"/>
  </si>
  <si>
    <t>特定飲料水供給施設でない飲料水供給施設（＊2）に係る統合簡易水道施設を整備する事業で、</t>
    <rPh sb="26" eb="28">
      <t>トウゴウ</t>
    </rPh>
    <rPh sb="28" eb="30">
      <t>カンイ</t>
    </rPh>
    <rPh sb="39" eb="41">
      <t>ジギョウ</t>
    </rPh>
    <phoneticPr fontId="4"/>
  </si>
  <si>
    <t>次の（１）～（３）のいずれかに該当するもの</t>
    <rPh sb="0" eb="1">
      <t>ツギ</t>
    </rPh>
    <rPh sb="15" eb="17">
      <t>ガイトウ</t>
    </rPh>
    <phoneticPr fontId="4"/>
  </si>
  <si>
    <t>（１）　市町村が策定する統合簡易水道施設整備計画に基づく、</t>
    <rPh sb="4" eb="7">
      <t>シチョウソン</t>
    </rPh>
    <rPh sb="8" eb="10">
      <t>サクテイ</t>
    </rPh>
    <rPh sb="12" eb="14">
      <t>トウゴウ</t>
    </rPh>
    <rPh sb="14" eb="16">
      <t>カンイ</t>
    </rPh>
    <rPh sb="16" eb="18">
      <t>スイドウ</t>
    </rPh>
    <rPh sb="18" eb="20">
      <t>シセツ</t>
    </rPh>
    <rPh sb="20" eb="22">
      <t>セイビ</t>
    </rPh>
    <rPh sb="22" eb="24">
      <t>ケイカク</t>
    </rPh>
    <rPh sb="25" eb="26">
      <t>モト</t>
    </rPh>
    <phoneticPr fontId="4"/>
  </si>
  <si>
    <t>　　水道未普及地域解消事業（給水人口50人以上）及び生活基盤近代化事業の対象となる施設整備と</t>
    <rPh sb="41" eb="43">
      <t>シセツ</t>
    </rPh>
    <rPh sb="43" eb="45">
      <t>セイビ</t>
    </rPh>
    <phoneticPr fontId="4"/>
  </si>
  <si>
    <t>　　基幹的施設の新設事業</t>
    <phoneticPr fontId="4"/>
  </si>
  <si>
    <t>（２）　統合簡易水道施設の給水区域内において、水源が枯渇し、その周辺で水源の確保が困難で、</t>
    <phoneticPr fontId="4"/>
  </si>
  <si>
    <t>　　当該水道事業以外の水道事業（原則200m以上離れたもの）から浄水を受けて</t>
    <rPh sb="24" eb="25">
      <t>ハナ</t>
    </rPh>
    <phoneticPr fontId="4"/>
  </si>
  <si>
    <t>　　統合簡易水道施設整備事業を行うことが最も経済的、合理的で厚生労働大臣が認めた事業</t>
    <rPh sb="37" eb="38">
      <t>ミト</t>
    </rPh>
    <rPh sb="40" eb="42">
      <t>ジギョウ</t>
    </rPh>
    <phoneticPr fontId="4"/>
  </si>
  <si>
    <t>　　　H29以降は、H19以降に統合により上水道事業に含まれた簡易水道施設又は</t>
    <rPh sb="6" eb="8">
      <t>イコウ</t>
    </rPh>
    <rPh sb="8" eb="10">
      <t>ネンイコウ</t>
    </rPh>
    <rPh sb="13" eb="15">
      <t>イコウ</t>
    </rPh>
    <rPh sb="15" eb="17">
      <t>ネンイコウ</t>
    </rPh>
    <rPh sb="16" eb="18">
      <t>トウゴウ</t>
    </rPh>
    <rPh sb="21" eb="24">
      <t>ジョウスイドウ</t>
    </rPh>
    <rPh sb="24" eb="26">
      <t>ジギョウ</t>
    </rPh>
    <rPh sb="27" eb="28">
      <t>フク</t>
    </rPh>
    <rPh sb="31" eb="33">
      <t>カンイ</t>
    </rPh>
    <rPh sb="33" eb="35">
      <t>スイドウ</t>
    </rPh>
    <rPh sb="35" eb="37">
      <t>シセツ</t>
    </rPh>
    <rPh sb="37" eb="38">
      <t>マタ</t>
    </rPh>
    <phoneticPr fontId="4"/>
  </si>
  <si>
    <t>　　飲料水供給施設で、他の水道施設から原則200m以上離れたものについての、</t>
    <rPh sb="2" eb="5">
      <t>インリョウスイ</t>
    </rPh>
    <rPh sb="5" eb="7">
      <t>キョウキュウ</t>
    </rPh>
    <rPh sb="7" eb="9">
      <t>シセツ</t>
    </rPh>
    <rPh sb="11" eb="12">
      <t>ホカ</t>
    </rPh>
    <rPh sb="13" eb="15">
      <t>スイドウ</t>
    </rPh>
    <rPh sb="15" eb="17">
      <t>シセツ</t>
    </rPh>
    <rPh sb="19" eb="21">
      <t>ゲンソク</t>
    </rPh>
    <rPh sb="25" eb="27">
      <t>イジョウ</t>
    </rPh>
    <rPh sb="27" eb="28">
      <t>ハナ</t>
    </rPh>
    <phoneticPr fontId="4"/>
  </si>
  <si>
    <t>　　同一水道事業内の離れた水道施設間の連絡管整備事業で、次のア及びイいずれにも該当し</t>
    <rPh sb="2" eb="4">
      <t>ドウイツ</t>
    </rPh>
    <rPh sb="4" eb="6">
      <t>スイドウ</t>
    </rPh>
    <rPh sb="6" eb="8">
      <t>ジギョウ</t>
    </rPh>
    <rPh sb="8" eb="9">
      <t>ナイ</t>
    </rPh>
    <rPh sb="10" eb="11">
      <t>ハナ</t>
    </rPh>
    <rPh sb="13" eb="15">
      <t>スイドウ</t>
    </rPh>
    <rPh sb="15" eb="17">
      <t>シセツ</t>
    </rPh>
    <rPh sb="17" eb="18">
      <t>アイダ</t>
    </rPh>
    <rPh sb="19" eb="22">
      <t>レンラクカン</t>
    </rPh>
    <rPh sb="22" eb="24">
      <t>セイビ</t>
    </rPh>
    <rPh sb="24" eb="26">
      <t>ジギョウ</t>
    </rPh>
    <rPh sb="28" eb="29">
      <t>ツギ</t>
    </rPh>
    <rPh sb="31" eb="32">
      <t>オヨ</t>
    </rPh>
    <rPh sb="39" eb="41">
      <t>ガイトウ</t>
    </rPh>
    <phoneticPr fontId="4"/>
  </si>
  <si>
    <t>　　厚生労働大臣が認めた事業を含む</t>
    <rPh sb="2" eb="4">
      <t>コウセイ</t>
    </rPh>
    <rPh sb="4" eb="6">
      <t>ロウドウ</t>
    </rPh>
    <rPh sb="6" eb="8">
      <t>ダイジン</t>
    </rPh>
    <rPh sb="9" eb="10">
      <t>ミト</t>
    </rPh>
    <rPh sb="12" eb="14">
      <t>ジギョウ</t>
    </rPh>
    <rPh sb="15" eb="16">
      <t>フク</t>
    </rPh>
    <phoneticPr fontId="4"/>
  </si>
  <si>
    <t>　　ア　水源が枯渇し、その周辺で水源確保が困難で、当該水道施設以外の水道施設から</t>
    <rPh sb="4" eb="6">
      <t>スイゲン</t>
    </rPh>
    <rPh sb="7" eb="9">
      <t>コカツ</t>
    </rPh>
    <rPh sb="13" eb="15">
      <t>シュウヘン</t>
    </rPh>
    <rPh sb="16" eb="18">
      <t>スイゲン</t>
    </rPh>
    <rPh sb="18" eb="20">
      <t>カクホ</t>
    </rPh>
    <rPh sb="21" eb="23">
      <t>コンナン</t>
    </rPh>
    <rPh sb="29" eb="31">
      <t>シセツ</t>
    </rPh>
    <rPh sb="36" eb="38">
      <t>シセツ</t>
    </rPh>
    <phoneticPr fontId="4"/>
  </si>
  <si>
    <t>　　　浄水を受ける連絡管の整備が最も経済的、合理的</t>
    <rPh sb="3" eb="5">
      <t>ジョウスイ</t>
    </rPh>
    <rPh sb="6" eb="7">
      <t>ウ</t>
    </rPh>
    <rPh sb="9" eb="12">
      <t>レンラクカン</t>
    </rPh>
    <rPh sb="13" eb="15">
      <t>セイビ</t>
    </rPh>
    <rPh sb="16" eb="17">
      <t>モット</t>
    </rPh>
    <rPh sb="18" eb="21">
      <t>ケイザイテキ</t>
    </rPh>
    <rPh sb="22" eb="25">
      <t>ゴウリテキ</t>
    </rPh>
    <phoneticPr fontId="4"/>
  </si>
  <si>
    <t>　　イ　当該上水道事業の資本単価が全上水道事業の平均以上で、</t>
    <rPh sb="4" eb="6">
      <t>トウガイ</t>
    </rPh>
    <rPh sb="6" eb="9">
      <t>ジョウスイドウ</t>
    </rPh>
    <rPh sb="9" eb="11">
      <t>ジギョウ</t>
    </rPh>
    <rPh sb="12" eb="14">
      <t>シホン</t>
    </rPh>
    <rPh sb="14" eb="16">
      <t>タンカ</t>
    </rPh>
    <rPh sb="17" eb="18">
      <t>ゼン</t>
    </rPh>
    <rPh sb="18" eb="21">
      <t>ジョウスイドウ</t>
    </rPh>
    <rPh sb="21" eb="23">
      <t>ジギョウ</t>
    </rPh>
    <rPh sb="24" eb="26">
      <t>ヘイキン</t>
    </rPh>
    <rPh sb="26" eb="28">
      <t>イジョウ</t>
    </rPh>
    <phoneticPr fontId="4"/>
  </si>
  <si>
    <t>　　　かつ当該施設の有収水量当たりの連絡管整備費用が平均以上</t>
    <rPh sb="5" eb="7">
      <t>トウガイ</t>
    </rPh>
    <rPh sb="7" eb="9">
      <t>シセツ</t>
    </rPh>
    <rPh sb="10" eb="12">
      <t>ユウシュウ</t>
    </rPh>
    <rPh sb="12" eb="14">
      <t>スイリョウ</t>
    </rPh>
    <rPh sb="14" eb="15">
      <t>ア</t>
    </rPh>
    <rPh sb="18" eb="21">
      <t>レンラクカン</t>
    </rPh>
    <rPh sb="21" eb="23">
      <t>セイビ</t>
    </rPh>
    <rPh sb="23" eb="25">
      <t>ヒヨウ</t>
    </rPh>
    <rPh sb="26" eb="28">
      <t>ヘイキン</t>
    </rPh>
    <rPh sb="28" eb="30">
      <t>イジョウ</t>
    </rPh>
    <phoneticPr fontId="4"/>
  </si>
  <si>
    <t>（３）　経営の一元化、管理の一体化等を図る場合の遠隔監視システムの整備</t>
    <rPh sb="4" eb="6">
      <t>ケイエイ</t>
    </rPh>
    <rPh sb="7" eb="10">
      <t>イチゲンカ</t>
    </rPh>
    <rPh sb="11" eb="13">
      <t>カンリ</t>
    </rPh>
    <rPh sb="14" eb="17">
      <t>イッタイカ</t>
    </rPh>
    <rPh sb="17" eb="18">
      <t>トウ</t>
    </rPh>
    <rPh sb="19" eb="20">
      <t>ハカ</t>
    </rPh>
    <rPh sb="21" eb="23">
      <t>バアイ</t>
    </rPh>
    <rPh sb="24" eb="26">
      <t>エンカク</t>
    </rPh>
    <rPh sb="26" eb="28">
      <t>カンシ</t>
    </rPh>
    <rPh sb="33" eb="35">
      <t>セイビ</t>
    </rPh>
    <phoneticPr fontId="4"/>
  </si>
  <si>
    <t>簡易水道再編推進事業</t>
    <phoneticPr fontId="4"/>
  </si>
  <si>
    <t>２
簡易水道統合整備事業</t>
    <rPh sb="2" eb="4">
      <t>カンイ</t>
    </rPh>
    <rPh sb="4" eb="6">
      <t>スイドウ</t>
    </rPh>
    <rPh sb="6" eb="8">
      <t>トウゴウ</t>
    </rPh>
    <rPh sb="8" eb="10">
      <t>セイビ</t>
    </rPh>
    <rPh sb="10" eb="12">
      <t>ジギョウ</t>
    </rPh>
    <phoneticPr fontId="4"/>
  </si>
  <si>
    <t>市町村が、特定簡易水道事業でない簡易水道事業（＊1）の簡易水道施設又は</t>
    <rPh sb="27" eb="29">
      <t>カンイ</t>
    </rPh>
    <rPh sb="29" eb="31">
      <t>スイドウ</t>
    </rPh>
    <rPh sb="31" eb="33">
      <t>シセツ</t>
    </rPh>
    <rPh sb="33" eb="34">
      <t>マタ</t>
    </rPh>
    <phoneticPr fontId="4"/>
  </si>
  <si>
    <t>特定飲料水供給施設でない飲料水供給施設（＊2）を統合整備する事業で、</t>
    <rPh sb="24" eb="26">
      <t>トウゴウ</t>
    </rPh>
    <rPh sb="26" eb="28">
      <t>セイビ</t>
    </rPh>
    <rPh sb="30" eb="32">
      <t>ジギョウ</t>
    </rPh>
    <phoneticPr fontId="4"/>
  </si>
  <si>
    <t>次の（１）又は（２）に該当するもの</t>
    <rPh sb="0" eb="1">
      <t>ツギ</t>
    </rPh>
    <rPh sb="5" eb="6">
      <t>マタ</t>
    </rPh>
    <rPh sb="11" eb="13">
      <t>ガイトウ</t>
    </rPh>
    <phoneticPr fontId="4"/>
  </si>
  <si>
    <t>（１）　市町村が策定する簡易水道統合整備計画に基づき、</t>
    <phoneticPr fontId="4"/>
  </si>
  <si>
    <t>　　上水道施設と簡易水道施設又は飲料水供給施設との統合整備を行うために必要な、</t>
    <rPh sb="25" eb="27">
      <t>トウゴウ</t>
    </rPh>
    <rPh sb="27" eb="29">
      <t>セイビ</t>
    </rPh>
    <rPh sb="30" eb="31">
      <t>オコナ</t>
    </rPh>
    <rPh sb="35" eb="37">
      <t>ヒツヨウ</t>
    </rPh>
    <phoneticPr fontId="4"/>
  </si>
  <si>
    <t>（２）　経営の一元化、管理の一体化等を図る場合の遠隔監視システムの整備</t>
    <rPh sb="4" eb="6">
      <t>ケイエイ</t>
    </rPh>
    <rPh sb="7" eb="10">
      <t>イチゲンカ</t>
    </rPh>
    <rPh sb="11" eb="13">
      <t>カンリ</t>
    </rPh>
    <rPh sb="14" eb="17">
      <t>イッタイカ</t>
    </rPh>
    <rPh sb="17" eb="18">
      <t>トウ</t>
    </rPh>
    <rPh sb="19" eb="20">
      <t>ハカ</t>
    </rPh>
    <rPh sb="21" eb="23">
      <t>バアイ</t>
    </rPh>
    <rPh sb="24" eb="26">
      <t>エンカク</t>
    </rPh>
    <rPh sb="26" eb="28">
      <t>カンシ</t>
    </rPh>
    <rPh sb="33" eb="35">
      <t>セイビ</t>
    </rPh>
    <phoneticPr fontId="4"/>
  </si>
  <si>
    <t>生活基盤近代化事業</t>
    <rPh sb="0" eb="2">
      <t>セイカツ</t>
    </rPh>
    <rPh sb="2" eb="4">
      <t>キバン</t>
    </rPh>
    <rPh sb="4" eb="7">
      <t>キンダイカ</t>
    </rPh>
    <rPh sb="7" eb="9">
      <t>ジギョウ</t>
    </rPh>
    <phoneticPr fontId="4"/>
  </si>
  <si>
    <t>１
増補改良</t>
    <phoneticPr fontId="4"/>
  </si>
  <si>
    <t>市町村が、次の①～③のいずれかに該当する施設の増補改良を行う事業で、</t>
    <rPh sb="0" eb="3">
      <t>シチョウソン</t>
    </rPh>
    <rPh sb="5" eb="6">
      <t>ツギ</t>
    </rPh>
    <rPh sb="16" eb="18">
      <t>ガイトウ</t>
    </rPh>
    <rPh sb="20" eb="22">
      <t>シセツ</t>
    </rPh>
    <rPh sb="23" eb="25">
      <t>ゾウホ</t>
    </rPh>
    <rPh sb="25" eb="27">
      <t>カイリョウ</t>
    </rPh>
    <rPh sb="28" eb="29">
      <t>オコナ</t>
    </rPh>
    <rPh sb="30" eb="32">
      <t>ジギョウ</t>
    </rPh>
    <phoneticPr fontId="4"/>
  </si>
  <si>
    <t>次の（１）～（７）のいずれかに該当するもの</t>
    <rPh sb="0" eb="1">
      <t>ツギ</t>
    </rPh>
    <rPh sb="15" eb="17">
      <t>ガイトウ</t>
    </rPh>
    <phoneticPr fontId="4"/>
  </si>
  <si>
    <t>①　特定簡易水道事業でない簡易水道事業（＊1）の簡易水道施設</t>
    <phoneticPr fontId="4"/>
  </si>
  <si>
    <t>　　ただし、（１）に該当する事業では特定経営状況事業（＊3）に限る</t>
    <rPh sb="10" eb="12">
      <t>ガイトウ</t>
    </rPh>
    <rPh sb="14" eb="16">
      <t>ジギョウ</t>
    </rPh>
    <rPh sb="18" eb="20">
      <t>トクテイ</t>
    </rPh>
    <rPh sb="20" eb="22">
      <t>ケイエイ</t>
    </rPh>
    <rPh sb="22" eb="24">
      <t>ジョウキョウ</t>
    </rPh>
    <rPh sb="24" eb="26">
      <t>ジギョウ</t>
    </rPh>
    <rPh sb="31" eb="32">
      <t>カギ</t>
    </rPh>
    <phoneticPr fontId="4"/>
  </si>
  <si>
    <t>②　特定飲料水供給施設でない飲料水供給施設（＊2）</t>
    <rPh sb="2" eb="4">
      <t>トクテイ</t>
    </rPh>
    <rPh sb="4" eb="11">
      <t>インリョウスイキョウキュウシセツ</t>
    </rPh>
    <rPh sb="14" eb="21">
      <t>インリョウスイキョウキュウシセツ</t>
    </rPh>
    <phoneticPr fontId="4"/>
  </si>
  <si>
    <t>③　H19以降に統合により上水道事業に含まれた簡易水道施設又は飲料水供給施設で、</t>
    <phoneticPr fontId="4"/>
  </si>
  <si>
    <t>　　他の水道施設から原則200m以上距離があり、</t>
    <rPh sb="2" eb="3">
      <t>ホカ</t>
    </rPh>
    <rPh sb="4" eb="6">
      <t>スイドウ</t>
    </rPh>
    <rPh sb="6" eb="8">
      <t>シセツ</t>
    </rPh>
    <rPh sb="10" eb="12">
      <t>ゲンソク</t>
    </rPh>
    <rPh sb="16" eb="18">
      <t>イジョウ</t>
    </rPh>
    <rPh sb="18" eb="20">
      <t>キョリ</t>
    </rPh>
    <phoneticPr fontId="4"/>
  </si>
  <si>
    <t>　　当該上水道事業の資本単価が全上水道事業の平均以上で、</t>
    <phoneticPr fontId="4"/>
  </si>
  <si>
    <t>　　かつ当該施設の有収取水量当たりの増補改良事業費用が平均以上</t>
    <rPh sb="4" eb="6">
      <t>トウガイ</t>
    </rPh>
    <rPh sb="6" eb="8">
      <t>シセツ</t>
    </rPh>
    <rPh sb="9" eb="11">
      <t>ユウシュウ</t>
    </rPh>
    <rPh sb="11" eb="12">
      <t>シュ</t>
    </rPh>
    <rPh sb="12" eb="14">
      <t>スイリョウ</t>
    </rPh>
    <rPh sb="14" eb="15">
      <t>ア</t>
    </rPh>
    <rPh sb="18" eb="20">
      <t>ゾウホ</t>
    </rPh>
    <rPh sb="20" eb="22">
      <t>カイリョウ</t>
    </rPh>
    <rPh sb="22" eb="24">
      <t>ジギョウ</t>
    </rPh>
    <rPh sb="24" eb="26">
      <t>ヒヨウ</t>
    </rPh>
    <rPh sb="27" eb="29">
      <t>ヘイキン</t>
    </rPh>
    <rPh sb="29" eb="31">
      <t>イジョウ</t>
    </rPh>
    <phoneticPr fontId="4"/>
  </si>
  <si>
    <t>（１）　水源の枯渇又は使用水量の増加に係る事業で、次のア及びイいずれにも該当</t>
    <rPh sb="4" eb="6">
      <t>スイゲン</t>
    </rPh>
    <rPh sb="7" eb="9">
      <t>コカツ</t>
    </rPh>
    <rPh sb="9" eb="10">
      <t>マタ</t>
    </rPh>
    <rPh sb="11" eb="13">
      <t>シヨウ</t>
    </rPh>
    <rPh sb="13" eb="15">
      <t>スイリョウ</t>
    </rPh>
    <rPh sb="16" eb="18">
      <t>ゾウカ</t>
    </rPh>
    <rPh sb="19" eb="20">
      <t>カカ</t>
    </rPh>
    <rPh sb="21" eb="23">
      <t>ジギョウ</t>
    </rPh>
    <rPh sb="25" eb="26">
      <t>ツギ</t>
    </rPh>
    <rPh sb="28" eb="29">
      <t>オヨ</t>
    </rPh>
    <rPh sb="36" eb="38">
      <t>ガイトウ</t>
    </rPh>
    <phoneticPr fontId="4"/>
  </si>
  <si>
    <t>　　ア　しゅん工後10年以上経過した簡易水道施設又は飲料水供給施設（以下、旧施設）の</t>
    <rPh sb="34" eb="36">
      <t>イカ</t>
    </rPh>
    <rPh sb="37" eb="40">
      <t>キュウシセツ</t>
    </rPh>
    <phoneticPr fontId="4"/>
  </si>
  <si>
    <t>　　　計画水量が水源の枯渇のため計画どおりに得られなくなったもの、又は</t>
    <rPh sb="3" eb="5">
      <t>ケイカク</t>
    </rPh>
    <rPh sb="5" eb="7">
      <t>スイリョウ</t>
    </rPh>
    <rPh sb="33" eb="34">
      <t>マタ</t>
    </rPh>
    <phoneticPr fontId="4"/>
  </si>
  <si>
    <t>　　　給水区域内の人口の増加若しくは生活改善等により使用水量が増加したため、</t>
    <phoneticPr fontId="4"/>
  </si>
  <si>
    <t>　　　当初の計画水量では需要に応じられないもの</t>
    <rPh sb="15" eb="16">
      <t>オウ</t>
    </rPh>
    <phoneticPr fontId="4"/>
  </si>
  <si>
    <t>　　イ　旧施設の渇水期の1人1日最大給水可能量が150L以下</t>
    <rPh sb="4" eb="7">
      <t>キュウシセツ</t>
    </rPh>
    <rPh sb="8" eb="11">
      <t>カッスイキ</t>
    </rPh>
    <rPh sb="13" eb="14">
      <t>ニン</t>
    </rPh>
    <rPh sb="15" eb="16">
      <t>ニチ</t>
    </rPh>
    <rPh sb="16" eb="18">
      <t>サイダイ</t>
    </rPh>
    <rPh sb="18" eb="20">
      <t>キュウスイ</t>
    </rPh>
    <rPh sb="20" eb="23">
      <t>カノウリョウ</t>
    </rPh>
    <rPh sb="28" eb="30">
      <t>イカ</t>
    </rPh>
    <phoneticPr fontId="4"/>
  </si>
  <si>
    <t>（２）　旧施設の水質が「水質基準に関する省令」による水質基準に適合しなくなるおそれが生じたもの</t>
    <rPh sb="4" eb="7">
      <t>キュウシセツ</t>
    </rPh>
    <rPh sb="8" eb="10">
      <t>スイシツ</t>
    </rPh>
    <rPh sb="12" eb="14">
      <t>スイシツ</t>
    </rPh>
    <rPh sb="14" eb="16">
      <t>キジュン</t>
    </rPh>
    <rPh sb="17" eb="18">
      <t>カン</t>
    </rPh>
    <rPh sb="20" eb="22">
      <t>ショウレイ</t>
    </rPh>
    <rPh sb="26" eb="28">
      <t>スイシツ</t>
    </rPh>
    <rPh sb="28" eb="30">
      <t>キジュン</t>
    </rPh>
    <rPh sb="31" eb="33">
      <t>テキゴウ</t>
    </rPh>
    <rPh sb="42" eb="43">
      <t>ショウ</t>
    </rPh>
    <phoneticPr fontId="4"/>
  </si>
  <si>
    <t>（３）　鉛製管の更新</t>
    <rPh sb="4" eb="6">
      <t>ナマリセイ</t>
    </rPh>
    <rPh sb="6" eb="7">
      <t>カン</t>
    </rPh>
    <rPh sb="8" eb="10">
      <t>コウシン</t>
    </rPh>
    <phoneticPr fontId="4"/>
  </si>
  <si>
    <t>（４）　クリプトスポリジウム等病原性原虫対策としてのろ過施設（次のアに該当しイ又はウのいずれかに該</t>
    <rPh sb="14" eb="15">
      <t>トウ</t>
    </rPh>
    <rPh sb="15" eb="18">
      <t>ビョウゲンセイ</t>
    </rPh>
    <rPh sb="18" eb="20">
      <t>ゲンチュウ</t>
    </rPh>
    <rPh sb="20" eb="22">
      <t>タイサク</t>
    </rPh>
    <rPh sb="27" eb="28">
      <t>カ</t>
    </rPh>
    <rPh sb="28" eb="30">
      <t>シセツ</t>
    </rPh>
    <phoneticPr fontId="4"/>
  </si>
  <si>
    <t>　　当）、紫外線処理施設の整備又はろ過施設の整備に代替して開発する水源の整備</t>
    <rPh sb="18" eb="19">
      <t>カ</t>
    </rPh>
    <rPh sb="19" eb="21">
      <t>シセツ</t>
    </rPh>
    <rPh sb="22" eb="24">
      <t>セイビ</t>
    </rPh>
    <rPh sb="36" eb="38">
      <t>セイビ</t>
    </rPh>
    <phoneticPr fontId="4"/>
  </si>
  <si>
    <t>　　ア　水源が表流水、伏流水、湧水又は浅井戸</t>
    <rPh sb="4" eb="6">
      <t>スイゲン</t>
    </rPh>
    <rPh sb="7" eb="10">
      <t>ヒョウリュウスイ</t>
    </rPh>
    <rPh sb="11" eb="14">
      <t>フクリュウスイ</t>
    </rPh>
    <rPh sb="15" eb="17">
      <t>ユウスイ</t>
    </rPh>
    <rPh sb="17" eb="18">
      <t>マタ</t>
    </rPh>
    <rPh sb="19" eb="22">
      <t>アサイド</t>
    </rPh>
    <phoneticPr fontId="4"/>
  </si>
  <si>
    <t>　　イ　既設設備が塩素消毒のみで、原水中に大腸菌、嫌気性芽胞菌、糞便性の大腸菌群及び連鎖球菌、</t>
    <rPh sb="4" eb="6">
      <t>キセツ</t>
    </rPh>
    <rPh sb="6" eb="8">
      <t>セツビ</t>
    </rPh>
    <rPh sb="9" eb="11">
      <t>エンソ</t>
    </rPh>
    <rPh sb="11" eb="13">
      <t>ショウドク</t>
    </rPh>
    <rPh sb="17" eb="19">
      <t>ゲンスイ</t>
    </rPh>
    <rPh sb="19" eb="20">
      <t>チュウ</t>
    </rPh>
    <rPh sb="21" eb="24">
      <t>ダイチョウキン</t>
    </rPh>
    <rPh sb="25" eb="28">
      <t>ケンキセイ</t>
    </rPh>
    <rPh sb="28" eb="30">
      <t>ガホウ</t>
    </rPh>
    <rPh sb="30" eb="31">
      <t>キン</t>
    </rPh>
    <rPh sb="32" eb="34">
      <t>フンベン</t>
    </rPh>
    <rPh sb="34" eb="35">
      <t>セイ</t>
    </rPh>
    <rPh sb="36" eb="39">
      <t>ダイチョウキン</t>
    </rPh>
    <rPh sb="39" eb="40">
      <t>グン</t>
    </rPh>
    <rPh sb="40" eb="41">
      <t>オヨ</t>
    </rPh>
    <rPh sb="42" eb="44">
      <t>レンサ</t>
    </rPh>
    <rPh sb="44" eb="46">
      <t>キュウキン</t>
    </rPh>
    <phoneticPr fontId="4"/>
  </si>
  <si>
    <t>　　　クリプトスポリジウム若しくはジアルジアが検出、又は取水施設上流等に糞便処理施設が存在</t>
    <rPh sb="13" eb="14">
      <t>モ</t>
    </rPh>
    <rPh sb="23" eb="25">
      <t>ケンシュツ</t>
    </rPh>
    <rPh sb="26" eb="27">
      <t>マタ</t>
    </rPh>
    <rPh sb="28" eb="30">
      <t>シュスイ</t>
    </rPh>
    <rPh sb="30" eb="32">
      <t>シセツ</t>
    </rPh>
    <rPh sb="32" eb="34">
      <t>ジョウリュウ</t>
    </rPh>
    <rPh sb="34" eb="35">
      <t>ナド</t>
    </rPh>
    <rPh sb="36" eb="38">
      <t>フンベン</t>
    </rPh>
    <rPh sb="38" eb="40">
      <t>ショリ</t>
    </rPh>
    <rPh sb="40" eb="42">
      <t>シセツ</t>
    </rPh>
    <rPh sb="43" eb="45">
      <t>ソンザイ</t>
    </rPh>
    <phoneticPr fontId="4"/>
  </si>
  <si>
    <t>　　ウ　既設設備が緩速ろ過又は急速ろ過で、イの条件に加え、浄水濁度を0.1度以下に維持できない</t>
    <rPh sb="4" eb="6">
      <t>キセツ</t>
    </rPh>
    <rPh sb="6" eb="8">
      <t>セツビ</t>
    </rPh>
    <rPh sb="9" eb="11">
      <t>カンソク</t>
    </rPh>
    <rPh sb="12" eb="13">
      <t>カ</t>
    </rPh>
    <rPh sb="13" eb="14">
      <t>マタ</t>
    </rPh>
    <rPh sb="15" eb="17">
      <t>キュウソク</t>
    </rPh>
    <rPh sb="18" eb="19">
      <t>カ</t>
    </rPh>
    <rPh sb="23" eb="25">
      <t>ジョウケン</t>
    </rPh>
    <rPh sb="26" eb="27">
      <t>クワ</t>
    </rPh>
    <rPh sb="29" eb="31">
      <t>ジョウスイ</t>
    </rPh>
    <rPh sb="31" eb="33">
      <t>ダクド</t>
    </rPh>
    <rPh sb="37" eb="38">
      <t>ド</t>
    </rPh>
    <rPh sb="38" eb="40">
      <t>イカ</t>
    </rPh>
    <rPh sb="41" eb="43">
      <t>イジ</t>
    </rPh>
    <phoneticPr fontId="4"/>
  </si>
  <si>
    <t>（５）　基幹的な水道構造物の耐震化のための補強事業で、次のア又はイのいずれかに該当し</t>
    <rPh sb="4" eb="6">
      <t>キカン</t>
    </rPh>
    <rPh sb="6" eb="7">
      <t>テキ</t>
    </rPh>
    <rPh sb="8" eb="10">
      <t>スイドウ</t>
    </rPh>
    <rPh sb="10" eb="13">
      <t>コウゾウブツ</t>
    </rPh>
    <rPh sb="14" eb="17">
      <t>タイシンカ</t>
    </rPh>
    <rPh sb="21" eb="23">
      <t>ホキョウ</t>
    </rPh>
    <rPh sb="23" eb="25">
      <t>ジギョウ</t>
    </rPh>
    <rPh sb="27" eb="28">
      <t>ツギ</t>
    </rPh>
    <rPh sb="30" eb="31">
      <t>マタ</t>
    </rPh>
    <rPh sb="39" eb="41">
      <t>ガイトウ</t>
    </rPh>
    <phoneticPr fontId="4"/>
  </si>
  <si>
    <t>　　ウ～カのいずれにも該当するもの</t>
    <rPh sb="11" eb="13">
      <t>ガイトウ</t>
    </rPh>
    <phoneticPr fontId="4"/>
  </si>
  <si>
    <t>　　ア　大規模地震対策特別措置法の規定に基づく地震防災対策強化地域</t>
    <rPh sb="4" eb="7">
      <t>ダイキボ</t>
    </rPh>
    <rPh sb="7" eb="9">
      <t>ジシン</t>
    </rPh>
    <rPh sb="9" eb="11">
      <t>タイサク</t>
    </rPh>
    <rPh sb="11" eb="13">
      <t>トクベツ</t>
    </rPh>
    <rPh sb="13" eb="16">
      <t>ソチホウ</t>
    </rPh>
    <rPh sb="17" eb="19">
      <t>キテイ</t>
    </rPh>
    <rPh sb="20" eb="21">
      <t>モト</t>
    </rPh>
    <rPh sb="23" eb="25">
      <t>ジシン</t>
    </rPh>
    <rPh sb="25" eb="27">
      <t>ボウサイ</t>
    </rPh>
    <rPh sb="27" eb="29">
      <t>タイサク</t>
    </rPh>
    <rPh sb="29" eb="31">
      <t>キョウカ</t>
    </rPh>
    <rPh sb="31" eb="33">
      <t>チイキ</t>
    </rPh>
    <phoneticPr fontId="4"/>
  </si>
  <si>
    <t>　　　又は南海トラフ地震に係る地震防災対策の推進に関する特別措置法の規定に基づく南海トラフ地震防</t>
    <rPh sb="3" eb="4">
      <t>マタ</t>
    </rPh>
    <rPh sb="5" eb="7">
      <t>ナンカイ</t>
    </rPh>
    <rPh sb="10" eb="12">
      <t>ジシン</t>
    </rPh>
    <rPh sb="13" eb="14">
      <t>カカ</t>
    </rPh>
    <rPh sb="15" eb="17">
      <t>ジシン</t>
    </rPh>
    <rPh sb="17" eb="19">
      <t>ボウサイ</t>
    </rPh>
    <rPh sb="19" eb="21">
      <t>タイサク</t>
    </rPh>
    <rPh sb="22" eb="24">
      <t>スイシン</t>
    </rPh>
    <rPh sb="25" eb="26">
      <t>カン</t>
    </rPh>
    <rPh sb="28" eb="30">
      <t>トクベツ</t>
    </rPh>
    <rPh sb="30" eb="33">
      <t>ソチホウ</t>
    </rPh>
    <rPh sb="34" eb="36">
      <t>キテイ</t>
    </rPh>
    <rPh sb="37" eb="38">
      <t>モト</t>
    </rPh>
    <rPh sb="40" eb="42">
      <t>ナンカイ</t>
    </rPh>
    <phoneticPr fontId="4"/>
  </si>
  <si>
    <t>　　　災対策推進地域</t>
    <phoneticPr fontId="4"/>
  </si>
  <si>
    <t>　　イ　地震による水道施設の被害の経験がある、又は今後特にそのおそれがある地域</t>
    <rPh sb="4" eb="6">
      <t>ジシン</t>
    </rPh>
    <rPh sb="9" eb="11">
      <t>スイドウ</t>
    </rPh>
    <rPh sb="11" eb="13">
      <t>シセツ</t>
    </rPh>
    <rPh sb="14" eb="16">
      <t>ヒガイ</t>
    </rPh>
    <rPh sb="17" eb="19">
      <t>ケイケン</t>
    </rPh>
    <rPh sb="37" eb="39">
      <t>チイキ</t>
    </rPh>
    <phoneticPr fontId="4"/>
  </si>
  <si>
    <t>　　ウ　取水、導水、浄水、送配水施設及びこれらと密接な関連を有する施設（管路は含まない）及び</t>
    <rPh sb="4" eb="6">
      <t>シュスイ</t>
    </rPh>
    <rPh sb="7" eb="9">
      <t>ドウスイ</t>
    </rPh>
    <rPh sb="10" eb="12">
      <t>ジョウスイ</t>
    </rPh>
    <rPh sb="13" eb="14">
      <t>ソウ</t>
    </rPh>
    <rPh sb="14" eb="16">
      <t>ハイスイ</t>
    </rPh>
    <rPh sb="16" eb="18">
      <t>シセツ</t>
    </rPh>
    <rPh sb="18" eb="19">
      <t>オヨ</t>
    </rPh>
    <rPh sb="24" eb="26">
      <t>ミッセツ</t>
    </rPh>
    <rPh sb="27" eb="29">
      <t>カンレン</t>
    </rPh>
    <rPh sb="30" eb="31">
      <t>ユウ</t>
    </rPh>
    <rPh sb="33" eb="35">
      <t>シセツ</t>
    </rPh>
    <rPh sb="36" eb="38">
      <t>カンロ</t>
    </rPh>
    <rPh sb="39" eb="40">
      <t>フク</t>
    </rPh>
    <rPh sb="44" eb="45">
      <t>オヨ</t>
    </rPh>
    <phoneticPr fontId="4"/>
  </si>
  <si>
    <t>　　　これらの施設内の基幹的な水道構造物であり、運営に必要な施設</t>
    <rPh sb="7" eb="10">
      <t>シセツナイ</t>
    </rPh>
    <rPh sb="11" eb="14">
      <t>キカンテキ</t>
    </rPh>
    <rPh sb="15" eb="17">
      <t>スイドウ</t>
    </rPh>
    <rPh sb="17" eb="20">
      <t>コウゾウブツ</t>
    </rPh>
    <rPh sb="24" eb="26">
      <t>ウンエイ</t>
    </rPh>
    <rPh sb="27" eb="29">
      <t>ヒツヨウ</t>
    </rPh>
    <rPh sb="30" eb="32">
      <t>シセツ</t>
    </rPh>
    <phoneticPr fontId="4"/>
  </si>
  <si>
    <t>　　エ　地方公営企業法施行規則第14条に定める法定耐用年数以内の施設又は</t>
    <rPh sb="4" eb="6">
      <t>チホウ</t>
    </rPh>
    <rPh sb="6" eb="8">
      <t>コウエイ</t>
    </rPh>
    <rPh sb="8" eb="10">
      <t>キギョウ</t>
    </rPh>
    <rPh sb="10" eb="11">
      <t>ホウ</t>
    </rPh>
    <rPh sb="11" eb="13">
      <t>シコウ</t>
    </rPh>
    <rPh sb="13" eb="15">
      <t>キソク</t>
    </rPh>
    <rPh sb="15" eb="16">
      <t>ダイ</t>
    </rPh>
    <rPh sb="18" eb="19">
      <t>ジョウ</t>
    </rPh>
    <rPh sb="20" eb="21">
      <t>サダ</t>
    </rPh>
    <rPh sb="23" eb="25">
      <t>ホウテイ</t>
    </rPh>
    <rPh sb="25" eb="27">
      <t>タイヨウ</t>
    </rPh>
    <rPh sb="27" eb="29">
      <t>ネンスウ</t>
    </rPh>
    <rPh sb="29" eb="31">
      <t>イナイ</t>
    </rPh>
    <rPh sb="32" eb="34">
      <t>シセツ</t>
    </rPh>
    <rPh sb="34" eb="35">
      <t>マタ</t>
    </rPh>
    <phoneticPr fontId="4"/>
  </si>
  <si>
    <t>　　　経過年数が財産処分の制限期間（H20告示第384号）以内の施設</t>
    <rPh sb="3" eb="5">
      <t>ケイカ</t>
    </rPh>
    <rPh sb="5" eb="7">
      <t>ネンスウ</t>
    </rPh>
    <rPh sb="8" eb="10">
      <t>ザイサン</t>
    </rPh>
    <rPh sb="10" eb="12">
      <t>ショブン</t>
    </rPh>
    <rPh sb="13" eb="15">
      <t>セイゲン</t>
    </rPh>
    <rPh sb="15" eb="17">
      <t>キカン</t>
    </rPh>
    <rPh sb="21" eb="23">
      <t>コクジ</t>
    </rPh>
    <rPh sb="23" eb="24">
      <t>ダイ</t>
    </rPh>
    <rPh sb="27" eb="28">
      <t>ゴウ</t>
    </rPh>
    <rPh sb="29" eb="31">
      <t>イナイ</t>
    </rPh>
    <rPh sb="32" eb="34">
      <t>シセツ</t>
    </rPh>
    <phoneticPr fontId="4"/>
  </si>
  <si>
    <t>　　オ　H9以前に建築された施設で、耐震診断により施設基準（H12省令第15号）を</t>
    <rPh sb="6" eb="8">
      <t>イゼン</t>
    </rPh>
    <rPh sb="8" eb="10">
      <t>ネンイゼン</t>
    </rPh>
    <rPh sb="9" eb="11">
      <t>ケンチク</t>
    </rPh>
    <rPh sb="14" eb="16">
      <t>シセツ</t>
    </rPh>
    <rPh sb="18" eb="20">
      <t>タイシン</t>
    </rPh>
    <rPh sb="20" eb="22">
      <t>シンダン</t>
    </rPh>
    <rPh sb="25" eb="27">
      <t>シセツ</t>
    </rPh>
    <rPh sb="27" eb="29">
      <t>キジュン</t>
    </rPh>
    <rPh sb="33" eb="35">
      <t>ショウレイ</t>
    </rPh>
    <rPh sb="35" eb="36">
      <t>ダイ</t>
    </rPh>
    <rPh sb="38" eb="39">
      <t>ゴウ</t>
    </rPh>
    <phoneticPr fontId="4"/>
  </si>
  <si>
    <t>　　　満たさないことが明らかであるもの</t>
    <rPh sb="3" eb="4">
      <t>ミ</t>
    </rPh>
    <rPh sb="11" eb="12">
      <t>アキ</t>
    </rPh>
    <phoneticPr fontId="4"/>
  </si>
  <si>
    <t>　　カ　耐震補強又は改築を行った構造物がレベル2地震動に対して、</t>
    <rPh sb="4" eb="6">
      <t>タイシン</t>
    </rPh>
    <rPh sb="6" eb="8">
      <t>ホキョウ</t>
    </rPh>
    <rPh sb="8" eb="9">
      <t>マタ</t>
    </rPh>
    <rPh sb="10" eb="12">
      <t>カイチク</t>
    </rPh>
    <rPh sb="13" eb="14">
      <t>オコナ</t>
    </rPh>
    <rPh sb="16" eb="19">
      <t>コウゾウブツ</t>
    </rPh>
    <rPh sb="24" eb="26">
      <t>ジシン</t>
    </rPh>
    <rPh sb="26" eb="27">
      <t>ドウ</t>
    </rPh>
    <rPh sb="28" eb="29">
      <t>タイ</t>
    </rPh>
    <phoneticPr fontId="4"/>
  </si>
  <si>
    <t>　　　生じる被害が軽微で所期の機能を保持できる構造であること</t>
    <rPh sb="18" eb="20">
      <t>ホジ</t>
    </rPh>
    <rPh sb="23" eb="25">
      <t>コウゾウ</t>
    </rPh>
    <phoneticPr fontId="4"/>
  </si>
  <si>
    <t>（６）　緊急遮断弁又は非常用電源設備を設置する事業で、次のア又はイのいずれかに該当するもの</t>
    <rPh sb="4" eb="6">
      <t>キンキュウ</t>
    </rPh>
    <rPh sb="6" eb="8">
      <t>シャダン</t>
    </rPh>
    <rPh sb="8" eb="9">
      <t>ベン</t>
    </rPh>
    <rPh sb="9" eb="10">
      <t>マタ</t>
    </rPh>
    <rPh sb="11" eb="14">
      <t>ヒジョウヨウ</t>
    </rPh>
    <rPh sb="14" eb="16">
      <t>デンゲン</t>
    </rPh>
    <rPh sb="16" eb="18">
      <t>セツビ</t>
    </rPh>
    <rPh sb="19" eb="21">
      <t>セッチ</t>
    </rPh>
    <rPh sb="23" eb="25">
      <t>ジギョウ</t>
    </rPh>
    <rPh sb="27" eb="28">
      <t>ツギ</t>
    </rPh>
    <rPh sb="30" eb="31">
      <t>マタ</t>
    </rPh>
    <rPh sb="39" eb="41">
      <t>ガイトウ</t>
    </rPh>
    <phoneticPr fontId="4"/>
  </si>
  <si>
    <t>（７）　核燃料を取扱う施設の周辺の水道事業者が事故時等に放射線量確認を行う分析機器の整備</t>
    <rPh sb="4" eb="7">
      <t>カクネンリョウ</t>
    </rPh>
    <rPh sb="8" eb="10">
      <t>トリアツカ</t>
    </rPh>
    <rPh sb="11" eb="13">
      <t>シセツ</t>
    </rPh>
    <rPh sb="14" eb="16">
      <t>シュウヘン</t>
    </rPh>
    <rPh sb="17" eb="19">
      <t>スイドウ</t>
    </rPh>
    <rPh sb="19" eb="21">
      <t>ジギョウ</t>
    </rPh>
    <rPh sb="21" eb="22">
      <t>シャ</t>
    </rPh>
    <phoneticPr fontId="4"/>
  </si>
  <si>
    <t>２
基幹改良</t>
    <phoneticPr fontId="4"/>
  </si>
  <si>
    <t>市町村が、次の①～③のいずれかに該当する基幹的施設の改良を行う事業で、</t>
    <rPh sb="0" eb="3">
      <t>シチョウソン</t>
    </rPh>
    <rPh sb="5" eb="6">
      <t>ツギ</t>
    </rPh>
    <rPh sb="16" eb="18">
      <t>ガイトウ</t>
    </rPh>
    <rPh sb="20" eb="23">
      <t>キカンテキ</t>
    </rPh>
    <rPh sb="23" eb="25">
      <t>シセツ</t>
    </rPh>
    <rPh sb="26" eb="28">
      <t>カイリョウ</t>
    </rPh>
    <rPh sb="29" eb="30">
      <t>オコナ</t>
    </rPh>
    <rPh sb="31" eb="33">
      <t>ジギョウ</t>
    </rPh>
    <phoneticPr fontId="4"/>
  </si>
  <si>
    <t>老朽化等により機能が低下した場合の（１）～（４）並びに（５）のいずれかに該当するもの</t>
    <rPh sb="0" eb="3">
      <t>ロウキュウカ</t>
    </rPh>
    <rPh sb="3" eb="4">
      <t>ナド</t>
    </rPh>
    <rPh sb="7" eb="9">
      <t>キノウ</t>
    </rPh>
    <rPh sb="10" eb="12">
      <t>テイカ</t>
    </rPh>
    <rPh sb="14" eb="16">
      <t>バアイ</t>
    </rPh>
    <rPh sb="24" eb="25">
      <t>ナラ</t>
    </rPh>
    <rPh sb="36" eb="38">
      <t>ガイトウ</t>
    </rPh>
    <phoneticPr fontId="4"/>
  </si>
  <si>
    <t>ただし、（１）～（３）は増補改良該当事業を除く</t>
    <rPh sb="12" eb="14">
      <t>ゾウホ</t>
    </rPh>
    <rPh sb="14" eb="16">
      <t>カイリョウ</t>
    </rPh>
    <rPh sb="16" eb="18">
      <t>ガイトウ</t>
    </rPh>
    <rPh sb="18" eb="20">
      <t>ジギョウ</t>
    </rPh>
    <rPh sb="21" eb="22">
      <t>ノゾ</t>
    </rPh>
    <phoneticPr fontId="4"/>
  </si>
  <si>
    <t>　　ただし、（１）～（４）のいずれかに該当する事業では特定経営状況事業（＊3）に限る</t>
    <rPh sb="19" eb="21">
      <t>ガイトウ</t>
    </rPh>
    <rPh sb="23" eb="25">
      <t>ジギョウ</t>
    </rPh>
    <rPh sb="27" eb="29">
      <t>トクテイ</t>
    </rPh>
    <rPh sb="29" eb="31">
      <t>ケイエイ</t>
    </rPh>
    <rPh sb="31" eb="33">
      <t>ジョウキョウ</t>
    </rPh>
    <rPh sb="33" eb="35">
      <t>ジギョウ</t>
    </rPh>
    <rPh sb="40" eb="41">
      <t>カギ</t>
    </rPh>
    <phoneticPr fontId="4"/>
  </si>
  <si>
    <t>②　特定飲料水供給施設でない離島振興対策実施地域における飲料水供給施設</t>
    <rPh sb="2" eb="4">
      <t>トクテイ</t>
    </rPh>
    <rPh sb="4" eb="11">
      <t>インリョウスイキョウキュウシセツ</t>
    </rPh>
    <rPh sb="14" eb="16">
      <t>リトウ</t>
    </rPh>
    <rPh sb="16" eb="18">
      <t>シンコウ</t>
    </rPh>
    <rPh sb="18" eb="20">
      <t>タイサク</t>
    </rPh>
    <rPh sb="20" eb="22">
      <t>ジッシ</t>
    </rPh>
    <rPh sb="22" eb="24">
      <t>チイキ</t>
    </rPh>
    <rPh sb="28" eb="35">
      <t>インリョウスイキョウキュウシセツ</t>
    </rPh>
    <phoneticPr fontId="4"/>
  </si>
  <si>
    <t>③　H19以降に統合により上水道事業に含まれた簡易水道施設又は</t>
    <phoneticPr fontId="4"/>
  </si>
  <si>
    <t>　　離島振興対策実施地域における飲料水供給施設のうち、</t>
    <rPh sb="2" eb="4">
      <t>リトウ</t>
    </rPh>
    <rPh sb="4" eb="6">
      <t>シンコウ</t>
    </rPh>
    <rPh sb="6" eb="8">
      <t>タイサク</t>
    </rPh>
    <rPh sb="8" eb="10">
      <t>ジッシ</t>
    </rPh>
    <rPh sb="10" eb="12">
      <t>チイキ</t>
    </rPh>
    <rPh sb="16" eb="19">
      <t>インリョウスイ</t>
    </rPh>
    <rPh sb="19" eb="21">
      <t>キョウキュウ</t>
    </rPh>
    <rPh sb="21" eb="23">
      <t>シセツ</t>
    </rPh>
    <phoneticPr fontId="4"/>
  </si>
  <si>
    <t>　　他の水道施設から原則200m以上距離があり、</t>
    <phoneticPr fontId="4"/>
  </si>
  <si>
    <t>　　かつ当該施設の有収水量当たりの基幹改良事業費用が平均以上</t>
    <rPh sb="4" eb="6">
      <t>トウガイ</t>
    </rPh>
    <rPh sb="6" eb="8">
      <t>シセツ</t>
    </rPh>
    <rPh sb="9" eb="11">
      <t>ユウシュウ</t>
    </rPh>
    <rPh sb="11" eb="13">
      <t>スイリョウ</t>
    </rPh>
    <rPh sb="13" eb="14">
      <t>ア</t>
    </rPh>
    <rPh sb="17" eb="19">
      <t>キカン</t>
    </rPh>
    <rPh sb="19" eb="21">
      <t>カイリョウ</t>
    </rPh>
    <rPh sb="21" eb="23">
      <t>ジギョウ</t>
    </rPh>
    <rPh sb="23" eb="25">
      <t>ヒヨウ</t>
    </rPh>
    <rPh sb="26" eb="28">
      <t>ヘイキン</t>
    </rPh>
    <rPh sb="28" eb="30">
      <t>イジョウ</t>
    </rPh>
    <phoneticPr fontId="4"/>
  </si>
  <si>
    <t>（１）　しゅん工後原則40年以上経過した構築物を廃止して新設</t>
    <rPh sb="7" eb="8">
      <t>コウ</t>
    </rPh>
    <rPh sb="8" eb="9">
      <t>ゴ</t>
    </rPh>
    <rPh sb="9" eb="11">
      <t>ゲンソク</t>
    </rPh>
    <rPh sb="13" eb="14">
      <t>ネン</t>
    </rPh>
    <rPh sb="14" eb="16">
      <t>イジョウ</t>
    </rPh>
    <rPh sb="16" eb="18">
      <t>ケイカ</t>
    </rPh>
    <rPh sb="20" eb="23">
      <t>コウチクブツ</t>
    </rPh>
    <rPh sb="24" eb="26">
      <t>ハイシ</t>
    </rPh>
    <rPh sb="28" eb="30">
      <t>シンセツ</t>
    </rPh>
    <phoneticPr fontId="4"/>
  </si>
  <si>
    <t>（２）　設置後原則10年以上経過した機械及び装置（関連構築物を含む）を廃止して新設</t>
    <rPh sb="4" eb="6">
      <t>セッチ</t>
    </rPh>
    <rPh sb="6" eb="7">
      <t>ゴ</t>
    </rPh>
    <rPh sb="7" eb="9">
      <t>ゲンソク</t>
    </rPh>
    <rPh sb="11" eb="12">
      <t>ネン</t>
    </rPh>
    <rPh sb="12" eb="14">
      <t>イジョウ</t>
    </rPh>
    <rPh sb="14" eb="16">
      <t>ケイカ</t>
    </rPh>
    <rPh sb="18" eb="20">
      <t>キカイ</t>
    </rPh>
    <rPh sb="20" eb="21">
      <t>オヨ</t>
    </rPh>
    <rPh sb="22" eb="24">
      <t>ソウチ</t>
    </rPh>
    <rPh sb="25" eb="27">
      <t>カンレン</t>
    </rPh>
    <rPh sb="27" eb="30">
      <t>コウチクブツ</t>
    </rPh>
    <rPh sb="31" eb="32">
      <t>フク</t>
    </rPh>
    <rPh sb="35" eb="37">
      <t>ハイシ</t>
    </rPh>
    <rPh sb="39" eb="41">
      <t>シンセツ</t>
    </rPh>
    <phoneticPr fontId="4"/>
  </si>
  <si>
    <t>（３）　布設後20年以上経過した管路を廃止して新設</t>
    <phoneticPr fontId="4"/>
  </si>
  <si>
    <t>　　ただし、各施設（導水・送水・配水）ごとの管路の延長又は全管路延長の20％以上の改良に限る</t>
    <rPh sb="6" eb="7">
      <t>カク</t>
    </rPh>
    <rPh sb="7" eb="9">
      <t>シセツ</t>
    </rPh>
    <rPh sb="10" eb="12">
      <t>ドウスイ</t>
    </rPh>
    <rPh sb="13" eb="15">
      <t>ソウスイ</t>
    </rPh>
    <rPh sb="16" eb="18">
      <t>ハイスイ</t>
    </rPh>
    <rPh sb="22" eb="24">
      <t>カンロ</t>
    </rPh>
    <rPh sb="25" eb="27">
      <t>エンチョウ</t>
    </rPh>
    <rPh sb="27" eb="28">
      <t>マタ</t>
    </rPh>
    <rPh sb="29" eb="30">
      <t>ゼン</t>
    </rPh>
    <rPh sb="30" eb="32">
      <t>カンロ</t>
    </rPh>
    <rPh sb="32" eb="34">
      <t>エンチョウ</t>
    </rPh>
    <rPh sb="38" eb="40">
      <t>イジョウ</t>
    </rPh>
    <rPh sb="41" eb="43">
      <t>カイリョウ</t>
    </rPh>
    <rPh sb="44" eb="45">
      <t>カギ</t>
    </rPh>
    <phoneticPr fontId="4"/>
  </si>
  <si>
    <t>　　（別に特例あり）</t>
    <phoneticPr fontId="4"/>
  </si>
  <si>
    <t>（４）　離島簡易水道について…省略</t>
    <rPh sb="4" eb="6">
      <t>リトウ</t>
    </rPh>
    <rPh sb="6" eb="8">
      <t>カンイ</t>
    </rPh>
    <rPh sb="8" eb="10">
      <t>スイドウ</t>
    </rPh>
    <rPh sb="15" eb="17">
      <t>ショウリャク</t>
    </rPh>
    <phoneticPr fontId="4"/>
  </si>
  <si>
    <t>（５）　地震対策として行う石綿セメント管を廃止して新設するもので、次のア又はイのいずれかに該当</t>
    <rPh sb="4" eb="6">
      <t>ジシン</t>
    </rPh>
    <rPh sb="6" eb="8">
      <t>タイサク</t>
    </rPh>
    <rPh sb="11" eb="12">
      <t>オコナ</t>
    </rPh>
    <rPh sb="13" eb="15">
      <t>セキメン</t>
    </rPh>
    <rPh sb="19" eb="20">
      <t>カン</t>
    </rPh>
    <rPh sb="21" eb="23">
      <t>ハイシ</t>
    </rPh>
    <rPh sb="25" eb="27">
      <t>シンセツ</t>
    </rPh>
    <rPh sb="33" eb="34">
      <t>ツギ</t>
    </rPh>
    <rPh sb="36" eb="37">
      <t>マタ</t>
    </rPh>
    <rPh sb="45" eb="47">
      <t>ガイトウ</t>
    </rPh>
    <phoneticPr fontId="4"/>
  </si>
  <si>
    <t>３
水量拡張</t>
    <phoneticPr fontId="4"/>
  </si>
  <si>
    <t>市町村が、次の①～③のいずれかに該当する施設の水量を、</t>
    <rPh sb="0" eb="3">
      <t>シチョウソン</t>
    </rPh>
    <rPh sb="5" eb="6">
      <t>ツギ</t>
    </rPh>
    <rPh sb="16" eb="18">
      <t>ガイトウ</t>
    </rPh>
    <rPh sb="20" eb="22">
      <t>シセツ</t>
    </rPh>
    <rPh sb="23" eb="25">
      <t>スイリョウ</t>
    </rPh>
    <phoneticPr fontId="4"/>
  </si>
  <si>
    <t>従前の計画給水量の20％以上拡張する事業</t>
    <rPh sb="0" eb="2">
      <t>ジュウゼン</t>
    </rPh>
    <rPh sb="3" eb="5">
      <t>ケイカク</t>
    </rPh>
    <rPh sb="5" eb="8">
      <t>キュウスイリョウ</t>
    </rPh>
    <rPh sb="12" eb="14">
      <t>イジョウ</t>
    </rPh>
    <rPh sb="14" eb="16">
      <t>カクチョウ</t>
    </rPh>
    <rPh sb="18" eb="20">
      <t>ジギョウ</t>
    </rPh>
    <phoneticPr fontId="4"/>
  </si>
  <si>
    <t>（当該事業に必要な、基幹改良の対象となる基幹的施設改良事業を含む）</t>
    <rPh sb="10" eb="12">
      <t>キカン</t>
    </rPh>
    <rPh sb="12" eb="14">
      <t>カイリョウ</t>
    </rPh>
    <rPh sb="20" eb="23">
      <t>キカンテキ</t>
    </rPh>
    <rPh sb="25" eb="27">
      <t>カイリョウ</t>
    </rPh>
    <phoneticPr fontId="4"/>
  </si>
  <si>
    <t>①　特定簡易水道事業でない簡易水道事業（＊1）（特定経営状況事業（＊3）に限る）</t>
    <rPh sb="37" eb="38">
      <t>カギ</t>
    </rPh>
    <phoneticPr fontId="4"/>
  </si>
  <si>
    <t>　　かつ当該施設の有収水量当たりの水量拡張事業費用が平均以上</t>
    <rPh sb="4" eb="6">
      <t>トウガイ</t>
    </rPh>
    <rPh sb="6" eb="8">
      <t>シセツ</t>
    </rPh>
    <rPh sb="9" eb="11">
      <t>ユウシュウ</t>
    </rPh>
    <rPh sb="11" eb="13">
      <t>スイリョウ</t>
    </rPh>
    <rPh sb="13" eb="14">
      <t>ア</t>
    </rPh>
    <rPh sb="17" eb="19">
      <t>スイリョウ</t>
    </rPh>
    <rPh sb="19" eb="21">
      <t>カクチョウ</t>
    </rPh>
    <rPh sb="21" eb="23">
      <t>ジギョウ</t>
    </rPh>
    <rPh sb="23" eb="25">
      <t>ヒヨウ</t>
    </rPh>
    <rPh sb="26" eb="28">
      <t>ヘイキン</t>
    </rPh>
    <rPh sb="28" eb="30">
      <t>イジョウ</t>
    </rPh>
    <phoneticPr fontId="4"/>
  </si>
  <si>
    <t>閉山炭鉱水道施設</t>
    <phoneticPr fontId="4"/>
  </si>
  <si>
    <t>（省略）</t>
    <rPh sb="1" eb="3">
      <t>ショウリャク</t>
    </rPh>
    <phoneticPr fontId="4"/>
  </si>
  <si>
    <t>（＊1、＊2）</t>
    <phoneticPr fontId="4"/>
  </si>
  <si>
    <t>・特定簡易水道事業及び特定飲料水供給施設とは、事業経営者が同一で次のいずれかに該当する他の水道事業が存在するもの</t>
    <rPh sb="1" eb="3">
      <t>トクテイ</t>
    </rPh>
    <rPh sb="3" eb="5">
      <t>カンイ</t>
    </rPh>
    <rPh sb="5" eb="7">
      <t>スイドウ</t>
    </rPh>
    <rPh sb="7" eb="9">
      <t>ジギョウ</t>
    </rPh>
    <rPh sb="9" eb="10">
      <t>オヨ</t>
    </rPh>
    <rPh sb="11" eb="13">
      <t>トクテイ</t>
    </rPh>
    <rPh sb="13" eb="16">
      <t>インリョウスイ</t>
    </rPh>
    <rPh sb="16" eb="18">
      <t>キョウキュウ</t>
    </rPh>
    <rPh sb="18" eb="20">
      <t>シセツ</t>
    </rPh>
    <rPh sb="23" eb="25">
      <t>ジギョウ</t>
    </rPh>
    <rPh sb="25" eb="28">
      <t>ケイエイシャ</t>
    </rPh>
    <rPh sb="29" eb="31">
      <t>ドウイツ</t>
    </rPh>
    <rPh sb="32" eb="33">
      <t>ツギ</t>
    </rPh>
    <rPh sb="39" eb="41">
      <t>ガイトウ</t>
    </rPh>
    <rPh sb="43" eb="44">
      <t>ホカ</t>
    </rPh>
    <rPh sb="45" eb="47">
      <t>スイドウ</t>
    </rPh>
    <rPh sb="47" eb="49">
      <t>ジギョウ</t>
    </rPh>
    <rPh sb="50" eb="52">
      <t>ソンザイ</t>
    </rPh>
    <phoneticPr fontId="4"/>
  </si>
  <si>
    <t>　　（ア）会計が同一</t>
    <rPh sb="5" eb="7">
      <t>カイケイ</t>
    </rPh>
    <rPh sb="8" eb="10">
      <t>ドウイツ</t>
    </rPh>
    <phoneticPr fontId="4"/>
  </si>
  <si>
    <t>　　（イ）水道施設が接続</t>
    <rPh sb="5" eb="7">
      <t>スイドウ</t>
    </rPh>
    <rPh sb="7" eb="9">
      <t>シセツ</t>
    </rPh>
    <rPh sb="10" eb="12">
      <t>セツゾク</t>
    </rPh>
    <phoneticPr fontId="4"/>
  </si>
  <si>
    <t>　　（ウ）道路延長距離原則10km未満に給水区域</t>
    <rPh sb="5" eb="7">
      <t>ドウロ</t>
    </rPh>
    <rPh sb="7" eb="9">
      <t>エンチョウ</t>
    </rPh>
    <rPh sb="9" eb="11">
      <t>キョリ</t>
    </rPh>
    <rPh sb="11" eb="13">
      <t>ゲンソク</t>
    </rPh>
    <rPh sb="17" eb="19">
      <t>ミマン</t>
    </rPh>
    <rPh sb="20" eb="22">
      <t>キュウスイ</t>
    </rPh>
    <rPh sb="22" eb="24">
      <t>クイキ</t>
    </rPh>
    <phoneticPr fontId="4"/>
  </si>
  <si>
    <t>・特定簡易水道事業又は特定飲料水供給施設でない事業又は施設には、H31までは次のものを含む。ただし、自然災害などの理由により</t>
    <rPh sb="1" eb="3">
      <t>トクテイ</t>
    </rPh>
    <rPh sb="3" eb="5">
      <t>カンイ</t>
    </rPh>
    <rPh sb="5" eb="7">
      <t>スイドウ</t>
    </rPh>
    <rPh sb="7" eb="9">
      <t>ジギョウ</t>
    </rPh>
    <rPh sb="9" eb="10">
      <t>マタ</t>
    </rPh>
    <rPh sb="11" eb="13">
      <t>トクテイ</t>
    </rPh>
    <rPh sb="13" eb="16">
      <t>インリョウスイ</t>
    </rPh>
    <rPh sb="16" eb="18">
      <t>キョウキュウ</t>
    </rPh>
    <rPh sb="18" eb="20">
      <t>シセツ</t>
    </rPh>
    <rPh sb="23" eb="25">
      <t>ジギョウ</t>
    </rPh>
    <rPh sb="25" eb="26">
      <t>マタ</t>
    </rPh>
    <rPh sb="27" eb="29">
      <t>シセツ</t>
    </rPh>
    <rPh sb="38" eb="39">
      <t>ツギ</t>
    </rPh>
    <rPh sb="43" eb="44">
      <t>フク</t>
    </rPh>
    <rPh sb="50" eb="52">
      <t>シゼン</t>
    </rPh>
    <rPh sb="52" eb="54">
      <t>サイガイ</t>
    </rPh>
    <rPh sb="57" eb="59">
      <t>リユウ</t>
    </rPh>
    <phoneticPr fontId="4"/>
  </si>
  <si>
    <t>工期を延長するものとして厚生労働省が承認した事業に限る。</t>
    <rPh sb="0" eb="2">
      <t>コウキ</t>
    </rPh>
    <rPh sb="3" eb="5">
      <t>エンチョウ</t>
    </rPh>
    <rPh sb="12" eb="17">
      <t>コウセイロウドウショウ</t>
    </rPh>
    <rPh sb="18" eb="20">
      <t>ショウニン</t>
    </rPh>
    <rPh sb="22" eb="24">
      <t>ジギョウ</t>
    </rPh>
    <rPh sb="25" eb="26">
      <t>カギ</t>
    </rPh>
    <phoneticPr fontId="4"/>
  </si>
  <si>
    <t>　　H21まで（特定市町村ではH23まで）に市町村が策定し厚生労働省が承認した簡易水道事業統合計画の対象</t>
    <rPh sb="5" eb="6">
      <t>ネンマツ</t>
    </rPh>
    <rPh sb="8" eb="10">
      <t>トクテイ</t>
    </rPh>
    <rPh sb="10" eb="13">
      <t>シチョウソン</t>
    </rPh>
    <rPh sb="22" eb="25">
      <t>シチョウソン</t>
    </rPh>
    <rPh sb="26" eb="28">
      <t>サクテイ</t>
    </rPh>
    <rPh sb="29" eb="31">
      <t>コウセイ</t>
    </rPh>
    <rPh sb="31" eb="34">
      <t>ロウドウショウ</t>
    </rPh>
    <rPh sb="35" eb="37">
      <t>ショウニン</t>
    </rPh>
    <rPh sb="50" eb="52">
      <t>タイショウ</t>
    </rPh>
    <phoneticPr fontId="4"/>
  </si>
  <si>
    <t>　　となっている事業又は施設</t>
    <phoneticPr fontId="4"/>
  </si>
  <si>
    <t>　　Ｈ28までに他の水道事業と統合した簡易水道事業</t>
    <rPh sb="8" eb="9">
      <t>ホカ</t>
    </rPh>
    <rPh sb="10" eb="12">
      <t>スイドウ</t>
    </rPh>
    <rPh sb="12" eb="14">
      <t>ジギョウ</t>
    </rPh>
    <rPh sb="15" eb="17">
      <t>トウゴウ</t>
    </rPh>
    <rPh sb="19" eb="21">
      <t>カンイ</t>
    </rPh>
    <rPh sb="21" eb="23">
      <t>スイドウ</t>
    </rPh>
    <rPh sb="23" eb="25">
      <t>ジギョウ</t>
    </rPh>
    <phoneticPr fontId="4"/>
  </si>
  <si>
    <t>・特定市町村とは、次のいずれかの要件を有する市町村</t>
    <rPh sb="1" eb="3">
      <t>トクテイ</t>
    </rPh>
    <rPh sb="3" eb="6">
      <t>シチョウソン</t>
    </rPh>
    <rPh sb="9" eb="10">
      <t>ツギ</t>
    </rPh>
    <rPh sb="16" eb="18">
      <t>ヨウケン</t>
    </rPh>
    <rPh sb="19" eb="20">
      <t>ユウ</t>
    </rPh>
    <rPh sb="22" eb="25">
      <t>シチョウソン</t>
    </rPh>
    <phoneticPr fontId="4"/>
  </si>
  <si>
    <t>　　（ア）H19以降に市町村合併を総務大臣により告示された市町村</t>
    <rPh sb="8" eb="10">
      <t>イコウ</t>
    </rPh>
    <rPh sb="10" eb="12">
      <t>ネンイコウ</t>
    </rPh>
    <rPh sb="11" eb="14">
      <t>シチョウソン</t>
    </rPh>
    <rPh sb="14" eb="16">
      <t>ガッペイ</t>
    </rPh>
    <rPh sb="17" eb="19">
      <t>ソウム</t>
    </rPh>
    <rPh sb="19" eb="21">
      <t>ダイジン</t>
    </rPh>
    <rPh sb="24" eb="26">
      <t>コクジ</t>
    </rPh>
    <rPh sb="29" eb="32">
      <t>シチョウソン</t>
    </rPh>
    <phoneticPr fontId="4"/>
  </si>
  <si>
    <t>　　（イ）H21において、市町村合併に関して法の規定による協議会又は任意の協議会が設置されていた市町村</t>
    <rPh sb="13" eb="16">
      <t>シチョウソン</t>
    </rPh>
    <rPh sb="16" eb="18">
      <t>ガッペイ</t>
    </rPh>
    <rPh sb="19" eb="20">
      <t>カン</t>
    </rPh>
    <rPh sb="22" eb="23">
      <t>ホウ</t>
    </rPh>
    <rPh sb="24" eb="26">
      <t>キテイ</t>
    </rPh>
    <rPh sb="29" eb="32">
      <t>キョウギカイ</t>
    </rPh>
    <rPh sb="32" eb="33">
      <t>マタ</t>
    </rPh>
    <rPh sb="34" eb="36">
      <t>ニンイ</t>
    </rPh>
    <rPh sb="37" eb="40">
      <t>キョウギカイ</t>
    </rPh>
    <rPh sb="41" eb="43">
      <t>セッチ</t>
    </rPh>
    <rPh sb="48" eb="51">
      <t>シチョウソン</t>
    </rPh>
    <phoneticPr fontId="4"/>
  </si>
  <si>
    <t>　　（ウ）H19以降に大規模な災害に被災し、既存の施設整備計画の変更を余儀なくされた市町村</t>
    <rPh sb="8" eb="10">
      <t>イコウ</t>
    </rPh>
    <rPh sb="10" eb="12">
      <t>ネンイコウ</t>
    </rPh>
    <rPh sb="11" eb="14">
      <t>ダイキボ</t>
    </rPh>
    <rPh sb="15" eb="17">
      <t>サイガイ</t>
    </rPh>
    <rPh sb="18" eb="20">
      <t>ヒサイ</t>
    </rPh>
    <rPh sb="22" eb="24">
      <t>キゾン</t>
    </rPh>
    <rPh sb="25" eb="27">
      <t>シセツ</t>
    </rPh>
    <rPh sb="27" eb="29">
      <t>セイビ</t>
    </rPh>
    <rPh sb="29" eb="31">
      <t>ケイカク</t>
    </rPh>
    <rPh sb="32" eb="34">
      <t>ヘンコウ</t>
    </rPh>
    <rPh sb="35" eb="37">
      <t>ヨギ</t>
    </rPh>
    <rPh sb="42" eb="45">
      <t>シチョウソン</t>
    </rPh>
    <phoneticPr fontId="4"/>
  </si>
  <si>
    <t>　　（エ）厚生労働大臣が特に必要と認めた市町村</t>
    <rPh sb="5" eb="7">
      <t>コウセイ</t>
    </rPh>
    <rPh sb="7" eb="9">
      <t>ロウドウ</t>
    </rPh>
    <rPh sb="9" eb="11">
      <t>ダイジン</t>
    </rPh>
    <rPh sb="12" eb="13">
      <t>トク</t>
    </rPh>
    <rPh sb="14" eb="16">
      <t>ヒツヨウ</t>
    </rPh>
    <rPh sb="17" eb="18">
      <t>ミト</t>
    </rPh>
    <rPh sb="20" eb="23">
      <t>シチョウソン</t>
    </rPh>
    <phoneticPr fontId="4"/>
  </si>
  <si>
    <t>（＊3）</t>
    <phoneticPr fontId="4"/>
  </si>
  <si>
    <t>・特定経営状況事業とは、給水原価が全簡易水道事業の平均（316.74円／m3：H30採択事業分）の半分以上で、</t>
    <rPh sb="1" eb="3">
      <t>トクテイ</t>
    </rPh>
    <rPh sb="3" eb="5">
      <t>ケイエイ</t>
    </rPh>
    <rPh sb="5" eb="7">
      <t>ジョウキョウ</t>
    </rPh>
    <rPh sb="7" eb="9">
      <t>ジギョウ</t>
    </rPh>
    <rPh sb="12" eb="14">
      <t>キュウスイ</t>
    </rPh>
    <rPh sb="14" eb="16">
      <t>ゲンカ</t>
    </rPh>
    <rPh sb="17" eb="18">
      <t>ゼン</t>
    </rPh>
    <rPh sb="18" eb="24">
      <t>カンイスイドウジギョウ</t>
    </rPh>
    <rPh sb="25" eb="27">
      <t>ヘイキン</t>
    </rPh>
    <rPh sb="34" eb="35">
      <t>エン</t>
    </rPh>
    <rPh sb="42" eb="44">
      <t>サイタク</t>
    </rPh>
    <rPh sb="44" eb="46">
      <t>ジギョウ</t>
    </rPh>
    <rPh sb="46" eb="47">
      <t>ブン</t>
    </rPh>
    <rPh sb="49" eb="51">
      <t>ハンブン</t>
    </rPh>
    <rPh sb="51" eb="53">
      <t>イジョウ</t>
    </rPh>
    <phoneticPr fontId="4"/>
  </si>
  <si>
    <t>供給単価が全簡易水道事業の平均（169.77円／m3：H30採択事業分）の半分以上かつ供給単価が給水原価の120％以下の簡易水道事業</t>
    <rPh sb="0" eb="2">
      <t>キョウキュウ</t>
    </rPh>
    <rPh sb="2" eb="4">
      <t>タンカ</t>
    </rPh>
    <rPh sb="5" eb="6">
      <t>ゼン</t>
    </rPh>
    <rPh sb="6" eb="8">
      <t>カンイ</t>
    </rPh>
    <rPh sb="8" eb="10">
      <t>スイドウ</t>
    </rPh>
    <rPh sb="10" eb="12">
      <t>ジギョウ</t>
    </rPh>
    <rPh sb="13" eb="15">
      <t>ヘイキン</t>
    </rPh>
    <rPh sb="22" eb="23">
      <t>エン</t>
    </rPh>
    <rPh sb="30" eb="32">
      <t>サイタク</t>
    </rPh>
    <rPh sb="32" eb="34">
      <t>ジギョウ</t>
    </rPh>
    <rPh sb="34" eb="35">
      <t>ブン</t>
    </rPh>
    <rPh sb="37" eb="39">
      <t>ハンブン</t>
    </rPh>
    <rPh sb="39" eb="41">
      <t>イジョウ</t>
    </rPh>
    <rPh sb="43" eb="45">
      <t>キョウキュウ</t>
    </rPh>
    <rPh sb="45" eb="47">
      <t>タンカ</t>
    </rPh>
    <rPh sb="48" eb="50">
      <t>キュウスイ</t>
    </rPh>
    <rPh sb="50" eb="52">
      <t>ゲンカ</t>
    </rPh>
    <rPh sb="57" eb="59">
      <t>イカ</t>
    </rPh>
    <rPh sb="60" eb="62">
      <t>カンイ</t>
    </rPh>
    <rPh sb="62" eb="64">
      <t>スイドウ</t>
    </rPh>
    <rPh sb="64" eb="66">
      <t>ジギョウ</t>
    </rPh>
    <phoneticPr fontId="4"/>
  </si>
  <si>
    <t>３７．国庫補助等採択基準及び補助率</t>
    <rPh sb="3" eb="5">
      <t>コッコ</t>
    </rPh>
    <rPh sb="5" eb="7">
      <t>ホジョ</t>
    </rPh>
    <rPh sb="7" eb="8">
      <t>トウ</t>
    </rPh>
    <rPh sb="8" eb="10">
      <t>サイタク</t>
    </rPh>
    <rPh sb="10" eb="12">
      <t>キジュン</t>
    </rPh>
    <rPh sb="12" eb="13">
      <t>オヨ</t>
    </rPh>
    <rPh sb="14" eb="17">
      <t>ホジョリツ</t>
    </rPh>
    <phoneticPr fontId="4"/>
  </si>
  <si>
    <t>（３）上水道事業及び水道用水供給事業並びに簡易水道事業及び飲料水供給施設に係る交付金（生活基盤施設耐震化等交付金）</t>
    <rPh sb="3" eb="6">
      <t>ジョウスイドウ</t>
    </rPh>
    <rPh sb="6" eb="8">
      <t>ジギョウ</t>
    </rPh>
    <rPh sb="8" eb="9">
      <t>オヨ</t>
    </rPh>
    <rPh sb="10" eb="12">
      <t>スイドウ</t>
    </rPh>
    <rPh sb="12" eb="14">
      <t>ヨウスイ</t>
    </rPh>
    <rPh sb="14" eb="16">
      <t>キョウキュウ</t>
    </rPh>
    <rPh sb="16" eb="18">
      <t>ジギョウ</t>
    </rPh>
    <rPh sb="18" eb="19">
      <t>ナラ</t>
    </rPh>
    <rPh sb="21" eb="23">
      <t>カンイ</t>
    </rPh>
    <rPh sb="23" eb="25">
      <t>スイドウ</t>
    </rPh>
    <rPh sb="25" eb="27">
      <t>ジギョウ</t>
    </rPh>
    <rPh sb="27" eb="28">
      <t>オヨ</t>
    </rPh>
    <rPh sb="29" eb="32">
      <t>インリョウスイ</t>
    </rPh>
    <rPh sb="32" eb="34">
      <t>キョウキュウ</t>
    </rPh>
    <rPh sb="34" eb="36">
      <t>シセツ</t>
    </rPh>
    <rPh sb="37" eb="38">
      <t>カカ</t>
    </rPh>
    <rPh sb="39" eb="42">
      <t>コウフキン</t>
    </rPh>
    <phoneticPr fontId="4"/>
  </si>
  <si>
    <t>《平成30年４月１日適用》</t>
    <rPh sb="1" eb="3">
      <t>ヘイセイ</t>
    </rPh>
    <rPh sb="5" eb="6">
      <t>ネン</t>
    </rPh>
    <rPh sb="7" eb="8">
      <t>ガツ</t>
    </rPh>
    <rPh sb="9" eb="10">
      <t>ニチ</t>
    </rPh>
    <rPh sb="10" eb="12">
      <t>テキヨウ</t>
    </rPh>
    <phoneticPr fontId="4"/>
  </si>
  <si>
    <t>採択基準（交付要綱等の抜粋）</t>
    <rPh sb="0" eb="2">
      <t>サイタク</t>
    </rPh>
    <rPh sb="2" eb="4">
      <t>キジュン</t>
    </rPh>
    <rPh sb="5" eb="7">
      <t>コウフ</t>
    </rPh>
    <rPh sb="7" eb="9">
      <t>ヨウコウ</t>
    </rPh>
    <rPh sb="9" eb="10">
      <t>トウ</t>
    </rPh>
    <rPh sb="11" eb="13">
      <t>バッスイ</t>
    </rPh>
    <phoneticPr fontId="4"/>
  </si>
  <si>
    <t>交付率</t>
    <rPh sb="0" eb="3">
      <t>コウフリツ</t>
    </rPh>
    <phoneticPr fontId="4"/>
  </si>
  <si>
    <t>１　簡易水道事業及び飲料水供給施設にあっては10,000千円以上</t>
    <rPh sb="2" eb="4">
      <t>カンイ</t>
    </rPh>
    <rPh sb="4" eb="6">
      <t>スイドウ</t>
    </rPh>
    <rPh sb="6" eb="8">
      <t>ジギョウ</t>
    </rPh>
    <rPh sb="8" eb="9">
      <t>オヨ</t>
    </rPh>
    <rPh sb="10" eb="13">
      <t>インリョウスイ</t>
    </rPh>
    <rPh sb="13" eb="15">
      <t>キョウキュウ</t>
    </rPh>
    <rPh sb="15" eb="17">
      <t>シセツ</t>
    </rPh>
    <rPh sb="28" eb="30">
      <t>センエン</t>
    </rPh>
    <rPh sb="30" eb="32">
      <t>イジョウ</t>
    </rPh>
    <phoneticPr fontId="4"/>
  </si>
  <si>
    <t xml:space="preserve">
＜簡易水道事業＞
・財政力指数が0.30を超える市町村では１／４、ただし単位管延長20m以上では４／１０、6m以上20m未満では１／３
・財政力指数が0.30以下の市町村では１／３、ただし単位管延長7ｍ以上では４／１０
・上記にかかわらず、水源地域対策特別事業では４／１０
・上記にかかわらず、放射線量分析機器では１／４
＜飲料水供給施設＞
・４／１０</t>
    <rPh sb="2" eb="4">
      <t>カンイ</t>
    </rPh>
    <rPh sb="4" eb="6">
      <t>スイドウ</t>
    </rPh>
    <rPh sb="6" eb="8">
      <t>ジギョウ</t>
    </rPh>
    <rPh sb="37" eb="39">
      <t>タンイ</t>
    </rPh>
    <rPh sb="39" eb="40">
      <t>カン</t>
    </rPh>
    <rPh sb="40" eb="42">
      <t>エンチョウ</t>
    </rPh>
    <rPh sb="45" eb="47">
      <t>イジョウ</t>
    </rPh>
    <rPh sb="56" eb="58">
      <t>イジョウ</t>
    </rPh>
    <rPh sb="61" eb="63">
      <t>ミマン</t>
    </rPh>
    <rPh sb="112" eb="114">
      <t>ジョウキ</t>
    </rPh>
    <rPh sb="121" eb="123">
      <t>スイゲン</t>
    </rPh>
    <rPh sb="123" eb="125">
      <t>チイキ</t>
    </rPh>
    <rPh sb="125" eb="127">
      <t>タイサク</t>
    </rPh>
    <rPh sb="127" eb="129">
      <t>トクベツ</t>
    </rPh>
    <rPh sb="129" eb="131">
      <t>ジギョウ</t>
    </rPh>
    <rPh sb="164" eb="167">
      <t>インリョウスイ</t>
    </rPh>
    <rPh sb="167" eb="169">
      <t>キョウキュウ</t>
    </rPh>
    <rPh sb="169" eb="171">
      <t>シセツ</t>
    </rPh>
    <phoneticPr fontId="4"/>
  </si>
  <si>
    <t>２　都道府県が実施する水道事業及び水道用水供給事業にあっては100,000千円以上</t>
    <rPh sb="2" eb="6">
      <t>トドウフケン</t>
    </rPh>
    <rPh sb="7" eb="9">
      <t>ジッシ</t>
    </rPh>
    <rPh sb="11" eb="13">
      <t>スイドウ</t>
    </rPh>
    <rPh sb="13" eb="15">
      <t>ジギョウ</t>
    </rPh>
    <rPh sb="15" eb="16">
      <t>オヨ</t>
    </rPh>
    <rPh sb="17" eb="19">
      <t>スイドウ</t>
    </rPh>
    <rPh sb="19" eb="21">
      <t>ヨウスイ</t>
    </rPh>
    <rPh sb="21" eb="23">
      <t>キョウキュウ</t>
    </rPh>
    <rPh sb="23" eb="25">
      <t>ジギョウ</t>
    </rPh>
    <rPh sb="37" eb="39">
      <t>センエン</t>
    </rPh>
    <rPh sb="39" eb="41">
      <t>イジョウ</t>
    </rPh>
    <phoneticPr fontId="4"/>
  </si>
  <si>
    <t xml:space="preserve">     ただし、水道水源自動監視施設整備費にあっては10,000千円以上</t>
    <rPh sb="9" eb="11">
      <t>スイドウ</t>
    </rPh>
    <rPh sb="11" eb="13">
      <t>スイゲン</t>
    </rPh>
    <rPh sb="13" eb="15">
      <t>ジドウ</t>
    </rPh>
    <rPh sb="15" eb="17">
      <t>カンシ</t>
    </rPh>
    <rPh sb="17" eb="19">
      <t>シセツ</t>
    </rPh>
    <rPh sb="19" eb="22">
      <t>セイビヒ</t>
    </rPh>
    <rPh sb="33" eb="35">
      <t>センエン</t>
    </rPh>
    <rPh sb="35" eb="37">
      <t>イジョウ</t>
    </rPh>
    <phoneticPr fontId="4"/>
  </si>
  <si>
    <t>３　市町村（一部事務組合を含む。）が実施する水道事業及び水道用水供給事業にあっては10,000</t>
    <rPh sb="2" eb="5">
      <t>シチョウソン</t>
    </rPh>
    <rPh sb="6" eb="8">
      <t>イチブ</t>
    </rPh>
    <rPh sb="8" eb="10">
      <t>ジム</t>
    </rPh>
    <rPh sb="10" eb="12">
      <t>クミアイ</t>
    </rPh>
    <rPh sb="13" eb="14">
      <t>フク</t>
    </rPh>
    <rPh sb="18" eb="20">
      <t>ジッシ</t>
    </rPh>
    <rPh sb="22" eb="24">
      <t>スイドウ</t>
    </rPh>
    <rPh sb="24" eb="26">
      <t>ジギョウ</t>
    </rPh>
    <rPh sb="26" eb="27">
      <t>オヨ</t>
    </rPh>
    <rPh sb="28" eb="30">
      <t>スイドウ</t>
    </rPh>
    <rPh sb="30" eb="32">
      <t>ヨウスイ</t>
    </rPh>
    <rPh sb="32" eb="34">
      <t>キョウキュウ</t>
    </rPh>
    <rPh sb="34" eb="36">
      <t>ジギョウ</t>
    </rPh>
    <phoneticPr fontId="4"/>
  </si>
  <si>
    <t>　　千円以上</t>
    <rPh sb="2" eb="4">
      <t>センエン</t>
    </rPh>
    <rPh sb="4" eb="6">
      <t>イジョウ</t>
    </rPh>
    <phoneticPr fontId="4"/>
  </si>
  <si>
    <t>水道施設等耐震化事業</t>
    <rPh sb="0" eb="2">
      <t>スイドウ</t>
    </rPh>
    <rPh sb="2" eb="5">
      <t>シセツトウ</t>
    </rPh>
    <rPh sb="5" eb="8">
      <t>タイシンカ</t>
    </rPh>
    <rPh sb="8" eb="10">
      <t>ジギョウ</t>
    </rPh>
    <phoneticPr fontId="4"/>
  </si>
  <si>
    <t>統合簡易水道</t>
    <phoneticPr fontId="4"/>
  </si>
  <si>
    <t>市町村が、特定簡易水道事業でない簡易水道事業（＊1）又は特定飲料水供給施設でない飲料水供給施設（＊2）に係る統合簡易水道施設を整備する事業で、次の（１）～（３）のいずれかに該当するもの</t>
    <rPh sb="26" eb="27">
      <t>マタ</t>
    </rPh>
    <phoneticPr fontId="4"/>
  </si>
  <si>
    <t>（１）　市町村が策定する統合簡易水道施設整備計画に基づく、水道未普及地域解消事業（給水
　　人口50人以上）及び生活基盤近代化事業の対象となる施設整備と基幹的施設の新設事業</t>
    <rPh sb="4" eb="7">
      <t>シチョウソン</t>
    </rPh>
    <rPh sb="8" eb="10">
      <t>サクテイ</t>
    </rPh>
    <rPh sb="12" eb="14">
      <t>トウゴウ</t>
    </rPh>
    <rPh sb="14" eb="16">
      <t>カンイ</t>
    </rPh>
    <rPh sb="16" eb="18">
      <t>スイドウ</t>
    </rPh>
    <rPh sb="18" eb="20">
      <t>シセツ</t>
    </rPh>
    <rPh sb="20" eb="22">
      <t>セイビ</t>
    </rPh>
    <rPh sb="22" eb="24">
      <t>ケイカク</t>
    </rPh>
    <rPh sb="25" eb="26">
      <t>モト</t>
    </rPh>
    <phoneticPr fontId="4"/>
  </si>
  <si>
    <t>　　当該水道事業以外の水道事業（原則200m以上離れたもの）から浄水を受けて　統合簡易水道
　　施設整備事業を行うことが最も経済的、合理的で厚生労働大臣が認めた事業</t>
    <rPh sb="24" eb="25">
      <t>ハナ</t>
    </rPh>
    <phoneticPr fontId="4"/>
  </si>
  <si>
    <t>　　　H29以降は、H19以降に統合により上水道事業に含まれた簡易水道施設又は飲料水供給施設
　　で、他の水道施設から原則200m以上離れたものについての、同一水道事業内の離れた水道施
　　設間の連絡管整備事業で、次のア及びイいずれにも該当し厚生労働大臣が認めた事業を含む</t>
    <rPh sb="6" eb="8">
      <t>イコウ</t>
    </rPh>
    <rPh sb="8" eb="10">
      <t>ネンイコウ</t>
    </rPh>
    <rPh sb="13" eb="15">
      <t>イコウ</t>
    </rPh>
    <rPh sb="15" eb="17">
      <t>ネンイコウ</t>
    </rPh>
    <rPh sb="16" eb="18">
      <t>トウゴウ</t>
    </rPh>
    <rPh sb="21" eb="24">
      <t>ジョウスイドウ</t>
    </rPh>
    <rPh sb="24" eb="26">
      <t>ジギョウ</t>
    </rPh>
    <rPh sb="27" eb="28">
      <t>フク</t>
    </rPh>
    <rPh sb="31" eb="33">
      <t>カンイ</t>
    </rPh>
    <rPh sb="33" eb="35">
      <t>スイドウ</t>
    </rPh>
    <rPh sb="35" eb="37">
      <t>シセツ</t>
    </rPh>
    <rPh sb="37" eb="38">
      <t>マタ</t>
    </rPh>
    <phoneticPr fontId="4"/>
  </si>
  <si>
    <t>　　ア　水源が枯渇し、その周辺で水源確保が困難で、当該水道施設以外の水道施設から浄水を</t>
    <rPh sb="4" eb="6">
      <t>スイゲン</t>
    </rPh>
    <rPh sb="7" eb="9">
      <t>コカツ</t>
    </rPh>
    <rPh sb="13" eb="15">
      <t>シュウヘン</t>
    </rPh>
    <rPh sb="16" eb="18">
      <t>スイゲン</t>
    </rPh>
    <rPh sb="18" eb="20">
      <t>カクホ</t>
    </rPh>
    <rPh sb="21" eb="23">
      <t>コンナン</t>
    </rPh>
    <rPh sb="29" eb="31">
      <t>シセツ</t>
    </rPh>
    <rPh sb="36" eb="38">
      <t>シセツ</t>
    </rPh>
    <phoneticPr fontId="4"/>
  </si>
  <si>
    <t>　　　受ける連絡管の整備が最も経済的、合理的</t>
    <phoneticPr fontId="4"/>
  </si>
  <si>
    <t>　　イ　当該上水道事業の資本単価が全上水道事業の平均以上で、かつ当該施設の有収水量当た</t>
    <rPh sb="4" eb="6">
      <t>トウガイ</t>
    </rPh>
    <rPh sb="6" eb="9">
      <t>ジョウスイドウ</t>
    </rPh>
    <rPh sb="9" eb="11">
      <t>ジギョウ</t>
    </rPh>
    <rPh sb="12" eb="14">
      <t>シホン</t>
    </rPh>
    <rPh sb="14" eb="16">
      <t>タンカ</t>
    </rPh>
    <rPh sb="17" eb="18">
      <t>ゼン</t>
    </rPh>
    <rPh sb="18" eb="21">
      <t>ジョウスイドウ</t>
    </rPh>
    <rPh sb="21" eb="23">
      <t>ジギョウ</t>
    </rPh>
    <rPh sb="24" eb="26">
      <t>ヘイキン</t>
    </rPh>
    <rPh sb="26" eb="28">
      <t>イジョウ</t>
    </rPh>
    <phoneticPr fontId="4"/>
  </si>
  <si>
    <t>　　　りの連絡管整備費用が平均以上</t>
    <phoneticPr fontId="4"/>
  </si>
  <si>
    <t>簡易水道統合整備事業</t>
    <rPh sb="0" eb="2">
      <t>カンイ</t>
    </rPh>
    <rPh sb="2" eb="4">
      <t>スイドウ</t>
    </rPh>
    <rPh sb="4" eb="6">
      <t>トウゴウ</t>
    </rPh>
    <rPh sb="6" eb="8">
      <t>セイビ</t>
    </rPh>
    <rPh sb="8" eb="10">
      <t>ジギョウ</t>
    </rPh>
    <phoneticPr fontId="4"/>
  </si>
  <si>
    <t>市町村が、特定簡易水道事業でない簡易水道事業（＊1）の簡易水道施設又は特定飲料水供給施設でない飲料水供給施設（＊2）を統合整備する事業で、次の（１）又は（２）に該当するもの</t>
    <rPh sb="27" eb="29">
      <t>カンイ</t>
    </rPh>
    <rPh sb="29" eb="31">
      <t>スイドウ</t>
    </rPh>
    <rPh sb="31" eb="33">
      <t>シセツ</t>
    </rPh>
    <rPh sb="33" eb="34">
      <t>マタ</t>
    </rPh>
    <phoneticPr fontId="4"/>
  </si>
  <si>
    <t>（１）　市町村が策定する簡易水道統合整備計画に基づき、上水道施設と簡易水道施設又は飲料水</t>
    <phoneticPr fontId="4"/>
  </si>
  <si>
    <t>　　供給施設との統合整備を行うために必要な、水道未普及地域解消事業（給水人口50人以上）及</t>
    <phoneticPr fontId="4"/>
  </si>
  <si>
    <t>　　び生活基盤近代化事業の対象となる施設整備と基幹的施設の新設事業</t>
    <phoneticPr fontId="4"/>
  </si>
  <si>
    <t>増補改良</t>
    <phoneticPr fontId="4"/>
  </si>
  <si>
    <t>市町村が、次の①～③のいずれかに該当する施設の増補改良を行う事業で、次の（１）～（７）のいず</t>
    <rPh sb="0" eb="3">
      <t>シチョウソン</t>
    </rPh>
    <rPh sb="5" eb="6">
      <t>ツギ</t>
    </rPh>
    <rPh sb="16" eb="18">
      <t>ガイトウ</t>
    </rPh>
    <rPh sb="20" eb="22">
      <t>シセツ</t>
    </rPh>
    <rPh sb="23" eb="25">
      <t>ゾウホ</t>
    </rPh>
    <rPh sb="25" eb="27">
      <t>カイリョウ</t>
    </rPh>
    <rPh sb="28" eb="29">
      <t>オコナ</t>
    </rPh>
    <rPh sb="30" eb="32">
      <t>ジギョウ</t>
    </rPh>
    <phoneticPr fontId="4"/>
  </si>
  <si>
    <t>れかに該当するもの</t>
    <phoneticPr fontId="4"/>
  </si>
  <si>
    <t>③　H19以降に統合により上水道事業に含まれた簡易水道施設又は飲料水供給施設で、他の水道</t>
    <phoneticPr fontId="4"/>
  </si>
  <si>
    <t>　　施設から原則200m以上距離があり、当該上水道事業の資本単価が全上水道事業の平均以上</t>
    <phoneticPr fontId="4"/>
  </si>
  <si>
    <t>　　で、かつ当該施設の有収水量当たりの増補改良事業費用が平均以上</t>
    <phoneticPr fontId="4"/>
  </si>
  <si>
    <t>　　ア　しゅん工後10年以上経過した簡易水道施設又は飲料水供給施設（以下、旧施設）の計画水</t>
    <rPh sb="34" eb="36">
      <t>イカ</t>
    </rPh>
    <rPh sb="37" eb="40">
      <t>キュウシセツ</t>
    </rPh>
    <phoneticPr fontId="4"/>
  </si>
  <si>
    <t>　　　量が水源の枯渇のため計画どおりに得られなくなったもの、又は給水区域内の人口の増加若し</t>
    <phoneticPr fontId="4"/>
  </si>
  <si>
    <t>　　　くは生活改善等により使用水量が増加したため、当初の計画水量では需要に応じられないもの</t>
    <phoneticPr fontId="4"/>
  </si>
  <si>
    <t>（４）　クリプトスポリジウム等病原性原虫対策としてのろ過施設、紫外線処理施設の整備又は代替し</t>
    <rPh sb="14" eb="15">
      <t>トウ</t>
    </rPh>
    <rPh sb="15" eb="18">
      <t>ビョウゲンセイ</t>
    </rPh>
    <rPh sb="18" eb="20">
      <t>ゲンチュウ</t>
    </rPh>
    <rPh sb="20" eb="22">
      <t>タイサク</t>
    </rPh>
    <rPh sb="27" eb="28">
      <t>カ</t>
    </rPh>
    <rPh sb="28" eb="30">
      <t>シセツ</t>
    </rPh>
    <rPh sb="31" eb="34">
      <t>シガイセン</t>
    </rPh>
    <rPh sb="34" eb="36">
      <t>ショリ</t>
    </rPh>
    <rPh sb="36" eb="38">
      <t>シセツ</t>
    </rPh>
    <rPh sb="39" eb="41">
      <t>セイビ</t>
    </rPh>
    <rPh sb="41" eb="42">
      <t>マタ</t>
    </rPh>
    <phoneticPr fontId="4"/>
  </si>
  <si>
    <t>　　て開発する水源の整備で、次のアに該当しイ又はウのいずれかに該当するもの</t>
    <phoneticPr fontId="4"/>
  </si>
  <si>
    <t>（５）　基幹的な水道構造物の耐震化のための補強事業で、次のア又はイのいずれかに該当しウ～カの</t>
    <rPh sb="4" eb="6">
      <t>キカン</t>
    </rPh>
    <rPh sb="6" eb="7">
      <t>テキ</t>
    </rPh>
    <rPh sb="8" eb="10">
      <t>スイドウ</t>
    </rPh>
    <rPh sb="10" eb="13">
      <t>コウゾウブツ</t>
    </rPh>
    <rPh sb="14" eb="17">
      <t>タイシンカ</t>
    </rPh>
    <rPh sb="21" eb="23">
      <t>ホキョウ</t>
    </rPh>
    <rPh sb="23" eb="25">
      <t>ジギョウ</t>
    </rPh>
    <rPh sb="27" eb="28">
      <t>ツギ</t>
    </rPh>
    <rPh sb="30" eb="31">
      <t>マタ</t>
    </rPh>
    <rPh sb="39" eb="41">
      <t>ガイトウ</t>
    </rPh>
    <phoneticPr fontId="4"/>
  </si>
  <si>
    <t>　　いずれにも該当するもの</t>
    <phoneticPr fontId="4"/>
  </si>
  <si>
    <t>　　　又は東南海・南海地震対策特別措置法の規定に基づく東南海・南海地震防災対策推進地域</t>
    <rPh sb="3" eb="4">
      <t>マタ</t>
    </rPh>
    <rPh sb="5" eb="7">
      <t>トウナン</t>
    </rPh>
    <rPh sb="7" eb="8">
      <t>カイ</t>
    </rPh>
    <rPh sb="9" eb="11">
      <t>ナンカイ</t>
    </rPh>
    <rPh sb="11" eb="13">
      <t>ジシン</t>
    </rPh>
    <rPh sb="13" eb="15">
      <t>タイサク</t>
    </rPh>
    <rPh sb="15" eb="17">
      <t>トクベツ</t>
    </rPh>
    <rPh sb="17" eb="20">
      <t>ソチホウ</t>
    </rPh>
    <rPh sb="21" eb="23">
      <t>キテイ</t>
    </rPh>
    <rPh sb="24" eb="25">
      <t>モト</t>
    </rPh>
    <phoneticPr fontId="4"/>
  </si>
  <si>
    <t>　　エ　地方公営企業法施行規則第14条に定める法定耐用年数以内の施設又は経過年数が財産処</t>
    <rPh sb="4" eb="6">
      <t>チホウ</t>
    </rPh>
    <rPh sb="6" eb="8">
      <t>コウエイ</t>
    </rPh>
    <rPh sb="8" eb="10">
      <t>キギョウ</t>
    </rPh>
    <rPh sb="10" eb="11">
      <t>ホウ</t>
    </rPh>
    <rPh sb="11" eb="13">
      <t>シコウ</t>
    </rPh>
    <rPh sb="13" eb="15">
      <t>キソク</t>
    </rPh>
    <rPh sb="15" eb="16">
      <t>ダイ</t>
    </rPh>
    <rPh sb="18" eb="19">
      <t>ジョウ</t>
    </rPh>
    <rPh sb="20" eb="21">
      <t>サダ</t>
    </rPh>
    <rPh sb="23" eb="25">
      <t>ホウテイ</t>
    </rPh>
    <rPh sb="25" eb="27">
      <t>タイヨウ</t>
    </rPh>
    <rPh sb="27" eb="29">
      <t>ネンスウ</t>
    </rPh>
    <rPh sb="29" eb="31">
      <t>イナイ</t>
    </rPh>
    <rPh sb="32" eb="34">
      <t>シセツ</t>
    </rPh>
    <rPh sb="34" eb="35">
      <t>マタ</t>
    </rPh>
    <phoneticPr fontId="4"/>
  </si>
  <si>
    <t>　　　分の制限期間（H20告示第384号）以内の施設</t>
    <phoneticPr fontId="4"/>
  </si>
  <si>
    <t>＜簡易水道事業＞
・財政力指数が0.30を超える市町村では１／４、ただし単位管延長20m以上では４／１０、6m以上20m未満では１／３
・財政力指数が0.30以下の市町村では１／３、ただし単位管延長7ｍ以上では４／１０
・上記にかかわらず、水源地域対策特別事業では４／１０
・上記にかかわらず、放射線量分析機器では１／４
＜飲料水供給施設＞
・４／１０</t>
    <phoneticPr fontId="4"/>
  </si>
  <si>
    <t>　　　又は南海トラフ地震に係る地震防災対策の推進に関する特別措置法の規定に基づく南海トラフ</t>
    <rPh sb="3" eb="4">
      <t>マタ</t>
    </rPh>
    <rPh sb="5" eb="7">
      <t>ナンカイ</t>
    </rPh>
    <rPh sb="10" eb="12">
      <t>ジシン</t>
    </rPh>
    <rPh sb="13" eb="14">
      <t>カカ</t>
    </rPh>
    <rPh sb="15" eb="17">
      <t>ジシン</t>
    </rPh>
    <rPh sb="17" eb="19">
      <t>ボウサイ</t>
    </rPh>
    <rPh sb="19" eb="21">
      <t>タイサク</t>
    </rPh>
    <rPh sb="22" eb="24">
      <t>スイシン</t>
    </rPh>
    <rPh sb="25" eb="26">
      <t>カン</t>
    </rPh>
    <rPh sb="28" eb="30">
      <t>トクベツ</t>
    </rPh>
    <rPh sb="30" eb="33">
      <t>ソチホウ</t>
    </rPh>
    <rPh sb="34" eb="36">
      <t>キテイ</t>
    </rPh>
    <rPh sb="37" eb="38">
      <t>モト</t>
    </rPh>
    <rPh sb="40" eb="42">
      <t>ナンカイ</t>
    </rPh>
    <phoneticPr fontId="4"/>
  </si>
  <si>
    <t>　　　地震防災対策推進地域</t>
    <phoneticPr fontId="4"/>
  </si>
  <si>
    <t>基幹改良</t>
    <phoneticPr fontId="4"/>
  </si>
  <si>
    <t>市町村が、次の①～③のいずれかに該当する基幹的施設の改良を行う事業で、老朽化等により機能</t>
    <rPh sb="0" eb="3">
      <t>シチョウソン</t>
    </rPh>
    <rPh sb="5" eb="6">
      <t>ツギ</t>
    </rPh>
    <rPh sb="16" eb="18">
      <t>ガイトウ</t>
    </rPh>
    <rPh sb="20" eb="23">
      <t>キカンテキ</t>
    </rPh>
    <rPh sb="23" eb="25">
      <t>シセツ</t>
    </rPh>
    <rPh sb="26" eb="28">
      <t>カイリョウ</t>
    </rPh>
    <rPh sb="29" eb="30">
      <t>オコナ</t>
    </rPh>
    <rPh sb="31" eb="33">
      <t>ジギョウ</t>
    </rPh>
    <phoneticPr fontId="4"/>
  </si>
  <si>
    <t>が低下した場合の（１）～（５）のいずれかに該当するもの。ただし、（１）～（３）は増補改良該当事業を</t>
    <phoneticPr fontId="4"/>
  </si>
  <si>
    <t>除く</t>
    <phoneticPr fontId="4"/>
  </si>
  <si>
    <t>　　離島振興対策実施地域における飲料水供給施設のうち、他の水道施設から原則200m以上距離があり、当該上水道事業の資本単価が全上水道事業の平均以上で、かつ当該施設の有収水量当たりの基幹改良事業費用が平均以上</t>
    <rPh sb="2" eb="4">
      <t>リトウ</t>
    </rPh>
    <rPh sb="4" eb="6">
      <t>シンコウ</t>
    </rPh>
    <rPh sb="6" eb="8">
      <t>タイサク</t>
    </rPh>
    <rPh sb="8" eb="10">
      <t>ジッシ</t>
    </rPh>
    <rPh sb="10" eb="12">
      <t>チイキ</t>
    </rPh>
    <rPh sb="16" eb="19">
      <t>インリョウスイ</t>
    </rPh>
    <rPh sb="19" eb="21">
      <t>キョウキュウ</t>
    </rPh>
    <rPh sb="21" eb="23">
      <t>シセツ</t>
    </rPh>
    <phoneticPr fontId="4"/>
  </si>
  <si>
    <t>　　ア　大規模地震対策特別措置法の規定に基づく地震防災対策強化地域又は東南海・南海地震対</t>
    <rPh sb="4" eb="7">
      <t>ダイキボ</t>
    </rPh>
    <rPh sb="7" eb="9">
      <t>ジシン</t>
    </rPh>
    <rPh sb="9" eb="11">
      <t>タイサク</t>
    </rPh>
    <rPh sb="11" eb="13">
      <t>トクベツ</t>
    </rPh>
    <rPh sb="13" eb="16">
      <t>ソチホウ</t>
    </rPh>
    <rPh sb="17" eb="19">
      <t>キテイ</t>
    </rPh>
    <rPh sb="20" eb="21">
      <t>モト</t>
    </rPh>
    <rPh sb="23" eb="25">
      <t>ジシン</t>
    </rPh>
    <rPh sb="25" eb="27">
      <t>ボウサイ</t>
    </rPh>
    <rPh sb="27" eb="29">
      <t>タイサク</t>
    </rPh>
    <rPh sb="29" eb="31">
      <t>キョウカ</t>
    </rPh>
    <rPh sb="31" eb="33">
      <t>チイキ</t>
    </rPh>
    <phoneticPr fontId="4"/>
  </si>
  <si>
    <t>　　　策特別措置法の規定に基づく東南海・南海地震防災対策推進地域</t>
    <phoneticPr fontId="4"/>
  </si>
  <si>
    <t>水量拡張</t>
    <phoneticPr fontId="4"/>
  </si>
  <si>
    <t>従前の計画給水量の20％以上拡張する事業（当該事業に必要な、基幹改良の対象となる基幹的施設</t>
    <rPh sb="0" eb="2">
      <t>ジュウゼン</t>
    </rPh>
    <rPh sb="3" eb="5">
      <t>ケイカク</t>
    </rPh>
    <rPh sb="5" eb="8">
      <t>キュウスイリョウ</t>
    </rPh>
    <rPh sb="12" eb="14">
      <t>イジョウ</t>
    </rPh>
    <rPh sb="14" eb="16">
      <t>カクチョウ</t>
    </rPh>
    <rPh sb="18" eb="20">
      <t>ジギョウ</t>
    </rPh>
    <phoneticPr fontId="4"/>
  </si>
  <si>
    <t>改良事業を含む）</t>
    <phoneticPr fontId="4"/>
  </si>
  <si>
    <t>　　施設から原則200m以上距離があり、当該上水道事業の資本単価が全上水道事業の平均以上で、</t>
    <phoneticPr fontId="4"/>
  </si>
  <si>
    <t>　　かつ当該施設の有収水量当たりの水量拡張事業費用が平均以上</t>
    <phoneticPr fontId="4"/>
  </si>
  <si>
    <t>水道施設等耐震化事業</t>
    <phoneticPr fontId="4"/>
  </si>
  <si>
    <t>緊急時給水拠点確保等事業</t>
    <rPh sb="0" eb="3">
      <t>キンキュウジ</t>
    </rPh>
    <rPh sb="3" eb="5">
      <t>キュウスイ</t>
    </rPh>
    <rPh sb="5" eb="7">
      <t>キョテン</t>
    </rPh>
    <rPh sb="7" eb="9">
      <t>カクホ</t>
    </rPh>
    <rPh sb="9" eb="10">
      <t>トウ</t>
    </rPh>
    <rPh sb="10" eb="12">
      <t>ジギョウ</t>
    </rPh>
    <phoneticPr fontId="4"/>
  </si>
  <si>
    <t>　本事業における「地震対策等地域」Ⅰ～Ⅲは次の地域をいう</t>
    <rPh sb="1" eb="2">
      <t>ホン</t>
    </rPh>
    <rPh sb="2" eb="4">
      <t>ジギョウ</t>
    </rPh>
    <rPh sb="9" eb="11">
      <t>ジシン</t>
    </rPh>
    <rPh sb="11" eb="13">
      <t>タイサク</t>
    </rPh>
    <rPh sb="13" eb="14">
      <t>ナド</t>
    </rPh>
    <rPh sb="14" eb="16">
      <t>チイキ</t>
    </rPh>
    <rPh sb="21" eb="22">
      <t>ツギ</t>
    </rPh>
    <rPh sb="23" eb="25">
      <t>チイキ</t>
    </rPh>
    <phoneticPr fontId="4"/>
  </si>
  <si>
    <t>　Ⅰ　大規模地震対策特別措置法の規定に基づく地震防災対策強化地域又は南海トラフ地震に係る</t>
    <rPh sb="3" eb="6">
      <t>ダイキボ</t>
    </rPh>
    <rPh sb="6" eb="8">
      <t>ジシン</t>
    </rPh>
    <rPh sb="8" eb="10">
      <t>タイサク</t>
    </rPh>
    <rPh sb="10" eb="12">
      <t>トクベツ</t>
    </rPh>
    <rPh sb="12" eb="15">
      <t>ソチホウ</t>
    </rPh>
    <rPh sb="16" eb="18">
      <t>キテイ</t>
    </rPh>
    <rPh sb="19" eb="20">
      <t>モト</t>
    </rPh>
    <rPh sb="22" eb="24">
      <t>ジシン</t>
    </rPh>
    <rPh sb="24" eb="26">
      <t>ボウサイ</t>
    </rPh>
    <rPh sb="26" eb="28">
      <t>タイサク</t>
    </rPh>
    <rPh sb="28" eb="30">
      <t>キョウカ</t>
    </rPh>
    <rPh sb="30" eb="32">
      <t>チイキ</t>
    </rPh>
    <rPh sb="34" eb="36">
      <t>ナンカイ</t>
    </rPh>
    <rPh sb="39" eb="41">
      <t>ジシン</t>
    </rPh>
    <rPh sb="42" eb="43">
      <t>カカ</t>
    </rPh>
    <phoneticPr fontId="4"/>
  </si>
  <si>
    <t>　　地震防災対策の推進に関する特別措置法の規定に基づく南海トラフ地震防災対策推進地域</t>
    <rPh sb="27" eb="29">
      <t>ナンカイ</t>
    </rPh>
    <phoneticPr fontId="4"/>
  </si>
  <si>
    <t>　Ⅱ　地震、渇水等による水道施設の被害、取水停止の経験がある、又は今後特にそのおそれがある</t>
    <rPh sb="3" eb="5">
      <t>ジシン</t>
    </rPh>
    <rPh sb="6" eb="9">
      <t>カッスイトウ</t>
    </rPh>
    <rPh sb="12" eb="14">
      <t>スイドウ</t>
    </rPh>
    <rPh sb="14" eb="16">
      <t>シセツ</t>
    </rPh>
    <rPh sb="17" eb="19">
      <t>ヒガイ</t>
    </rPh>
    <rPh sb="20" eb="22">
      <t>シュスイ</t>
    </rPh>
    <rPh sb="22" eb="24">
      <t>テイシ</t>
    </rPh>
    <rPh sb="25" eb="27">
      <t>ケイケン</t>
    </rPh>
    <phoneticPr fontId="4"/>
  </si>
  <si>
    <t>　Ⅲ　過去に、有害物質の流出等により取水停止を行い、かつ今後もそのおそれがある</t>
    <rPh sb="3" eb="5">
      <t>カコ</t>
    </rPh>
    <rPh sb="7" eb="9">
      <t>ユウガイ</t>
    </rPh>
    <rPh sb="9" eb="11">
      <t>ブッシツ</t>
    </rPh>
    <rPh sb="12" eb="15">
      <t>リュウシュツトウ</t>
    </rPh>
    <rPh sb="18" eb="20">
      <t>シュスイ</t>
    </rPh>
    <rPh sb="20" eb="22">
      <t>テイシ</t>
    </rPh>
    <rPh sb="23" eb="24">
      <t>オコナ</t>
    </rPh>
    <phoneticPr fontId="4"/>
  </si>
  <si>
    <t>配水池
［配水池、送水管、配水管、塩素注入設備、計装設備、緊急遮断弁及びポンプ等］</t>
    <rPh sb="0" eb="2">
      <t>ハイスイ</t>
    </rPh>
    <rPh sb="2" eb="3">
      <t>チ</t>
    </rPh>
    <rPh sb="5" eb="7">
      <t>ハイスイ</t>
    </rPh>
    <rPh sb="7" eb="8">
      <t>イケ</t>
    </rPh>
    <rPh sb="9" eb="12">
      <t>ソウスイカン</t>
    </rPh>
    <rPh sb="13" eb="16">
      <t>ハイスイカン</t>
    </rPh>
    <rPh sb="17" eb="19">
      <t>エンソ</t>
    </rPh>
    <rPh sb="19" eb="21">
      <t>チュウニュウ</t>
    </rPh>
    <rPh sb="21" eb="23">
      <t>セツビ</t>
    </rPh>
    <rPh sb="24" eb="26">
      <t>ケイソウ</t>
    </rPh>
    <rPh sb="26" eb="28">
      <t>セツビ</t>
    </rPh>
    <rPh sb="29" eb="31">
      <t>キンキュウ</t>
    </rPh>
    <rPh sb="31" eb="33">
      <t>シャダン</t>
    </rPh>
    <rPh sb="33" eb="34">
      <t>ベン</t>
    </rPh>
    <rPh sb="34" eb="35">
      <t>オヨ</t>
    </rPh>
    <rPh sb="39" eb="40">
      <t>ナド</t>
    </rPh>
    <phoneticPr fontId="4"/>
  </si>
  <si>
    <t>（１）　計画一日最大給水量の10時間分を超え、12時間分までの容量の配水池の整備事業</t>
    <rPh sb="4" eb="6">
      <t>ケイカク</t>
    </rPh>
    <rPh sb="6" eb="7">
      <t>イチ</t>
    </rPh>
    <rPh sb="7" eb="8">
      <t>ニチ</t>
    </rPh>
    <rPh sb="8" eb="10">
      <t>サイダイ</t>
    </rPh>
    <rPh sb="10" eb="12">
      <t>キュウスイ</t>
    </rPh>
    <rPh sb="12" eb="13">
      <t>リョウ</t>
    </rPh>
    <rPh sb="16" eb="19">
      <t>ジカンブン</t>
    </rPh>
    <rPh sb="20" eb="21">
      <t>コ</t>
    </rPh>
    <rPh sb="25" eb="28">
      <t>ジカンブン</t>
    </rPh>
    <rPh sb="31" eb="33">
      <t>ヨウリョウ</t>
    </rPh>
    <phoneticPr fontId="4"/>
  </si>
  <si>
    <t>（２）　資本単価が90（H21以前に採択：70）円/m3以上</t>
    <rPh sb="4" eb="6">
      <t>シホン</t>
    </rPh>
    <rPh sb="6" eb="8">
      <t>タンカ</t>
    </rPh>
    <rPh sb="24" eb="25">
      <t>エン</t>
    </rPh>
    <rPh sb="28" eb="30">
      <t>イジョウ</t>
    </rPh>
    <phoneticPr fontId="4"/>
  </si>
  <si>
    <t>（３）　地震対策等地域のⅠ～Ⅲのいずれかにおける事業</t>
    <rPh sb="4" eb="6">
      <t>ジシン</t>
    </rPh>
    <rPh sb="6" eb="8">
      <t>タイサク</t>
    </rPh>
    <rPh sb="8" eb="9">
      <t>ナド</t>
    </rPh>
    <rPh sb="9" eb="11">
      <t>チイキ</t>
    </rPh>
    <rPh sb="24" eb="26">
      <t>ジギョウ</t>
    </rPh>
    <phoneticPr fontId="4"/>
  </si>
  <si>
    <t>緊急時用連絡管
［導水管、送水管、配水管、ポンプ及び計装機器等］</t>
    <rPh sb="0" eb="4">
      <t>キンキュウジヨウ</t>
    </rPh>
    <rPh sb="4" eb="6">
      <t>レンラク</t>
    </rPh>
    <rPh sb="6" eb="7">
      <t>カン</t>
    </rPh>
    <rPh sb="9" eb="11">
      <t>ドウスイ</t>
    </rPh>
    <rPh sb="11" eb="12">
      <t>カン</t>
    </rPh>
    <rPh sb="13" eb="16">
      <t>ソウスイカン</t>
    </rPh>
    <rPh sb="17" eb="20">
      <t>ハイスイカン</t>
    </rPh>
    <rPh sb="24" eb="25">
      <t>オヨ</t>
    </rPh>
    <rPh sb="26" eb="28">
      <t>ケイソウ</t>
    </rPh>
    <rPh sb="28" eb="30">
      <t>キキ</t>
    </rPh>
    <rPh sb="30" eb="31">
      <t>トウ</t>
    </rPh>
    <phoneticPr fontId="4"/>
  </si>
  <si>
    <t>緊急時において、広域圏域の間、近隣の水道事業体等の間又は同一の水道事業体内（系列間の連絡</t>
    <rPh sb="0" eb="2">
      <t>キンキュウ</t>
    </rPh>
    <rPh sb="2" eb="3">
      <t>トキ</t>
    </rPh>
    <rPh sb="8" eb="10">
      <t>コウイキ</t>
    </rPh>
    <rPh sb="10" eb="11">
      <t>ケン</t>
    </rPh>
    <rPh sb="11" eb="12">
      <t>イキ</t>
    </rPh>
    <rPh sb="13" eb="14">
      <t>カン</t>
    </rPh>
    <rPh sb="15" eb="17">
      <t>キンリン</t>
    </rPh>
    <rPh sb="18" eb="20">
      <t>スイドウ</t>
    </rPh>
    <rPh sb="20" eb="22">
      <t>ジギョウ</t>
    </rPh>
    <rPh sb="22" eb="23">
      <t>タイ</t>
    </rPh>
    <rPh sb="23" eb="24">
      <t>トウ</t>
    </rPh>
    <rPh sb="25" eb="26">
      <t>カン</t>
    </rPh>
    <rPh sb="26" eb="27">
      <t>マタ</t>
    </rPh>
    <phoneticPr fontId="4"/>
  </si>
  <si>
    <t>管に限る）で水道水を相互融通できる施設を整備する（１）又は（２）のいずれかに該当する事業</t>
    <phoneticPr fontId="4"/>
  </si>
  <si>
    <t>（１）　一つ以上の水道事業体等が次のいずれにも該当するもの</t>
    <rPh sb="4" eb="5">
      <t>ヒト</t>
    </rPh>
    <rPh sb="6" eb="8">
      <t>イジョウ</t>
    </rPh>
    <phoneticPr fontId="4"/>
  </si>
  <si>
    <t>　　ア　資本単価が90（H21以前に採択：70）円/m3以上</t>
    <rPh sb="4" eb="6">
      <t>シホン</t>
    </rPh>
    <rPh sb="6" eb="8">
      <t>タンカ</t>
    </rPh>
    <rPh sb="24" eb="25">
      <t>エン</t>
    </rPh>
    <rPh sb="28" eb="30">
      <t>イジョウ</t>
    </rPh>
    <phoneticPr fontId="4"/>
  </si>
  <si>
    <t>　　イ　地震対策等地域のⅠ又はⅡのいずれかにおける事業</t>
    <rPh sb="4" eb="6">
      <t>ジシン</t>
    </rPh>
    <rPh sb="6" eb="9">
      <t>タイサクナド</t>
    </rPh>
    <rPh sb="9" eb="11">
      <t>チイキ</t>
    </rPh>
    <rPh sb="13" eb="14">
      <t>マタ</t>
    </rPh>
    <rPh sb="25" eb="27">
      <t>ジギョウ</t>
    </rPh>
    <phoneticPr fontId="4"/>
  </si>
  <si>
    <t>（Ｈ27以前の採択分及び財政再建団体が行う事業は１／３）</t>
    <rPh sb="4" eb="6">
      <t>イゼン</t>
    </rPh>
    <rPh sb="7" eb="9">
      <t>サイタク</t>
    </rPh>
    <rPh sb="9" eb="10">
      <t>ブン</t>
    </rPh>
    <rPh sb="10" eb="11">
      <t>オヨ</t>
    </rPh>
    <rPh sb="12" eb="14">
      <t>ザイセイ</t>
    </rPh>
    <rPh sb="14" eb="16">
      <t>サイケン</t>
    </rPh>
    <rPh sb="16" eb="18">
      <t>ダンタイ</t>
    </rPh>
    <rPh sb="19" eb="20">
      <t>オコナ</t>
    </rPh>
    <rPh sb="21" eb="23">
      <t>ジギョウ</t>
    </rPh>
    <phoneticPr fontId="4"/>
  </si>
  <si>
    <t>（２）　厚生労働大臣が認める事業</t>
    <rPh sb="4" eb="6">
      <t>コウセイ</t>
    </rPh>
    <rPh sb="6" eb="8">
      <t>ロウドウ</t>
    </rPh>
    <rPh sb="8" eb="10">
      <t>ダイジン</t>
    </rPh>
    <rPh sb="11" eb="12">
      <t>ミト</t>
    </rPh>
    <rPh sb="14" eb="16">
      <t>ジギョウ</t>
    </rPh>
    <phoneticPr fontId="4"/>
  </si>
  <si>
    <t>貯留施設
［貯留施設、貯水施設、配水管、送水管及び給水管等］</t>
    <rPh sb="0" eb="2">
      <t>チョリュウ</t>
    </rPh>
    <rPh sb="2" eb="4">
      <t>シセツ</t>
    </rPh>
    <rPh sb="6" eb="8">
      <t>チョリュウ</t>
    </rPh>
    <rPh sb="8" eb="10">
      <t>シセツ</t>
    </rPh>
    <rPh sb="11" eb="13">
      <t>チョスイ</t>
    </rPh>
    <rPh sb="13" eb="15">
      <t>シセツ</t>
    </rPh>
    <rPh sb="16" eb="19">
      <t>ハイスイカン</t>
    </rPh>
    <rPh sb="20" eb="23">
      <t>ソウスイカン</t>
    </rPh>
    <rPh sb="23" eb="24">
      <t>オヨ</t>
    </rPh>
    <rPh sb="25" eb="27">
      <t>キュウスイ</t>
    </rPh>
    <rPh sb="27" eb="28">
      <t>カン</t>
    </rPh>
    <rPh sb="28" eb="29">
      <t>トウ</t>
    </rPh>
    <phoneticPr fontId="4"/>
  </si>
  <si>
    <t>送水又は配水の用に供する管路であって水の貯留機能を合せ持つ施設の整備で、次のいずれにも該</t>
    <rPh sb="0" eb="2">
      <t>ソウスイ</t>
    </rPh>
    <rPh sb="2" eb="3">
      <t>マタ</t>
    </rPh>
    <rPh sb="4" eb="6">
      <t>ハイスイ</t>
    </rPh>
    <rPh sb="7" eb="8">
      <t>ヨウ</t>
    </rPh>
    <rPh sb="9" eb="10">
      <t>キョウ</t>
    </rPh>
    <rPh sb="12" eb="14">
      <t>カンロ</t>
    </rPh>
    <rPh sb="18" eb="19">
      <t>ミズ</t>
    </rPh>
    <rPh sb="20" eb="22">
      <t>チョリュウ</t>
    </rPh>
    <rPh sb="22" eb="24">
      <t>キノウ</t>
    </rPh>
    <rPh sb="25" eb="26">
      <t>アワ</t>
    </rPh>
    <rPh sb="27" eb="28">
      <t>モ</t>
    </rPh>
    <rPh sb="29" eb="31">
      <t>シセツ</t>
    </rPh>
    <rPh sb="32" eb="34">
      <t>セイビ</t>
    </rPh>
    <phoneticPr fontId="4"/>
  </si>
  <si>
    <t>当する事業</t>
    <phoneticPr fontId="4"/>
  </si>
  <si>
    <t>（１）　資本単価が、水道事業は90（H21以前に採択：70）円/m3以上、水道用水供給事業は70（H21以</t>
    <rPh sb="4" eb="6">
      <t>シホン</t>
    </rPh>
    <rPh sb="6" eb="8">
      <t>タンカ</t>
    </rPh>
    <rPh sb="10" eb="12">
      <t>スイドウ</t>
    </rPh>
    <rPh sb="12" eb="14">
      <t>ジギョウ</t>
    </rPh>
    <rPh sb="30" eb="31">
      <t>エン</t>
    </rPh>
    <rPh sb="34" eb="36">
      <t>イジョウ</t>
    </rPh>
    <phoneticPr fontId="4"/>
  </si>
  <si>
    <t>　　前に採択：50）円/m3以上</t>
    <phoneticPr fontId="4"/>
  </si>
  <si>
    <t>（２）　既設の管路の更新等に合せて整備するもの</t>
    <rPh sb="4" eb="6">
      <t>キセツ</t>
    </rPh>
    <rPh sb="7" eb="9">
      <t>カンロ</t>
    </rPh>
    <rPh sb="10" eb="13">
      <t>コウシントウ</t>
    </rPh>
    <rPh sb="14" eb="15">
      <t>アワ</t>
    </rPh>
    <rPh sb="17" eb="19">
      <t>セイビ</t>
    </rPh>
    <phoneticPr fontId="4"/>
  </si>
  <si>
    <t>（３）　地震対策等地域のⅠ又はⅡのいずれかにおける事業</t>
    <rPh sb="4" eb="6">
      <t>ジシン</t>
    </rPh>
    <rPh sb="6" eb="8">
      <t>タイサク</t>
    </rPh>
    <rPh sb="8" eb="9">
      <t>ナド</t>
    </rPh>
    <rPh sb="9" eb="11">
      <t>チイキ</t>
    </rPh>
    <rPh sb="13" eb="14">
      <t>マタ</t>
    </rPh>
    <rPh sb="25" eb="27">
      <t>ジギョウ</t>
    </rPh>
    <phoneticPr fontId="4"/>
  </si>
  <si>
    <t>緊急遮断弁
［緊急遮断弁、非常用電源設備及び伸縮可撓管等］</t>
    <rPh sb="0" eb="2">
      <t>キンキュウ</t>
    </rPh>
    <rPh sb="2" eb="4">
      <t>シャダン</t>
    </rPh>
    <rPh sb="4" eb="5">
      <t>ベン</t>
    </rPh>
    <rPh sb="7" eb="9">
      <t>キンキュウ</t>
    </rPh>
    <rPh sb="9" eb="11">
      <t>シャダン</t>
    </rPh>
    <rPh sb="11" eb="12">
      <t>ベン</t>
    </rPh>
    <rPh sb="13" eb="16">
      <t>ヒジョウヨウ</t>
    </rPh>
    <rPh sb="16" eb="18">
      <t>デンゲン</t>
    </rPh>
    <rPh sb="18" eb="20">
      <t>セツビ</t>
    </rPh>
    <rPh sb="20" eb="21">
      <t>オヨ</t>
    </rPh>
    <rPh sb="22" eb="24">
      <t>シンシュク</t>
    </rPh>
    <rPh sb="24" eb="25">
      <t>カ</t>
    </rPh>
    <rPh sb="25" eb="26">
      <t>トウ</t>
    </rPh>
    <rPh sb="26" eb="27">
      <t>カン</t>
    </rPh>
    <rPh sb="27" eb="28">
      <t>トウ</t>
    </rPh>
    <phoneticPr fontId="4"/>
  </si>
  <si>
    <t>緊急時に配水池等の水道水の流失を防止するための緊急遮断弁の整備で、次のいずれにも該当する</t>
    <rPh sb="0" eb="3">
      <t>キンキュウジ</t>
    </rPh>
    <rPh sb="4" eb="6">
      <t>ハイスイ</t>
    </rPh>
    <rPh sb="6" eb="7">
      <t>イケ</t>
    </rPh>
    <rPh sb="7" eb="8">
      <t>トウ</t>
    </rPh>
    <rPh sb="9" eb="12">
      <t>スイドウスイ</t>
    </rPh>
    <rPh sb="13" eb="15">
      <t>リュウシツ</t>
    </rPh>
    <rPh sb="16" eb="18">
      <t>ボウシ</t>
    </rPh>
    <rPh sb="23" eb="25">
      <t>キンキュウ</t>
    </rPh>
    <rPh sb="25" eb="27">
      <t>シャダン</t>
    </rPh>
    <rPh sb="27" eb="28">
      <t>ベン</t>
    </rPh>
    <rPh sb="29" eb="31">
      <t>セイビ</t>
    </rPh>
    <phoneticPr fontId="4"/>
  </si>
  <si>
    <t>事業</t>
    <phoneticPr fontId="4"/>
  </si>
  <si>
    <t>（２）　地震対策等地域のⅠ又はⅡのいずれかにおける事業</t>
    <rPh sb="4" eb="6">
      <t>ジシン</t>
    </rPh>
    <rPh sb="6" eb="8">
      <t>タイサク</t>
    </rPh>
    <rPh sb="8" eb="9">
      <t>ナド</t>
    </rPh>
    <rPh sb="9" eb="11">
      <t>チイキ</t>
    </rPh>
    <rPh sb="13" eb="14">
      <t>マタ</t>
    </rPh>
    <rPh sb="25" eb="27">
      <t>ジギョウ</t>
    </rPh>
    <phoneticPr fontId="4"/>
  </si>
  <si>
    <t>大容量送水管
［送水管及び立坑施設］</t>
    <rPh sb="0" eb="3">
      <t>ダイヨウリョウ</t>
    </rPh>
    <rPh sb="3" eb="6">
      <t>ソウスイカン</t>
    </rPh>
    <rPh sb="8" eb="11">
      <t>ソウスイカン</t>
    </rPh>
    <rPh sb="11" eb="12">
      <t>オヨ</t>
    </rPh>
    <rPh sb="13" eb="14">
      <t>タ</t>
    </rPh>
    <rPh sb="14" eb="15">
      <t>コウ</t>
    </rPh>
    <rPh sb="15" eb="17">
      <t>シセツ</t>
    </rPh>
    <phoneticPr fontId="4"/>
  </si>
  <si>
    <t>貯留機能を合せ持つ大容量の送水管の整備事業で、次のいずれにも該当する事業</t>
    <rPh sb="0" eb="2">
      <t>チョリュウ</t>
    </rPh>
    <rPh sb="2" eb="4">
      <t>キノウ</t>
    </rPh>
    <rPh sb="5" eb="6">
      <t>アワ</t>
    </rPh>
    <rPh sb="7" eb="8">
      <t>モ</t>
    </rPh>
    <rPh sb="9" eb="12">
      <t>ダイヨウリョウ</t>
    </rPh>
    <rPh sb="13" eb="16">
      <t>ソウスイカン</t>
    </rPh>
    <rPh sb="17" eb="19">
      <t>セイビ</t>
    </rPh>
    <rPh sb="19" eb="21">
      <t>ジギョウ</t>
    </rPh>
    <phoneticPr fontId="4"/>
  </si>
  <si>
    <t>施設規模は、「水道の耐震化計画策定指針」に基づき給水地域全体に10日間程度の応急給水が可能</t>
    <rPh sb="0" eb="2">
      <t>シセツ</t>
    </rPh>
    <rPh sb="2" eb="4">
      <t>キボ</t>
    </rPh>
    <rPh sb="7" eb="9">
      <t>スイドウ</t>
    </rPh>
    <rPh sb="10" eb="13">
      <t>タイシンカ</t>
    </rPh>
    <rPh sb="13" eb="15">
      <t>ケイカク</t>
    </rPh>
    <rPh sb="15" eb="17">
      <t>サクテイ</t>
    </rPh>
    <rPh sb="17" eb="19">
      <t>シシン</t>
    </rPh>
    <rPh sb="21" eb="22">
      <t>モト</t>
    </rPh>
    <phoneticPr fontId="4"/>
  </si>
  <si>
    <t>な容量を上限とする</t>
    <phoneticPr fontId="4"/>
  </si>
  <si>
    <t>（３）　地震等の災害時には、給水、応急給水などの防災活動の拠点となるもの</t>
    <rPh sb="4" eb="6">
      <t>ジシン</t>
    </rPh>
    <rPh sb="6" eb="7">
      <t>トウ</t>
    </rPh>
    <rPh sb="8" eb="10">
      <t>サイガイ</t>
    </rPh>
    <rPh sb="10" eb="11">
      <t>ジ</t>
    </rPh>
    <rPh sb="14" eb="16">
      <t>キュウスイ</t>
    </rPh>
    <rPh sb="17" eb="19">
      <t>オウキュウ</t>
    </rPh>
    <rPh sb="19" eb="21">
      <t>キュウスイ</t>
    </rPh>
    <rPh sb="24" eb="26">
      <t>ボウサイ</t>
    </rPh>
    <rPh sb="26" eb="28">
      <t>カツドウ</t>
    </rPh>
    <rPh sb="29" eb="31">
      <t>キョテン</t>
    </rPh>
    <phoneticPr fontId="4"/>
  </si>
  <si>
    <t>重要給水施設配水管
[重要給水施設に水道水を配水する配水管、ポンプ、計装機器等]</t>
    <rPh sb="0" eb="2">
      <t>ジュウヨウ</t>
    </rPh>
    <rPh sb="2" eb="4">
      <t>キュウスイ</t>
    </rPh>
    <rPh sb="4" eb="6">
      <t>シセツ</t>
    </rPh>
    <rPh sb="6" eb="9">
      <t>ハイスイカン</t>
    </rPh>
    <rPh sb="11" eb="13">
      <t>ジュウヨウ</t>
    </rPh>
    <rPh sb="13" eb="15">
      <t>キュウスイ</t>
    </rPh>
    <rPh sb="15" eb="17">
      <t>シセツ</t>
    </rPh>
    <rPh sb="18" eb="21">
      <t>スイドウスイ</t>
    </rPh>
    <rPh sb="22" eb="24">
      <t>ハイスイ</t>
    </rPh>
    <rPh sb="26" eb="29">
      <t>ハイスイカン</t>
    </rPh>
    <rPh sb="34" eb="36">
      <t>ケイソウ</t>
    </rPh>
    <rPh sb="36" eb="38">
      <t>キキ</t>
    </rPh>
    <rPh sb="38" eb="39">
      <t>トウ</t>
    </rPh>
    <phoneticPr fontId="4"/>
  </si>
  <si>
    <t>基幹病院等の給水優先度が特に高い施設に水道水を配水する配水管で耐震機能を有するものを整備</t>
    <rPh sb="0" eb="2">
      <t>キカン</t>
    </rPh>
    <rPh sb="2" eb="5">
      <t>ビョウイントウ</t>
    </rPh>
    <rPh sb="6" eb="8">
      <t>キュウスイ</t>
    </rPh>
    <rPh sb="8" eb="11">
      <t>ユウセンド</t>
    </rPh>
    <rPh sb="12" eb="13">
      <t>トク</t>
    </rPh>
    <rPh sb="14" eb="15">
      <t>タカ</t>
    </rPh>
    <rPh sb="16" eb="18">
      <t>シセツ</t>
    </rPh>
    <rPh sb="19" eb="22">
      <t>スイドウスイ</t>
    </rPh>
    <rPh sb="23" eb="25">
      <t>ハイスイ</t>
    </rPh>
    <rPh sb="27" eb="30">
      <t>ハイスイカン</t>
    </rPh>
    <phoneticPr fontId="4"/>
  </si>
  <si>
    <t>する、次の（１）又は（２）のいずれかに該当する事業</t>
    <phoneticPr fontId="4"/>
  </si>
  <si>
    <t>（１）　次のいずれにも該当する事業</t>
    <rPh sb="4" eb="5">
      <t>ツギ</t>
    </rPh>
    <rPh sb="11" eb="13">
      <t>ガイトウ</t>
    </rPh>
    <rPh sb="15" eb="17">
      <t>ジギョウ</t>
    </rPh>
    <phoneticPr fontId="4"/>
  </si>
  <si>
    <t>　　イ　地域防災計画等において、災害時に重要な拠点となる病院、診療所又は災害時要援護者の避</t>
    <rPh sb="4" eb="6">
      <t>チイキ</t>
    </rPh>
    <rPh sb="6" eb="8">
      <t>ボウサイ</t>
    </rPh>
    <rPh sb="8" eb="10">
      <t>ケイカク</t>
    </rPh>
    <rPh sb="10" eb="11">
      <t>トウ</t>
    </rPh>
    <rPh sb="16" eb="18">
      <t>サイガイ</t>
    </rPh>
    <rPh sb="18" eb="19">
      <t>ジ</t>
    </rPh>
    <rPh sb="20" eb="22">
      <t>ジュウヨウ</t>
    </rPh>
    <rPh sb="23" eb="25">
      <t>キョテン</t>
    </rPh>
    <rPh sb="28" eb="30">
      <t>ビョウイン</t>
    </rPh>
    <rPh sb="31" eb="34">
      <t>シンリョウジョ</t>
    </rPh>
    <rPh sb="34" eb="35">
      <t>マタ</t>
    </rPh>
    <phoneticPr fontId="4"/>
  </si>
  <si>
    <t>　　　難拠点等、給水優先度が特に高い施設への配水管</t>
    <phoneticPr fontId="4"/>
  </si>
  <si>
    <t>　　ウ　給水人口5万人以上の水道事業者については、次のaに該当し、かつb～dのいずれかに該当す</t>
    <rPh sb="4" eb="6">
      <t>キュウスイ</t>
    </rPh>
    <rPh sb="6" eb="8">
      <t>ジンコウ</t>
    </rPh>
    <rPh sb="9" eb="11">
      <t>マンニン</t>
    </rPh>
    <rPh sb="11" eb="13">
      <t>イジョウ</t>
    </rPh>
    <rPh sb="14" eb="16">
      <t>スイドウ</t>
    </rPh>
    <rPh sb="16" eb="18">
      <t>ジギョウ</t>
    </rPh>
    <rPh sb="18" eb="19">
      <t>シャ</t>
    </rPh>
    <phoneticPr fontId="4"/>
  </si>
  <si>
    <t>　　　るもの（c、dは平成30年度まで）</t>
    <phoneticPr fontId="4"/>
  </si>
  <si>
    <t>　　　　a　地震対策等地域のⅠ又はⅡのいずれかにおける事業</t>
    <rPh sb="6" eb="8">
      <t>ジシン</t>
    </rPh>
    <rPh sb="8" eb="11">
      <t>タイサクナド</t>
    </rPh>
    <rPh sb="11" eb="13">
      <t>チイキ</t>
    </rPh>
    <rPh sb="15" eb="16">
      <t>マタ</t>
    </rPh>
    <rPh sb="27" eb="29">
      <t>ジギョウ</t>
    </rPh>
    <phoneticPr fontId="4"/>
  </si>
  <si>
    <t>　　　　b　家庭用1か月10m3の水道料金が　　　　　　　　　＊：1,162円（H30事業）</t>
    <rPh sb="6" eb="9">
      <t>カテイヨウ</t>
    </rPh>
    <rPh sb="11" eb="12">
      <t>ゲツ</t>
    </rPh>
    <rPh sb="17" eb="19">
      <t>スイドウ</t>
    </rPh>
    <rPh sb="19" eb="21">
      <t>リョウキン</t>
    </rPh>
    <rPh sb="38" eb="39">
      <t>エン</t>
    </rPh>
    <rPh sb="43" eb="45">
      <t>ジギョウ</t>
    </rPh>
    <phoneticPr fontId="4"/>
  </si>
  <si>
    <t>　　　　　給水人口5万人以上の水道事業者における平均＊より高い事業者</t>
    <rPh sb="31" eb="34">
      <t>ジギョウシャ</t>
    </rPh>
    <phoneticPr fontId="4"/>
  </si>
  <si>
    <t>　　　　c　H21以降に他の水道事業（給水人口5,000人超）又は水道用水供給事業との事業統合を行っ</t>
    <rPh sb="9" eb="11">
      <t>イコウ</t>
    </rPh>
    <rPh sb="11" eb="13">
      <t>ネンイコウ</t>
    </rPh>
    <rPh sb="12" eb="13">
      <t>ホカ</t>
    </rPh>
    <rPh sb="14" eb="16">
      <t>スイドウ</t>
    </rPh>
    <rPh sb="16" eb="18">
      <t>ジギョウ</t>
    </rPh>
    <rPh sb="19" eb="21">
      <t>キュウスイ</t>
    </rPh>
    <rPh sb="21" eb="23">
      <t>ジンコウ</t>
    </rPh>
    <rPh sb="28" eb="29">
      <t>ニン</t>
    </rPh>
    <rPh sb="29" eb="30">
      <t>チョウ</t>
    </rPh>
    <phoneticPr fontId="4"/>
  </si>
  <si>
    <t>　　　　　た事業者</t>
    <phoneticPr fontId="4"/>
  </si>
  <si>
    <t>　　　　d　他の水道事業（5,000人超）又は水道用水供給事業とのH30までの事業統合計画が広域的水</t>
    <rPh sb="18" eb="19">
      <t>ニン</t>
    </rPh>
    <rPh sb="19" eb="20">
      <t>チョウ</t>
    </rPh>
    <rPh sb="21" eb="22">
      <t>マタ</t>
    </rPh>
    <phoneticPr fontId="4"/>
  </si>
  <si>
    <t>　　　　　道整備計画に定められている事業者</t>
    <phoneticPr fontId="4"/>
  </si>
  <si>
    <t>基幹水道構造物の耐震化事業
［取水施設、導水施設、浄水施設及び送配水施設等（いずれも管路は含まない）］</t>
    <rPh sb="0" eb="2">
      <t>キカン</t>
    </rPh>
    <rPh sb="2" eb="4">
      <t>スイドウ</t>
    </rPh>
    <rPh sb="4" eb="7">
      <t>コウゾウブツ</t>
    </rPh>
    <rPh sb="8" eb="11">
      <t>タイシンカ</t>
    </rPh>
    <rPh sb="11" eb="13">
      <t>ジギョウ</t>
    </rPh>
    <rPh sb="15" eb="17">
      <t>シュスイ</t>
    </rPh>
    <rPh sb="17" eb="19">
      <t>シセツ</t>
    </rPh>
    <rPh sb="20" eb="22">
      <t>ドウスイ</t>
    </rPh>
    <rPh sb="22" eb="24">
      <t>シセツ</t>
    </rPh>
    <rPh sb="25" eb="27">
      <t>ジョウスイ</t>
    </rPh>
    <rPh sb="27" eb="29">
      <t>シセツ</t>
    </rPh>
    <rPh sb="29" eb="30">
      <t>オヨ</t>
    </rPh>
    <rPh sb="31" eb="32">
      <t>ソウ</t>
    </rPh>
    <rPh sb="32" eb="34">
      <t>ハイスイ</t>
    </rPh>
    <rPh sb="34" eb="37">
      <t>シセツトウ</t>
    </rPh>
    <rPh sb="42" eb="44">
      <t>カンロ</t>
    </rPh>
    <rPh sb="45" eb="46">
      <t>フク</t>
    </rPh>
    <phoneticPr fontId="4"/>
  </si>
  <si>
    <t>（厚生労働大臣が認めた基準事業費による上限あり）</t>
    <rPh sb="1" eb="3">
      <t>コウセイ</t>
    </rPh>
    <rPh sb="3" eb="5">
      <t>ロウドウ</t>
    </rPh>
    <rPh sb="5" eb="7">
      <t>ダイジン</t>
    </rPh>
    <rPh sb="8" eb="9">
      <t>ミト</t>
    </rPh>
    <rPh sb="11" eb="13">
      <t>キジュン</t>
    </rPh>
    <rPh sb="13" eb="16">
      <t>ジギョウヒ</t>
    </rPh>
    <rPh sb="19" eb="21">
      <t>ジョウゲン</t>
    </rPh>
    <phoneticPr fontId="4"/>
  </si>
  <si>
    <t>配水池及び浄水場等の基幹水道構造物のうち特に耐震化が必要であると認められるものの補強又は</t>
    <rPh sb="0" eb="2">
      <t>ハイスイ</t>
    </rPh>
    <rPh sb="2" eb="3">
      <t>イケ</t>
    </rPh>
    <rPh sb="3" eb="4">
      <t>オヨ</t>
    </rPh>
    <rPh sb="5" eb="8">
      <t>ジョウスイジョウ</t>
    </rPh>
    <rPh sb="8" eb="9">
      <t>トウ</t>
    </rPh>
    <rPh sb="10" eb="12">
      <t>キカン</t>
    </rPh>
    <rPh sb="12" eb="14">
      <t>スイドウ</t>
    </rPh>
    <rPh sb="14" eb="17">
      <t>コウゾウブツ</t>
    </rPh>
    <rPh sb="20" eb="21">
      <t>トク</t>
    </rPh>
    <rPh sb="22" eb="25">
      <t>タイシンカ</t>
    </rPh>
    <rPh sb="26" eb="28">
      <t>ヒツヨウ</t>
    </rPh>
    <phoneticPr fontId="4"/>
  </si>
  <si>
    <t>改築・更新事業で、次の（１）又は（２）のいずれかに該当する事業</t>
    <phoneticPr fontId="4"/>
  </si>
  <si>
    <t>Ｈ29以降に採択された事業については、本事業の実施前に近隣事業体等との広域化についても検討</t>
    <rPh sb="3" eb="5">
      <t>イコウ</t>
    </rPh>
    <rPh sb="6" eb="8">
      <t>サイタク</t>
    </rPh>
    <rPh sb="11" eb="13">
      <t>ジギョウ</t>
    </rPh>
    <rPh sb="19" eb="20">
      <t>ホン</t>
    </rPh>
    <rPh sb="20" eb="22">
      <t>ジギョウ</t>
    </rPh>
    <rPh sb="23" eb="25">
      <t>ジッシ</t>
    </rPh>
    <rPh sb="25" eb="26">
      <t>マエ</t>
    </rPh>
    <rPh sb="27" eb="29">
      <t>キンリン</t>
    </rPh>
    <rPh sb="29" eb="31">
      <t>ジギョウ</t>
    </rPh>
    <rPh sb="31" eb="32">
      <t>タイ</t>
    </rPh>
    <rPh sb="32" eb="33">
      <t>トウ</t>
    </rPh>
    <rPh sb="35" eb="38">
      <t>コウイキカ</t>
    </rPh>
    <rPh sb="43" eb="45">
      <t>ケントウ</t>
    </rPh>
    <phoneticPr fontId="4"/>
  </si>
  <si>
    <t>すること</t>
    <phoneticPr fontId="4"/>
  </si>
  <si>
    <t>　　ア　資本単価が、水道事業は90（H21以前に採択：70）円/m3以上、</t>
    <rPh sb="4" eb="6">
      <t>シホン</t>
    </rPh>
    <rPh sb="6" eb="8">
      <t>タンカ</t>
    </rPh>
    <rPh sb="10" eb="12">
      <t>スイドウ</t>
    </rPh>
    <rPh sb="12" eb="14">
      <t>ジギョウ</t>
    </rPh>
    <rPh sb="30" eb="31">
      <t>エン</t>
    </rPh>
    <rPh sb="34" eb="36">
      <t>イジョウ</t>
    </rPh>
    <phoneticPr fontId="4"/>
  </si>
  <si>
    <t>　　　水道用水供給事業は70（H21以前に採択：50）円/m3以上</t>
    <rPh sb="3" eb="5">
      <t>スイドウ</t>
    </rPh>
    <rPh sb="5" eb="7">
      <t>ヨウスイ</t>
    </rPh>
    <rPh sb="7" eb="9">
      <t>キョウキュウ</t>
    </rPh>
    <rPh sb="9" eb="11">
      <t>ジギョウ</t>
    </rPh>
    <rPh sb="27" eb="28">
      <t>エン</t>
    </rPh>
    <rPh sb="31" eb="33">
      <t>イジョウ</t>
    </rPh>
    <phoneticPr fontId="4"/>
  </si>
  <si>
    <t>　　イ　地方公営企業法施行規則第7条に定める法定耐用年数以内の施設</t>
    <rPh sb="4" eb="6">
      <t>チホウ</t>
    </rPh>
    <rPh sb="6" eb="8">
      <t>コウエイ</t>
    </rPh>
    <rPh sb="8" eb="10">
      <t>キギョウ</t>
    </rPh>
    <rPh sb="10" eb="11">
      <t>ホウ</t>
    </rPh>
    <rPh sb="11" eb="13">
      <t>シコウ</t>
    </rPh>
    <rPh sb="13" eb="15">
      <t>キソク</t>
    </rPh>
    <rPh sb="15" eb="16">
      <t>ダイ</t>
    </rPh>
    <rPh sb="17" eb="18">
      <t>ジョウ</t>
    </rPh>
    <rPh sb="19" eb="20">
      <t>サダ</t>
    </rPh>
    <rPh sb="22" eb="24">
      <t>ホウテイ</t>
    </rPh>
    <rPh sb="24" eb="26">
      <t>タイヨウ</t>
    </rPh>
    <rPh sb="26" eb="28">
      <t>ネンスウ</t>
    </rPh>
    <rPh sb="28" eb="30">
      <t>イナイ</t>
    </rPh>
    <rPh sb="31" eb="33">
      <t>シセツ</t>
    </rPh>
    <phoneticPr fontId="4"/>
  </si>
  <si>
    <t>　　ウ　H9以前に建築された施設</t>
    <rPh sb="6" eb="8">
      <t>イゼン</t>
    </rPh>
    <rPh sb="8" eb="10">
      <t>ネンイゼン</t>
    </rPh>
    <rPh sb="9" eb="11">
      <t>ケンチク</t>
    </rPh>
    <rPh sb="14" eb="16">
      <t>シセツ</t>
    </rPh>
    <phoneticPr fontId="4"/>
  </si>
  <si>
    <t>　　エ　耐震補強又は改築・更新を行った基幹水道構造物については、</t>
    <rPh sb="4" eb="6">
      <t>タイシン</t>
    </rPh>
    <rPh sb="6" eb="8">
      <t>ホキョウ</t>
    </rPh>
    <rPh sb="8" eb="9">
      <t>マタ</t>
    </rPh>
    <rPh sb="10" eb="12">
      <t>カイチク</t>
    </rPh>
    <rPh sb="13" eb="15">
      <t>コウシン</t>
    </rPh>
    <rPh sb="16" eb="17">
      <t>オコナ</t>
    </rPh>
    <rPh sb="19" eb="21">
      <t>キカン</t>
    </rPh>
    <rPh sb="21" eb="23">
      <t>スイドウ</t>
    </rPh>
    <rPh sb="23" eb="26">
      <t>コウゾウブツ</t>
    </rPh>
    <phoneticPr fontId="4"/>
  </si>
  <si>
    <t>　　　レベル2地震動に対して、生じる被害が軽微で所期の機能を保持できる構造</t>
    <rPh sb="7" eb="9">
      <t>ジシン</t>
    </rPh>
    <rPh sb="9" eb="10">
      <t>ドウ</t>
    </rPh>
    <rPh sb="11" eb="12">
      <t>タイ</t>
    </rPh>
    <phoneticPr fontId="4"/>
  </si>
  <si>
    <t>　　オ　地震対策等地域のⅠ又はⅡのいずれかにおける事業</t>
    <rPh sb="4" eb="6">
      <t>ジシン</t>
    </rPh>
    <rPh sb="6" eb="8">
      <t>タイサク</t>
    </rPh>
    <rPh sb="8" eb="9">
      <t>ナド</t>
    </rPh>
    <rPh sb="9" eb="11">
      <t>チイキ</t>
    </rPh>
    <rPh sb="13" eb="14">
      <t>マタ</t>
    </rPh>
    <rPh sb="25" eb="27">
      <t>ジギョウ</t>
    </rPh>
    <phoneticPr fontId="4"/>
  </si>
  <si>
    <t>水道管路耐震化推進事業</t>
    <rPh sb="0" eb="3">
      <t>スイドウカン</t>
    </rPh>
    <rPh sb="3" eb="4">
      <t>ロ</t>
    </rPh>
    <rPh sb="4" eb="7">
      <t>タイシンカ</t>
    </rPh>
    <rPh sb="7" eb="9">
      <t>スイシン</t>
    </rPh>
    <rPh sb="9" eb="11">
      <t>ジギョウ</t>
    </rPh>
    <phoneticPr fontId="4"/>
  </si>
  <si>
    <t>老朽管更新事業
［布設後20年以上経過した塩化ビニル管（接着継手、基幹管路のみ）、鋳鉄管及びコンクリート管並びに布設後30年以上経過したダクタイル鋳鉄管（基幹管路のみ）の導水管、送水管及び配水管］</t>
    <rPh sb="0" eb="2">
      <t>ロウキュウ</t>
    </rPh>
    <rPh sb="2" eb="3">
      <t>カン</t>
    </rPh>
    <rPh sb="3" eb="5">
      <t>コウシン</t>
    </rPh>
    <rPh sb="5" eb="7">
      <t>ジギョウ</t>
    </rPh>
    <rPh sb="9" eb="11">
      <t>フセツ</t>
    </rPh>
    <rPh sb="11" eb="12">
      <t>ゴ</t>
    </rPh>
    <rPh sb="14" eb="17">
      <t>ネンイジョウ</t>
    </rPh>
    <rPh sb="17" eb="19">
      <t>ケイカ</t>
    </rPh>
    <rPh sb="21" eb="23">
      <t>エンカ</t>
    </rPh>
    <rPh sb="26" eb="27">
      <t>カン</t>
    </rPh>
    <rPh sb="28" eb="30">
      <t>セッチャク</t>
    </rPh>
    <rPh sb="30" eb="32">
      <t>ツギテ</t>
    </rPh>
    <rPh sb="33" eb="35">
      <t>キカン</t>
    </rPh>
    <rPh sb="35" eb="37">
      <t>カンロ</t>
    </rPh>
    <rPh sb="41" eb="43">
      <t>チュウテツ</t>
    </rPh>
    <rPh sb="43" eb="44">
      <t>カン</t>
    </rPh>
    <rPh sb="44" eb="45">
      <t>オヨ</t>
    </rPh>
    <rPh sb="52" eb="53">
      <t>カン</t>
    </rPh>
    <rPh sb="53" eb="54">
      <t>ナラ</t>
    </rPh>
    <rPh sb="56" eb="58">
      <t>フセツ</t>
    </rPh>
    <rPh sb="58" eb="59">
      <t>ゴ</t>
    </rPh>
    <rPh sb="61" eb="62">
      <t>ネン</t>
    </rPh>
    <rPh sb="62" eb="64">
      <t>イジョウ</t>
    </rPh>
    <rPh sb="64" eb="66">
      <t>ケイカ</t>
    </rPh>
    <rPh sb="73" eb="76">
      <t>チュウテツカン</t>
    </rPh>
    <rPh sb="77" eb="79">
      <t>キカン</t>
    </rPh>
    <rPh sb="79" eb="81">
      <t>カンロ</t>
    </rPh>
    <rPh sb="85" eb="87">
      <t>ドウスイ</t>
    </rPh>
    <rPh sb="87" eb="88">
      <t>カン</t>
    </rPh>
    <rPh sb="89" eb="92">
      <t>ソウスイカン</t>
    </rPh>
    <rPh sb="92" eb="93">
      <t>オヨ</t>
    </rPh>
    <rPh sb="94" eb="97">
      <t>ハイスイカン</t>
    </rPh>
    <phoneticPr fontId="4"/>
  </si>
  <si>
    <t>Ｈ27以前に採択された事業及びＨ28実施事業（Ｈ28新規事業は、Ｈ28実施分に限る）</t>
    <rPh sb="3" eb="5">
      <t>イゼン</t>
    </rPh>
    <rPh sb="6" eb="8">
      <t>サイタク</t>
    </rPh>
    <rPh sb="11" eb="13">
      <t>ジギョウ</t>
    </rPh>
    <rPh sb="13" eb="14">
      <t>オヨ</t>
    </rPh>
    <rPh sb="18" eb="20">
      <t>ジッシ</t>
    </rPh>
    <rPh sb="20" eb="22">
      <t>ジギョウ</t>
    </rPh>
    <rPh sb="26" eb="28">
      <t>シンキ</t>
    </rPh>
    <rPh sb="28" eb="30">
      <t>ジギョウ</t>
    </rPh>
    <rPh sb="35" eb="37">
      <t>ジッシ</t>
    </rPh>
    <rPh sb="37" eb="38">
      <t>ブン</t>
    </rPh>
    <rPh sb="39" eb="40">
      <t>カギ</t>
    </rPh>
    <phoneticPr fontId="4"/>
  </si>
  <si>
    <t>（１）　次のいずれにも該当する事業</t>
    <phoneticPr fontId="4"/>
  </si>
  <si>
    <t>（H21以前の採択分及びダクタイル鋳鉄管は１／４）</t>
    <rPh sb="4" eb="6">
      <t>イゼン</t>
    </rPh>
    <rPh sb="7" eb="9">
      <t>サイタク</t>
    </rPh>
    <rPh sb="9" eb="10">
      <t>ブン</t>
    </rPh>
    <rPh sb="10" eb="11">
      <t>オヨ</t>
    </rPh>
    <rPh sb="17" eb="20">
      <t>チュウテツカン</t>
    </rPh>
    <phoneticPr fontId="4"/>
  </si>
  <si>
    <t>　　ア　地震対策として行う事業であって、次のaに該当し、かつb～ｆのいずれかに該当するもの（dは</t>
    <rPh sb="4" eb="6">
      <t>ジシン</t>
    </rPh>
    <rPh sb="6" eb="8">
      <t>タイサク</t>
    </rPh>
    <rPh sb="11" eb="12">
      <t>オコナ</t>
    </rPh>
    <rPh sb="13" eb="15">
      <t>ジギョウ</t>
    </rPh>
    <phoneticPr fontId="4"/>
  </si>
  <si>
    <t>　　　H25まで、eはH30まで）次のaに該当し、かつb～f</t>
    <phoneticPr fontId="4"/>
  </si>
  <si>
    <t>　　　　a　地震対策等地域のⅠ又はⅡのいずれかにおける事業</t>
    <rPh sb="6" eb="8">
      <t>ジシン</t>
    </rPh>
    <rPh sb="8" eb="10">
      <t>タイサク</t>
    </rPh>
    <rPh sb="10" eb="11">
      <t>ナド</t>
    </rPh>
    <rPh sb="11" eb="13">
      <t>チイキ</t>
    </rPh>
    <rPh sb="15" eb="16">
      <t>マタ</t>
    </rPh>
    <rPh sb="27" eb="29">
      <t>ジギョウ</t>
    </rPh>
    <phoneticPr fontId="4"/>
  </si>
  <si>
    <t>　　　　b　給水人口5万人未満</t>
    <rPh sb="6" eb="8">
      <t>キュウスイ</t>
    </rPh>
    <rPh sb="8" eb="10">
      <t>ジンコウ</t>
    </rPh>
    <rPh sb="11" eb="13">
      <t>マンニン</t>
    </rPh>
    <rPh sb="13" eb="15">
      <t>ミマン</t>
    </rPh>
    <phoneticPr fontId="4"/>
  </si>
  <si>
    <t>　　　　c　給水人口5万人以上で、家庭用1か月10m3の水道料金が　　　＊：上欄参照</t>
    <rPh sb="6" eb="8">
      <t>キュウスイ</t>
    </rPh>
    <rPh sb="8" eb="10">
      <t>ジンコウ</t>
    </rPh>
    <rPh sb="11" eb="13">
      <t>マンニン</t>
    </rPh>
    <rPh sb="13" eb="15">
      <t>イジョウ</t>
    </rPh>
    <rPh sb="22" eb="23">
      <t>ゲツ</t>
    </rPh>
    <rPh sb="38" eb="39">
      <t>ウエ</t>
    </rPh>
    <rPh sb="39" eb="40">
      <t>ラン</t>
    </rPh>
    <rPh sb="40" eb="42">
      <t>サンショウ</t>
    </rPh>
    <phoneticPr fontId="4"/>
  </si>
  <si>
    <t>　　　　d　給水人口5万人以上で、次の①及び②いずれにも該当（基幹管路における鋳鉄管、コンクリー</t>
    <rPh sb="6" eb="8">
      <t>キュウスイ</t>
    </rPh>
    <rPh sb="8" eb="10">
      <t>ジンコウ</t>
    </rPh>
    <rPh sb="11" eb="13">
      <t>マンニン</t>
    </rPh>
    <rPh sb="13" eb="15">
      <t>イジョウ</t>
    </rPh>
    <rPh sb="17" eb="18">
      <t>ツギ</t>
    </rPh>
    <rPh sb="20" eb="21">
      <t>オヨ</t>
    </rPh>
    <rPh sb="28" eb="30">
      <t>ガイトウ</t>
    </rPh>
    <phoneticPr fontId="4"/>
  </si>
  <si>
    <t>　　　　　ト管に限る）</t>
    <phoneticPr fontId="4"/>
  </si>
  <si>
    <t>　　　　　　①　20年以上経過した鋳鉄管、コンクリート管が基幹管路延長の10％以上残存</t>
    <rPh sb="10" eb="13">
      <t>ネンイジョウ</t>
    </rPh>
    <rPh sb="13" eb="15">
      <t>ケイカ</t>
    </rPh>
    <rPh sb="17" eb="20">
      <t>チュウテツカン</t>
    </rPh>
    <rPh sb="27" eb="28">
      <t>カン</t>
    </rPh>
    <phoneticPr fontId="4"/>
  </si>
  <si>
    <t>　　　　　　②　単年度あたり、基幹管路延長の1.5％以上又は5km以上の更新整備</t>
    <rPh sb="8" eb="11">
      <t>タンネンド</t>
    </rPh>
    <rPh sb="15" eb="17">
      <t>キカン</t>
    </rPh>
    <rPh sb="17" eb="19">
      <t>カンロ</t>
    </rPh>
    <rPh sb="19" eb="21">
      <t>エンチョウ</t>
    </rPh>
    <rPh sb="26" eb="28">
      <t>イジョウ</t>
    </rPh>
    <rPh sb="28" eb="29">
      <t>マタ</t>
    </rPh>
    <rPh sb="33" eb="35">
      <t>イジョウ</t>
    </rPh>
    <rPh sb="36" eb="38">
      <t>コウシン</t>
    </rPh>
    <rPh sb="38" eb="40">
      <t>セイビ</t>
    </rPh>
    <phoneticPr fontId="4"/>
  </si>
  <si>
    <t>　　　　e　給水人口5万人以上で、次の①又は②いずれかに該当</t>
    <rPh sb="6" eb="8">
      <t>キュウスイ</t>
    </rPh>
    <rPh sb="8" eb="10">
      <t>ジンコウ</t>
    </rPh>
    <rPh sb="11" eb="13">
      <t>マンニン</t>
    </rPh>
    <rPh sb="13" eb="15">
      <t>イジョウ</t>
    </rPh>
    <rPh sb="17" eb="18">
      <t>ツギ</t>
    </rPh>
    <rPh sb="20" eb="21">
      <t>マタ</t>
    </rPh>
    <rPh sb="28" eb="30">
      <t>ガイトウ</t>
    </rPh>
    <phoneticPr fontId="4"/>
  </si>
  <si>
    <t>　　　　　　①　H21以降に他の水道事業（給水人口5,000人超）又は水道用水供給事業との事業統合を</t>
    <rPh sb="11" eb="13">
      <t>イコウ</t>
    </rPh>
    <rPh sb="13" eb="15">
      <t>ネンイコウ</t>
    </rPh>
    <rPh sb="14" eb="15">
      <t>ホカ</t>
    </rPh>
    <rPh sb="16" eb="18">
      <t>スイドウ</t>
    </rPh>
    <rPh sb="18" eb="20">
      <t>ジギョウ</t>
    </rPh>
    <rPh sb="21" eb="23">
      <t>キュウスイ</t>
    </rPh>
    <rPh sb="23" eb="25">
      <t>ジンコウ</t>
    </rPh>
    <rPh sb="30" eb="31">
      <t>ニン</t>
    </rPh>
    <rPh sb="31" eb="32">
      <t>チョウ</t>
    </rPh>
    <phoneticPr fontId="4"/>
  </si>
  <si>
    <t>　　　　　　　行った事業者</t>
    <phoneticPr fontId="4"/>
  </si>
  <si>
    <t>　　　　　　②　他の水道事業（5,000人超）又は水道用水供給事業とのH30までの事業統合計画が広域</t>
    <rPh sb="20" eb="21">
      <t>ニン</t>
    </rPh>
    <rPh sb="21" eb="22">
      <t>チョウ</t>
    </rPh>
    <rPh sb="23" eb="24">
      <t>マタ</t>
    </rPh>
    <phoneticPr fontId="4"/>
  </si>
  <si>
    <t>　　　　　　　的水道整備計画に定められている事業者</t>
    <phoneticPr fontId="4"/>
  </si>
  <si>
    <t>　　　　f　水道用水供給事業者</t>
    <rPh sb="6" eb="8">
      <t>スイドウ</t>
    </rPh>
    <rPh sb="8" eb="10">
      <t>ヨウスイ</t>
    </rPh>
    <rPh sb="10" eb="12">
      <t>キョウキュウ</t>
    </rPh>
    <rPh sb="12" eb="15">
      <t>ジギョウシャ</t>
    </rPh>
    <phoneticPr fontId="4"/>
  </si>
  <si>
    <t>　　イ　水道事業で資本単価90（H21以前に採択：70）円/m3以上、又は水道用水供給事業で資本単</t>
    <rPh sb="4" eb="6">
      <t>スイドウ</t>
    </rPh>
    <rPh sb="6" eb="8">
      <t>ジギョウ</t>
    </rPh>
    <rPh sb="9" eb="11">
      <t>シホン</t>
    </rPh>
    <rPh sb="11" eb="13">
      <t>タンカ</t>
    </rPh>
    <rPh sb="28" eb="29">
      <t>エン</t>
    </rPh>
    <rPh sb="32" eb="34">
      <t>イジョウ</t>
    </rPh>
    <phoneticPr fontId="4"/>
  </si>
  <si>
    <t>　　　価70（H21以前に採択：50）円/m3以上</t>
    <phoneticPr fontId="4"/>
  </si>
  <si>
    <t>（２）　（１）に該当する事業で、水道事業で資本単価140円/m3以上、又は水道用水供給事業で資本単</t>
    <rPh sb="8" eb="10">
      <t>ガイトウ</t>
    </rPh>
    <rPh sb="12" eb="14">
      <t>ジギョウ</t>
    </rPh>
    <rPh sb="16" eb="18">
      <t>スイドウ</t>
    </rPh>
    <rPh sb="18" eb="20">
      <t>ジギョウ</t>
    </rPh>
    <rPh sb="21" eb="23">
      <t>シホン</t>
    </rPh>
    <rPh sb="23" eb="25">
      <t>タンカ</t>
    </rPh>
    <rPh sb="28" eb="29">
      <t>エン</t>
    </rPh>
    <rPh sb="32" eb="34">
      <t>イジョウ</t>
    </rPh>
    <phoneticPr fontId="4"/>
  </si>
  <si>
    <t>１／２</t>
    <phoneticPr fontId="4"/>
  </si>
  <si>
    <t>　　価100円/m3以上</t>
    <phoneticPr fontId="4"/>
  </si>
  <si>
    <t>（H21以前の採択分及びダクタイル鋳鉄管は１／３）</t>
    <rPh sb="4" eb="6">
      <t>イゼン</t>
    </rPh>
    <rPh sb="7" eb="9">
      <t>サイタク</t>
    </rPh>
    <rPh sb="9" eb="10">
      <t>ブン</t>
    </rPh>
    <rPh sb="10" eb="11">
      <t>オヨ</t>
    </rPh>
    <rPh sb="17" eb="20">
      <t>チュウテツカン</t>
    </rPh>
    <phoneticPr fontId="4"/>
  </si>
  <si>
    <t>（３）　厚生労働大臣が認める事業</t>
    <rPh sb="4" eb="6">
      <t>コウセイ</t>
    </rPh>
    <rPh sb="6" eb="8">
      <t>ロウドウ</t>
    </rPh>
    <rPh sb="8" eb="10">
      <t>ダイジン</t>
    </rPh>
    <rPh sb="11" eb="12">
      <t>ミト</t>
    </rPh>
    <rPh sb="14" eb="16">
      <t>ジギョウ</t>
    </rPh>
    <phoneticPr fontId="4"/>
  </si>
  <si>
    <t>水道管路緊急改善事業</t>
    <rPh sb="0" eb="2">
      <t>スイドウ</t>
    </rPh>
    <rPh sb="2" eb="4">
      <t>カンロ</t>
    </rPh>
    <rPh sb="4" eb="6">
      <t>キンキュウ</t>
    </rPh>
    <rPh sb="6" eb="8">
      <t>カイゼン</t>
    </rPh>
    <rPh sb="8" eb="10">
      <t>ジギョウ</t>
    </rPh>
    <phoneticPr fontId="4"/>
  </si>
  <si>
    <t>１　１ヶ月に10m3使用した場合の家庭用の水道料金が平均料金よりも高く、給水収益に占める</t>
    <rPh sb="2" eb="5">
      <t>イッカゲツ</t>
    </rPh>
    <rPh sb="10" eb="12">
      <t>シヨウ</t>
    </rPh>
    <rPh sb="14" eb="16">
      <t>バアイ</t>
    </rPh>
    <rPh sb="17" eb="20">
      <t>カテイヨウ</t>
    </rPh>
    <rPh sb="21" eb="23">
      <t>スイドウ</t>
    </rPh>
    <rPh sb="23" eb="25">
      <t>リョウキン</t>
    </rPh>
    <rPh sb="26" eb="28">
      <t>ヘイキン</t>
    </rPh>
    <rPh sb="28" eb="30">
      <t>リョウキン</t>
    </rPh>
    <rPh sb="33" eb="34">
      <t>タカ</t>
    </rPh>
    <phoneticPr fontId="4"/>
  </si>
  <si>
    <t>　　企業債残高（企業債残高／給水収益）が基準より高い上水道事業</t>
    <rPh sb="2" eb="4">
      <t>キギョウ</t>
    </rPh>
    <rPh sb="4" eb="5">
      <t>サイ</t>
    </rPh>
    <rPh sb="5" eb="7">
      <t>ザンダカ</t>
    </rPh>
    <rPh sb="8" eb="10">
      <t>キギョウ</t>
    </rPh>
    <rPh sb="10" eb="11">
      <t>サイ</t>
    </rPh>
    <rPh sb="11" eb="12">
      <t>ザン</t>
    </rPh>
    <rPh sb="12" eb="13">
      <t>タカ</t>
    </rPh>
    <rPh sb="14" eb="16">
      <t>キュウスイ</t>
    </rPh>
    <rPh sb="16" eb="18">
      <t>シュウエキ</t>
    </rPh>
    <rPh sb="20" eb="22">
      <t>キジュン</t>
    </rPh>
    <rPh sb="24" eb="25">
      <t>タカ</t>
    </rPh>
    <rPh sb="26" eb="29">
      <t>ジョウスイドウ</t>
    </rPh>
    <rPh sb="29" eb="31">
      <t>ジギョウ</t>
    </rPh>
    <phoneticPr fontId="4"/>
  </si>
  <si>
    <t>２　１に該当せず、１ヶ月に10m3使用した場合の家庭用の水道料金が平均料金よりも高く、有収密度</t>
    <rPh sb="4" eb="6">
      <t>ガイトウ</t>
    </rPh>
    <rPh sb="9" eb="12">
      <t>イッカゲツ</t>
    </rPh>
    <rPh sb="17" eb="19">
      <t>シヨウ</t>
    </rPh>
    <rPh sb="21" eb="23">
      <t>バアイ</t>
    </rPh>
    <rPh sb="24" eb="27">
      <t>カテイヨウ</t>
    </rPh>
    <rPh sb="28" eb="30">
      <t>スイドウ</t>
    </rPh>
    <rPh sb="30" eb="32">
      <t>リョウキン</t>
    </rPh>
    <rPh sb="33" eb="35">
      <t>ヘイキン</t>
    </rPh>
    <rPh sb="35" eb="37">
      <t>リョウキン</t>
    </rPh>
    <rPh sb="40" eb="41">
      <t>タカ</t>
    </rPh>
    <rPh sb="43" eb="45">
      <t>ユウシュウ</t>
    </rPh>
    <rPh sb="45" eb="47">
      <t>ミツド</t>
    </rPh>
    <phoneticPr fontId="4"/>
  </si>
  <si>
    <t>　　が平均値より低い上水道事業者</t>
    <rPh sb="3" eb="5">
      <t>ヘイキン</t>
    </rPh>
    <rPh sb="5" eb="6">
      <t>アタイ</t>
    </rPh>
    <rPh sb="8" eb="9">
      <t>ヒク</t>
    </rPh>
    <rPh sb="10" eb="13">
      <t>ジョウスイドウ</t>
    </rPh>
    <rPh sb="13" eb="15">
      <t>ジギョウ</t>
    </rPh>
    <rPh sb="15" eb="16">
      <t>シャ</t>
    </rPh>
    <phoneticPr fontId="4"/>
  </si>
  <si>
    <t>３　１に該当せず、給水収益に占める企業債残高が基準よりも高く、料金回収率が100％以上の</t>
    <rPh sb="4" eb="6">
      <t>ガイトウ</t>
    </rPh>
    <rPh sb="9" eb="11">
      <t>キュウスイ</t>
    </rPh>
    <rPh sb="11" eb="13">
      <t>シュウエキ</t>
    </rPh>
    <rPh sb="14" eb="15">
      <t>シ</t>
    </rPh>
    <rPh sb="17" eb="19">
      <t>キギョウ</t>
    </rPh>
    <rPh sb="19" eb="20">
      <t>サイ</t>
    </rPh>
    <rPh sb="20" eb="22">
      <t>ザンダカ</t>
    </rPh>
    <rPh sb="23" eb="25">
      <t>キジュン</t>
    </rPh>
    <rPh sb="28" eb="29">
      <t>タカ</t>
    </rPh>
    <rPh sb="31" eb="33">
      <t>リョウキン</t>
    </rPh>
    <rPh sb="33" eb="35">
      <t>カイシュウ</t>
    </rPh>
    <rPh sb="35" eb="36">
      <t>リツ</t>
    </rPh>
    <rPh sb="41" eb="43">
      <t>イジョウ</t>
    </rPh>
    <phoneticPr fontId="4"/>
  </si>
  <si>
    <t>　　上水道事業者</t>
    <rPh sb="2" eb="5">
      <t>ジョウスイドウ</t>
    </rPh>
    <rPh sb="5" eb="7">
      <t>ジギョウ</t>
    </rPh>
    <rPh sb="7" eb="8">
      <t>シャ</t>
    </rPh>
    <phoneticPr fontId="4"/>
  </si>
  <si>
    <t>４　水道用水供給事業者</t>
    <rPh sb="2" eb="4">
      <t>スイドウ</t>
    </rPh>
    <rPh sb="4" eb="6">
      <t>ヨウスイ</t>
    </rPh>
    <rPh sb="6" eb="8">
      <t>キョウキュウ</t>
    </rPh>
    <rPh sb="8" eb="10">
      <t>ジギョウ</t>
    </rPh>
    <rPh sb="10" eb="11">
      <t>シャ</t>
    </rPh>
    <phoneticPr fontId="4"/>
  </si>
  <si>
    <t>　※基準となる平均料金、企業債残高、有収密度は、毎年度別途通知する値</t>
    <rPh sb="2" eb="4">
      <t>キジュン</t>
    </rPh>
    <rPh sb="7" eb="9">
      <t>ヘイキン</t>
    </rPh>
    <rPh sb="9" eb="11">
      <t>リョウキン</t>
    </rPh>
    <rPh sb="12" eb="15">
      <t>キギョウサイ</t>
    </rPh>
    <rPh sb="15" eb="17">
      <t>ザンダカ</t>
    </rPh>
    <rPh sb="18" eb="20">
      <t>ユウシュウ</t>
    </rPh>
    <rPh sb="20" eb="22">
      <t>ミツド</t>
    </rPh>
    <rPh sb="24" eb="27">
      <t>マイネンド</t>
    </rPh>
    <rPh sb="27" eb="29">
      <t>ベット</t>
    </rPh>
    <rPh sb="29" eb="31">
      <t>ツウチ</t>
    </rPh>
    <rPh sb="33" eb="34">
      <t>アタイ</t>
    </rPh>
    <phoneticPr fontId="4"/>
  </si>
  <si>
    <t>管路近代化事業
［石綿セメント管並びに布設後20年以上経過した塩化ビニル管、鋳鉄管及び鋼管等（いずれも更新）、ポンプ及び計装設備（設置及び更新）等］</t>
    <rPh sb="0" eb="2">
      <t>カンロ</t>
    </rPh>
    <rPh sb="2" eb="5">
      <t>キンダイカ</t>
    </rPh>
    <rPh sb="5" eb="7">
      <t>ジギョウ</t>
    </rPh>
    <rPh sb="9" eb="11">
      <t>セキメン</t>
    </rPh>
    <rPh sb="15" eb="16">
      <t>カン</t>
    </rPh>
    <rPh sb="16" eb="17">
      <t>ナラ</t>
    </rPh>
    <rPh sb="19" eb="21">
      <t>フセツ</t>
    </rPh>
    <rPh sb="21" eb="22">
      <t>ゴ</t>
    </rPh>
    <rPh sb="24" eb="25">
      <t>ネン</t>
    </rPh>
    <rPh sb="25" eb="27">
      <t>イジョウ</t>
    </rPh>
    <rPh sb="27" eb="29">
      <t>ケイカ</t>
    </rPh>
    <rPh sb="31" eb="33">
      <t>エンカ</t>
    </rPh>
    <rPh sb="36" eb="37">
      <t>カン</t>
    </rPh>
    <rPh sb="38" eb="41">
      <t>チュウテツカン</t>
    </rPh>
    <rPh sb="41" eb="42">
      <t>オヨ</t>
    </rPh>
    <rPh sb="43" eb="45">
      <t>コウカン</t>
    </rPh>
    <rPh sb="45" eb="46">
      <t>トウ</t>
    </rPh>
    <rPh sb="51" eb="53">
      <t>コウシン</t>
    </rPh>
    <rPh sb="58" eb="59">
      <t>オヨ</t>
    </rPh>
    <rPh sb="60" eb="62">
      <t>ケイソウ</t>
    </rPh>
    <rPh sb="62" eb="64">
      <t>セツビ</t>
    </rPh>
    <rPh sb="65" eb="67">
      <t>セッチ</t>
    </rPh>
    <rPh sb="67" eb="68">
      <t>オヨ</t>
    </rPh>
    <rPh sb="69" eb="71">
      <t>コウシン</t>
    </rPh>
    <rPh sb="72" eb="73">
      <t>トウ</t>
    </rPh>
    <phoneticPr fontId="4"/>
  </si>
  <si>
    <t>直結給水を実施するための次のいずれにも該当する事業</t>
    <rPh sb="0" eb="2">
      <t>チョッケツ</t>
    </rPh>
    <rPh sb="2" eb="4">
      <t>キュウスイ</t>
    </rPh>
    <rPh sb="5" eb="7">
      <t>ジッシ</t>
    </rPh>
    <rPh sb="12" eb="13">
      <t>ツギ</t>
    </rPh>
    <rPh sb="19" eb="21">
      <t>ガイトウ</t>
    </rPh>
    <rPh sb="23" eb="25">
      <t>ジギョウ</t>
    </rPh>
    <phoneticPr fontId="4"/>
  </si>
  <si>
    <t>（１）　都市計画法に基づく市街化区域及び当該市街化区域と一体となった配水施設の整備を行うこと</t>
    <rPh sb="4" eb="6">
      <t>トシ</t>
    </rPh>
    <rPh sb="6" eb="9">
      <t>ケイカクホウ</t>
    </rPh>
    <rPh sb="10" eb="11">
      <t>モト</t>
    </rPh>
    <rPh sb="13" eb="16">
      <t>シガイカ</t>
    </rPh>
    <rPh sb="16" eb="18">
      <t>クイキ</t>
    </rPh>
    <rPh sb="18" eb="19">
      <t>オヨ</t>
    </rPh>
    <rPh sb="20" eb="22">
      <t>トウガイ</t>
    </rPh>
    <rPh sb="22" eb="25">
      <t>シガイカ</t>
    </rPh>
    <rPh sb="25" eb="27">
      <t>クイキ</t>
    </rPh>
    <rPh sb="28" eb="30">
      <t>イッタイ</t>
    </rPh>
    <phoneticPr fontId="4"/>
  </si>
  <si>
    <t>　　が合理的である給水区域において行う事業で、直結給水対象人口が10万人を限度とするもの</t>
    <phoneticPr fontId="4"/>
  </si>
  <si>
    <t>（H27以前の採択分及び財政再建団体が行う事業は１／３）</t>
    <rPh sb="4" eb="6">
      <t>イゼン</t>
    </rPh>
    <rPh sb="7" eb="9">
      <t>サイタク</t>
    </rPh>
    <rPh sb="9" eb="10">
      <t>ブン</t>
    </rPh>
    <rPh sb="10" eb="11">
      <t>オヨ</t>
    </rPh>
    <rPh sb="12" eb="14">
      <t>ザイセイ</t>
    </rPh>
    <rPh sb="14" eb="16">
      <t>サイケン</t>
    </rPh>
    <rPh sb="16" eb="18">
      <t>ダンタイ</t>
    </rPh>
    <rPh sb="19" eb="20">
      <t>オコナ</t>
    </rPh>
    <rPh sb="21" eb="23">
      <t>ジギョウ</t>
    </rPh>
    <phoneticPr fontId="4"/>
  </si>
  <si>
    <t>（２）　資本単価140円/m3以上</t>
    <phoneticPr fontId="4"/>
  </si>
  <si>
    <t>鉛管更新事業</t>
    <rPh sb="0" eb="1">
      <t>ナマリ</t>
    </rPh>
    <rPh sb="1" eb="2">
      <t>カン</t>
    </rPh>
    <rPh sb="2" eb="4">
      <t>コウシン</t>
    </rPh>
    <rPh sb="4" eb="6">
      <t>ジギョウ</t>
    </rPh>
    <phoneticPr fontId="4"/>
  </si>
  <si>
    <t>鉛管の更新事業で資本単価90（H21以前に採択：70）円/m3以上のもの</t>
  </si>
  <si>
    <t>［鉛管の導水管、送水管及び配水管］</t>
  </si>
  <si>
    <t>基幹管路耐震化整備事業
［災害復旧事業対象部分付近の導水管、送水管及び基幹的な配水管（口径下限あり）］</t>
    <rPh sb="0" eb="2">
      <t>キカン</t>
    </rPh>
    <rPh sb="2" eb="4">
      <t>カンロ</t>
    </rPh>
    <rPh sb="4" eb="7">
      <t>タイシンカ</t>
    </rPh>
    <rPh sb="7" eb="9">
      <t>セイビ</t>
    </rPh>
    <rPh sb="9" eb="11">
      <t>ジギョウ</t>
    </rPh>
    <rPh sb="13" eb="15">
      <t>サイガイ</t>
    </rPh>
    <rPh sb="15" eb="17">
      <t>フッキュウ</t>
    </rPh>
    <rPh sb="17" eb="19">
      <t>ジギョウ</t>
    </rPh>
    <rPh sb="19" eb="21">
      <t>タイショウ</t>
    </rPh>
    <rPh sb="21" eb="23">
      <t>ブブン</t>
    </rPh>
    <rPh sb="23" eb="25">
      <t>フキン</t>
    </rPh>
    <rPh sb="26" eb="28">
      <t>ドウスイ</t>
    </rPh>
    <rPh sb="28" eb="29">
      <t>カン</t>
    </rPh>
    <rPh sb="30" eb="33">
      <t>ソウスイカン</t>
    </rPh>
    <rPh sb="33" eb="34">
      <t>オヨ</t>
    </rPh>
    <rPh sb="35" eb="38">
      <t>キカンテキ</t>
    </rPh>
    <rPh sb="39" eb="42">
      <t>ハイスイカン</t>
    </rPh>
    <rPh sb="43" eb="45">
      <t>コウケイ</t>
    </rPh>
    <rPh sb="45" eb="47">
      <t>カゲン</t>
    </rPh>
    <phoneticPr fontId="4"/>
  </si>
  <si>
    <t>（１）　災害復旧と併せて行う導水管、送水管及び厚生労働大臣が認める配水管の耐震化事業</t>
    <rPh sb="4" eb="6">
      <t>サイガイ</t>
    </rPh>
    <rPh sb="6" eb="8">
      <t>フッキュウ</t>
    </rPh>
    <rPh sb="9" eb="10">
      <t>アワ</t>
    </rPh>
    <rPh sb="12" eb="13">
      <t>オコナ</t>
    </rPh>
    <rPh sb="14" eb="16">
      <t>ドウスイ</t>
    </rPh>
    <rPh sb="16" eb="17">
      <t>カン</t>
    </rPh>
    <rPh sb="18" eb="21">
      <t>ソウスイカン</t>
    </rPh>
    <rPh sb="21" eb="22">
      <t>オヨ</t>
    </rPh>
    <rPh sb="23" eb="25">
      <t>コウセイ</t>
    </rPh>
    <rPh sb="25" eb="27">
      <t>ロウドウ</t>
    </rPh>
    <rPh sb="27" eb="29">
      <t>ダイジン</t>
    </rPh>
    <rPh sb="30" eb="31">
      <t>ミト</t>
    </rPh>
    <phoneticPr fontId="4"/>
  </si>
  <si>
    <t>（H27以前の採択分及び財政再建団体が行う事業は１／２）</t>
    <rPh sb="4" eb="6">
      <t>イゼン</t>
    </rPh>
    <rPh sb="7" eb="9">
      <t>サイタク</t>
    </rPh>
    <rPh sb="9" eb="10">
      <t>ブン</t>
    </rPh>
    <rPh sb="10" eb="11">
      <t>オヨ</t>
    </rPh>
    <rPh sb="12" eb="14">
      <t>ザイセイ</t>
    </rPh>
    <rPh sb="14" eb="16">
      <t>サイケン</t>
    </rPh>
    <rPh sb="16" eb="18">
      <t>ダンタイ</t>
    </rPh>
    <rPh sb="19" eb="20">
      <t>オコナ</t>
    </rPh>
    <rPh sb="21" eb="23">
      <t>ジギョウ</t>
    </rPh>
    <phoneticPr fontId="4"/>
  </si>
  <si>
    <t>（２）　原形より耐震化が向上する材質又は継手構造を持つ管路による災害復旧</t>
    <rPh sb="4" eb="6">
      <t>ゲンケイ</t>
    </rPh>
    <rPh sb="8" eb="11">
      <t>タイシンカ</t>
    </rPh>
    <rPh sb="12" eb="14">
      <t>コウジョウ</t>
    </rPh>
    <rPh sb="16" eb="18">
      <t>ザイシツ</t>
    </rPh>
    <rPh sb="18" eb="19">
      <t>マタ</t>
    </rPh>
    <rPh sb="20" eb="21">
      <t>ツギ</t>
    </rPh>
    <rPh sb="21" eb="22">
      <t>テ</t>
    </rPh>
    <rPh sb="22" eb="24">
      <t>コウゾウ</t>
    </rPh>
    <rPh sb="25" eb="26">
      <t>モ</t>
    </rPh>
    <rPh sb="27" eb="29">
      <t>カンロ</t>
    </rPh>
    <rPh sb="32" eb="34">
      <t>サイガイ</t>
    </rPh>
    <rPh sb="34" eb="36">
      <t>フッキュウ</t>
    </rPh>
    <phoneticPr fontId="4"/>
  </si>
  <si>
    <t>（３）　更新する管路は、災害復旧の補助対象となった管と同等の耐震性を有する材質又は継手構造</t>
    <rPh sb="4" eb="6">
      <t>コウシン</t>
    </rPh>
    <rPh sb="8" eb="10">
      <t>カンロ</t>
    </rPh>
    <rPh sb="12" eb="14">
      <t>サイガイ</t>
    </rPh>
    <rPh sb="14" eb="16">
      <t>フッキュウ</t>
    </rPh>
    <rPh sb="17" eb="19">
      <t>ホジョ</t>
    </rPh>
    <rPh sb="19" eb="21">
      <t>タイショウ</t>
    </rPh>
    <rPh sb="25" eb="26">
      <t>カン</t>
    </rPh>
    <rPh sb="27" eb="29">
      <t>ドウトウ</t>
    </rPh>
    <rPh sb="30" eb="33">
      <t>タイシンセイ</t>
    </rPh>
    <rPh sb="34" eb="35">
      <t>ユウ</t>
    </rPh>
    <phoneticPr fontId="4"/>
  </si>
  <si>
    <t>水道事業運営基盤強化推進等事業</t>
    <rPh sb="0" eb="2">
      <t>スイドウ</t>
    </rPh>
    <rPh sb="2" eb="4">
      <t>ジギョウ</t>
    </rPh>
    <rPh sb="4" eb="6">
      <t>ウンエイ</t>
    </rPh>
    <rPh sb="6" eb="8">
      <t>キバン</t>
    </rPh>
    <rPh sb="8" eb="10">
      <t>キョウカ</t>
    </rPh>
    <rPh sb="10" eb="12">
      <t>スイシン</t>
    </rPh>
    <rPh sb="12" eb="13">
      <t>トウ</t>
    </rPh>
    <rPh sb="13" eb="15">
      <t>ジギョウ</t>
    </rPh>
    <phoneticPr fontId="4"/>
  </si>
  <si>
    <t>水道事業運営基盤強化推進事業</t>
    <rPh sb="0" eb="2">
      <t>スイドウ</t>
    </rPh>
    <rPh sb="2" eb="4">
      <t>ジギョウ</t>
    </rPh>
    <rPh sb="4" eb="6">
      <t>ウンエイ</t>
    </rPh>
    <rPh sb="6" eb="8">
      <t>キバン</t>
    </rPh>
    <rPh sb="8" eb="10">
      <t>キョウカ</t>
    </rPh>
    <rPh sb="10" eb="12">
      <t>スイシン</t>
    </rPh>
    <rPh sb="12" eb="14">
      <t>ジギョウ</t>
    </rPh>
    <phoneticPr fontId="4"/>
  </si>
  <si>
    <t>広域化事業</t>
    <rPh sb="0" eb="3">
      <t>コウイキカ</t>
    </rPh>
    <rPh sb="3" eb="5">
      <t>ジギョウ</t>
    </rPh>
    <phoneticPr fontId="4"/>
  </si>
  <si>
    <t>次のいずれにも該当する事業であって、事業開始後５年以内に広域化を実現するもの</t>
    <rPh sb="0" eb="1">
      <t>ツギ</t>
    </rPh>
    <rPh sb="7" eb="9">
      <t>ガイトウ</t>
    </rPh>
    <rPh sb="11" eb="13">
      <t>ジギョウ</t>
    </rPh>
    <rPh sb="18" eb="20">
      <t>ジギョウ</t>
    </rPh>
    <rPh sb="20" eb="23">
      <t>カイシゴ</t>
    </rPh>
    <rPh sb="24" eb="25">
      <t>ネン</t>
    </rPh>
    <rPh sb="25" eb="27">
      <t>イナイ</t>
    </rPh>
    <rPh sb="28" eb="31">
      <t>コウイキカ</t>
    </rPh>
    <rPh sb="32" eb="34">
      <t>ジツゲン</t>
    </rPh>
    <phoneticPr fontId="4"/>
  </si>
  <si>
    <t>１／３</t>
  </si>
  <si>
    <t>全体計画は原則10年間とし、H41までの時限事業とする</t>
    <rPh sb="0" eb="2">
      <t>ゼンタイ</t>
    </rPh>
    <rPh sb="2" eb="4">
      <t>ケイカク</t>
    </rPh>
    <rPh sb="5" eb="7">
      <t>ゲンソク</t>
    </rPh>
    <rPh sb="9" eb="11">
      <t>ネンカン</t>
    </rPh>
    <rPh sb="20" eb="22">
      <t>ジゲン</t>
    </rPh>
    <rPh sb="22" eb="24">
      <t>ジギョウ</t>
    </rPh>
    <phoneticPr fontId="4"/>
  </si>
  <si>
    <t>１　都道府県水道ビジョンに基づく圏域における広域化事業</t>
    <rPh sb="2" eb="6">
      <t>トドウフケン</t>
    </rPh>
    <rPh sb="6" eb="8">
      <t>スイドウ</t>
    </rPh>
    <rPh sb="13" eb="14">
      <t>モト</t>
    </rPh>
    <rPh sb="16" eb="18">
      <t>ケンイキ</t>
    </rPh>
    <rPh sb="22" eb="25">
      <t>コウイキカ</t>
    </rPh>
    <rPh sb="25" eb="27">
      <t>ジギョウ</t>
    </rPh>
    <phoneticPr fontId="4"/>
  </si>
  <si>
    <t>２　市町村域を超えた３事業体以上の広域化であり、計画給水人口が原則５万人以上（現在給水人口</t>
    <rPh sb="2" eb="5">
      <t>シチョウソン</t>
    </rPh>
    <rPh sb="5" eb="6">
      <t>イキ</t>
    </rPh>
    <rPh sb="7" eb="8">
      <t>コ</t>
    </rPh>
    <rPh sb="11" eb="14">
      <t>ジギョウタイ</t>
    </rPh>
    <rPh sb="14" eb="16">
      <t>イジョウ</t>
    </rPh>
    <rPh sb="17" eb="20">
      <t>コウイキカ</t>
    </rPh>
    <rPh sb="24" eb="26">
      <t>ケイカク</t>
    </rPh>
    <rPh sb="26" eb="28">
      <t>キュウスイ</t>
    </rPh>
    <rPh sb="28" eb="30">
      <t>ジンコウ</t>
    </rPh>
    <rPh sb="31" eb="33">
      <t>ゲンソク</t>
    </rPh>
    <rPh sb="34" eb="38">
      <t>マンニンイジョウ</t>
    </rPh>
    <rPh sb="39" eb="41">
      <t>ゲンザイ</t>
    </rPh>
    <rPh sb="41" eb="43">
      <t>キュウスイ</t>
    </rPh>
    <rPh sb="43" eb="45">
      <t>ジンコウ</t>
    </rPh>
    <phoneticPr fontId="4"/>
  </si>
  <si>
    <t>　　１万人未満の事業体を含む場合は、計画給水人口３万人以上）</t>
  </si>
  <si>
    <t>３　資本単価が90円／ｍ3以上である水道事業を含む広域化事業</t>
    <rPh sb="2" eb="4">
      <t>シホン</t>
    </rPh>
    <rPh sb="4" eb="6">
      <t>タンカ</t>
    </rPh>
    <rPh sb="9" eb="10">
      <t>エン</t>
    </rPh>
    <rPh sb="13" eb="15">
      <t>イジョウ</t>
    </rPh>
    <rPh sb="18" eb="20">
      <t>スイドウ</t>
    </rPh>
    <rPh sb="20" eb="22">
      <t>ジギョウ</t>
    </rPh>
    <rPh sb="23" eb="24">
      <t>フク</t>
    </rPh>
    <rPh sb="25" eb="28">
      <t>コウイキカ</t>
    </rPh>
    <rPh sb="28" eb="30">
      <t>ジギョウ</t>
    </rPh>
    <phoneticPr fontId="4"/>
  </si>
  <si>
    <t>　　ただし以下のいずれにも該当する場合は資本単価要件はかからない</t>
    <rPh sb="5" eb="7">
      <t>イカ</t>
    </rPh>
    <rPh sb="13" eb="15">
      <t>ガイトウ</t>
    </rPh>
    <rPh sb="17" eb="19">
      <t>バアイ</t>
    </rPh>
    <rPh sb="20" eb="22">
      <t>シホン</t>
    </rPh>
    <rPh sb="22" eb="24">
      <t>タンカ</t>
    </rPh>
    <rPh sb="24" eb="26">
      <t>ヨウケン</t>
    </rPh>
    <phoneticPr fontId="4"/>
  </si>
  <si>
    <t>　（１）現在給水人口が１万人以下</t>
    <rPh sb="4" eb="6">
      <t>ゲンザイ</t>
    </rPh>
    <rPh sb="6" eb="8">
      <t>キュウスイ</t>
    </rPh>
    <rPh sb="8" eb="10">
      <t>ジンコウ</t>
    </rPh>
    <rPh sb="12" eb="16">
      <t>マンニンイカ</t>
    </rPh>
    <phoneticPr fontId="4"/>
  </si>
  <si>
    <t>　（２）地震対策地域に指定されている</t>
    <rPh sb="4" eb="6">
      <t>ジシン</t>
    </rPh>
    <rPh sb="6" eb="8">
      <t>タイサク</t>
    </rPh>
    <rPh sb="8" eb="10">
      <t>チイキ</t>
    </rPh>
    <rPh sb="11" eb="13">
      <t>シテイ</t>
    </rPh>
    <phoneticPr fontId="4"/>
  </si>
  <si>
    <t>　（３）一人当たり管路延長が、一人当たり平均管路延長（H30：13.15m/人）より長い</t>
    <rPh sb="4" eb="6">
      <t>ヒトリ</t>
    </rPh>
    <rPh sb="6" eb="7">
      <t>ア</t>
    </rPh>
    <rPh sb="9" eb="11">
      <t>カンロ</t>
    </rPh>
    <rPh sb="11" eb="13">
      <t>エンチョウ</t>
    </rPh>
    <rPh sb="15" eb="17">
      <t>ヒトリ</t>
    </rPh>
    <rPh sb="17" eb="18">
      <t>ア</t>
    </rPh>
    <rPh sb="20" eb="22">
      <t>ヘイキン</t>
    </rPh>
    <rPh sb="22" eb="24">
      <t>カンロ</t>
    </rPh>
    <rPh sb="24" eb="26">
      <t>エンチョウ</t>
    </rPh>
    <rPh sb="38" eb="39">
      <t>ニン</t>
    </rPh>
    <rPh sb="42" eb="43">
      <t>ナガ</t>
    </rPh>
    <phoneticPr fontId="4"/>
  </si>
  <si>
    <t>　（４）１ヶ月に10ｍ3使用した場合の家庭用の水道料金が、平均料金（H30：1,533円）より長い</t>
    <rPh sb="6" eb="7">
      <t>ゲツ</t>
    </rPh>
    <rPh sb="12" eb="14">
      <t>シヨウ</t>
    </rPh>
    <rPh sb="16" eb="18">
      <t>バアイ</t>
    </rPh>
    <rPh sb="19" eb="22">
      <t>カテイヨウ</t>
    </rPh>
    <rPh sb="23" eb="25">
      <t>スイドウ</t>
    </rPh>
    <rPh sb="25" eb="27">
      <t>リョウキン</t>
    </rPh>
    <rPh sb="29" eb="31">
      <t>ヘイキン</t>
    </rPh>
    <rPh sb="31" eb="33">
      <t>リョウキン</t>
    </rPh>
    <rPh sb="43" eb="44">
      <t>エン</t>
    </rPh>
    <rPh sb="47" eb="48">
      <t>ナガ</t>
    </rPh>
    <phoneticPr fontId="4"/>
  </si>
  <si>
    <t>運営基盤強化等事業</t>
    <rPh sb="0" eb="2">
      <t>ウンエイ</t>
    </rPh>
    <rPh sb="2" eb="4">
      <t>キバン</t>
    </rPh>
    <rPh sb="4" eb="7">
      <t>キョウカトウ</t>
    </rPh>
    <rPh sb="7" eb="9">
      <t>ジギョウ</t>
    </rPh>
    <phoneticPr fontId="4"/>
  </si>
  <si>
    <t>広域化事業に係る対象施設の整備に要する事業費の総額を上限とし、広域化後の圏域において行う</t>
    <rPh sb="0" eb="3">
      <t>コウイキカ</t>
    </rPh>
    <rPh sb="3" eb="5">
      <t>ジギョウ</t>
    </rPh>
    <rPh sb="6" eb="7">
      <t>カカ</t>
    </rPh>
    <rPh sb="8" eb="10">
      <t>タイショウ</t>
    </rPh>
    <rPh sb="10" eb="12">
      <t>シセツ</t>
    </rPh>
    <rPh sb="13" eb="15">
      <t>セイビ</t>
    </rPh>
    <rPh sb="16" eb="17">
      <t>ヨウ</t>
    </rPh>
    <rPh sb="19" eb="22">
      <t>ジギョウヒ</t>
    </rPh>
    <rPh sb="23" eb="25">
      <t>ソウガク</t>
    </rPh>
    <rPh sb="26" eb="28">
      <t>ジョウゲン</t>
    </rPh>
    <rPh sb="31" eb="34">
      <t>コウイキカ</t>
    </rPh>
    <rPh sb="34" eb="35">
      <t>ゴ</t>
    </rPh>
    <rPh sb="36" eb="38">
      <t>ケンイキ</t>
    </rPh>
    <rPh sb="42" eb="43">
      <t>オコナ</t>
    </rPh>
    <phoneticPr fontId="4"/>
  </si>
  <si>
    <t>施設整備事業</t>
  </si>
  <si>
    <t>水道施設台帳整備事業</t>
    <rPh sb="0" eb="2">
      <t>スイドウ</t>
    </rPh>
    <rPh sb="2" eb="4">
      <t>シセツ</t>
    </rPh>
    <rPh sb="4" eb="6">
      <t>ダイチョウ</t>
    </rPh>
    <rPh sb="6" eb="8">
      <t>セイビ</t>
    </rPh>
    <rPh sb="8" eb="10">
      <t>ジギョウ</t>
    </rPh>
    <phoneticPr fontId="4"/>
  </si>
  <si>
    <t>水道事業について広域化を検討している協議会等に参加している複数の水道事業が、広域化事業を</t>
    <rPh sb="0" eb="2">
      <t>スイドウ</t>
    </rPh>
    <rPh sb="2" eb="4">
      <t>ジギョウ</t>
    </rPh>
    <rPh sb="8" eb="11">
      <t>コウイキカ</t>
    </rPh>
    <rPh sb="12" eb="14">
      <t>ケントウ</t>
    </rPh>
    <rPh sb="18" eb="21">
      <t>キョウギカイ</t>
    </rPh>
    <rPh sb="21" eb="22">
      <t>トウ</t>
    </rPh>
    <rPh sb="23" eb="25">
      <t>サンカ</t>
    </rPh>
    <rPh sb="29" eb="31">
      <t>フクスウ</t>
    </rPh>
    <rPh sb="32" eb="34">
      <t>スイドウ</t>
    </rPh>
    <rPh sb="34" eb="36">
      <t>ジギョウ</t>
    </rPh>
    <rPh sb="38" eb="41">
      <t>コウイキカ</t>
    </rPh>
    <rPh sb="41" eb="43">
      <t>ジギョウ</t>
    </rPh>
    <phoneticPr fontId="4"/>
  </si>
  <si>
    <t>展開することを意思表示している場合について台帳整備を行うために必要となる事業</t>
    <rPh sb="0" eb="2">
      <t>テンカイ</t>
    </rPh>
    <rPh sb="7" eb="9">
      <t>イシ</t>
    </rPh>
    <rPh sb="9" eb="11">
      <t>ヒョウジ</t>
    </rPh>
    <rPh sb="15" eb="17">
      <t>バアイ</t>
    </rPh>
    <rPh sb="21" eb="23">
      <t>ダイチョウ</t>
    </rPh>
    <rPh sb="23" eb="25">
      <t>セイビ</t>
    </rPh>
    <rPh sb="26" eb="27">
      <t>オコナ</t>
    </rPh>
    <rPh sb="31" eb="33">
      <t>ヒツヨウ</t>
    </rPh>
    <rPh sb="36" eb="38">
      <t>ジギョウ</t>
    </rPh>
    <phoneticPr fontId="4"/>
  </si>
  <si>
    <t>（交付額上限：１事業体当たり１百万円）H32までの時限事業とする</t>
    <rPh sb="1" eb="3">
      <t>コウフ</t>
    </rPh>
    <rPh sb="3" eb="4">
      <t>ガク</t>
    </rPh>
    <rPh sb="4" eb="6">
      <t>ジョウゲン</t>
    </rPh>
    <rPh sb="8" eb="10">
      <t>ジギョウ</t>
    </rPh>
    <rPh sb="10" eb="11">
      <t>タイ</t>
    </rPh>
    <rPh sb="11" eb="12">
      <t>ア</t>
    </rPh>
    <rPh sb="15" eb="16">
      <t>ヒャク</t>
    </rPh>
    <rPh sb="16" eb="18">
      <t>マンエン</t>
    </rPh>
    <rPh sb="25" eb="27">
      <t>ジゲン</t>
    </rPh>
    <rPh sb="27" eb="29">
      <t>ジギョウ</t>
    </rPh>
    <phoneticPr fontId="4"/>
  </si>
  <si>
    <t>水道施設台帳電子化促進事業</t>
    <rPh sb="0" eb="2">
      <t>スイドウ</t>
    </rPh>
    <rPh sb="2" eb="4">
      <t>シセツ</t>
    </rPh>
    <rPh sb="4" eb="6">
      <t>ダイチョウ</t>
    </rPh>
    <rPh sb="6" eb="9">
      <t>デンシカ</t>
    </rPh>
    <rPh sb="9" eb="11">
      <t>ソクシン</t>
    </rPh>
    <rPh sb="11" eb="13">
      <t>ジギョウ</t>
    </rPh>
    <phoneticPr fontId="4"/>
  </si>
  <si>
    <t>広域化を検討している協議会等に参加している水道施設台帳の電子化がされていない水道事業者等</t>
    <rPh sb="21" eb="23">
      <t>スイドウ</t>
    </rPh>
    <rPh sb="23" eb="25">
      <t>シセツ</t>
    </rPh>
    <rPh sb="25" eb="27">
      <t>ダイチョウ</t>
    </rPh>
    <rPh sb="28" eb="31">
      <t>デンシカ</t>
    </rPh>
    <rPh sb="38" eb="40">
      <t>スイドウ</t>
    </rPh>
    <rPh sb="40" eb="42">
      <t>ジギョウ</t>
    </rPh>
    <rPh sb="42" eb="43">
      <t>シャ</t>
    </rPh>
    <rPh sb="43" eb="44">
      <t>トウ</t>
    </rPh>
    <phoneticPr fontId="4"/>
  </si>
  <si>
    <t>が、行政区域を別にする他の水道事業者等と共同で水道施設台帳の電子化を図る事業</t>
    <rPh sb="2" eb="4">
      <t>ギョウセイ</t>
    </rPh>
    <rPh sb="4" eb="6">
      <t>クイキ</t>
    </rPh>
    <rPh sb="7" eb="8">
      <t>ベツ</t>
    </rPh>
    <rPh sb="11" eb="12">
      <t>ホカ</t>
    </rPh>
    <rPh sb="13" eb="15">
      <t>スイドウ</t>
    </rPh>
    <rPh sb="15" eb="17">
      <t>ジギョウ</t>
    </rPh>
    <rPh sb="17" eb="18">
      <t>シャ</t>
    </rPh>
    <rPh sb="18" eb="19">
      <t>トウ</t>
    </rPh>
    <rPh sb="20" eb="22">
      <t>キョウドウ</t>
    </rPh>
    <rPh sb="23" eb="25">
      <t>スイドウ</t>
    </rPh>
    <rPh sb="25" eb="27">
      <t>シセツ</t>
    </rPh>
    <rPh sb="27" eb="29">
      <t>ダイチョウ</t>
    </rPh>
    <rPh sb="30" eb="33">
      <t>デンシカ</t>
    </rPh>
    <rPh sb="34" eb="35">
      <t>ハカ</t>
    </rPh>
    <rPh sb="36" eb="38">
      <t>ジギョウ</t>
    </rPh>
    <phoneticPr fontId="4"/>
  </si>
  <si>
    <t>水道広域化施設整備費</t>
    <rPh sb="0" eb="2">
      <t>スイドウ</t>
    </rPh>
    <rPh sb="2" eb="5">
      <t>コウイキカ</t>
    </rPh>
    <rPh sb="5" eb="7">
      <t>シセツ</t>
    </rPh>
    <rPh sb="7" eb="9">
      <t>セイビ</t>
    </rPh>
    <rPh sb="9" eb="10">
      <t>ヒ</t>
    </rPh>
    <phoneticPr fontId="4"/>
  </si>
  <si>
    <t>特定広域化施設整備費</t>
    <rPh sb="0" eb="2">
      <t>トクテイ</t>
    </rPh>
    <rPh sb="2" eb="5">
      <t>コウイキカ</t>
    </rPh>
    <rPh sb="5" eb="7">
      <t>シセツ</t>
    </rPh>
    <rPh sb="7" eb="10">
      <t>セイビヒ</t>
    </rPh>
    <phoneticPr fontId="4"/>
  </si>
  <si>
    <t>H26以前に採択された事業であって、次のいずれにも該当する事業</t>
    <rPh sb="3" eb="5">
      <t>イゼン</t>
    </rPh>
    <rPh sb="6" eb="8">
      <t>サイタク</t>
    </rPh>
    <rPh sb="11" eb="13">
      <t>ジギョウ</t>
    </rPh>
    <rPh sb="18" eb="19">
      <t>ツギ</t>
    </rPh>
    <rPh sb="25" eb="27">
      <t>ガイトウ</t>
    </rPh>
    <rPh sb="29" eb="31">
      <t>ジギョウ</t>
    </rPh>
    <phoneticPr fontId="4"/>
  </si>
  <si>
    <t>１　現在居住人口が原則として50万人以上</t>
    <rPh sb="2" eb="4">
      <t>ゲンザイ</t>
    </rPh>
    <rPh sb="4" eb="6">
      <t>キョジュウ</t>
    </rPh>
    <rPh sb="6" eb="8">
      <t>ジンコウ</t>
    </rPh>
    <rPh sb="9" eb="11">
      <t>ゲンソク</t>
    </rPh>
    <rPh sb="16" eb="18">
      <t>マンニン</t>
    </rPh>
    <rPh sb="18" eb="20">
      <t>イジョウ</t>
    </rPh>
    <phoneticPr fontId="4"/>
  </si>
  <si>
    <t>２　給水量の増加を伴う新設又は増設事業</t>
    <rPh sb="2" eb="4">
      <t>キュウスイ</t>
    </rPh>
    <rPh sb="4" eb="5">
      <t>リョウ</t>
    </rPh>
    <rPh sb="6" eb="8">
      <t>ゾウカ</t>
    </rPh>
    <rPh sb="9" eb="10">
      <t>トモナ</t>
    </rPh>
    <rPh sb="11" eb="13">
      <t>シンセツ</t>
    </rPh>
    <rPh sb="13" eb="14">
      <t>マタ</t>
    </rPh>
    <rPh sb="15" eb="17">
      <t>ゾウセツ</t>
    </rPh>
    <rPh sb="17" eb="19">
      <t>ジギョウ</t>
    </rPh>
    <phoneticPr fontId="4"/>
  </si>
  <si>
    <t>３　水道法第５条の２に基づく広域的水道整備計画に基づく事業（別途基準あり）</t>
    <rPh sb="2" eb="4">
      <t>スイドウ</t>
    </rPh>
    <rPh sb="4" eb="5">
      <t>ホウ</t>
    </rPh>
    <rPh sb="5" eb="6">
      <t>ダイ</t>
    </rPh>
    <rPh sb="7" eb="8">
      <t>ジョウ</t>
    </rPh>
    <rPh sb="11" eb="12">
      <t>モト</t>
    </rPh>
    <rPh sb="14" eb="17">
      <t>コウイキテキ</t>
    </rPh>
    <rPh sb="17" eb="19">
      <t>スイドウ</t>
    </rPh>
    <rPh sb="19" eb="21">
      <t>セイビ</t>
    </rPh>
    <rPh sb="21" eb="23">
      <t>ケイカク</t>
    </rPh>
    <rPh sb="24" eb="25">
      <t>モト</t>
    </rPh>
    <rPh sb="27" eb="29">
      <t>ジギョウ</t>
    </rPh>
    <rPh sb="30" eb="32">
      <t>ベット</t>
    </rPh>
    <rPh sb="32" eb="34">
      <t>キジュン</t>
    </rPh>
    <phoneticPr fontId="4"/>
  </si>
  <si>
    <t>４　水道事業は、資本単価140（H６以前に採択：用水単価190かつ資本単価120）円／m3以上</t>
    <rPh sb="0" eb="2">
      <t>スイドウ</t>
    </rPh>
    <rPh sb="2" eb="4">
      <t>ジギョウ</t>
    </rPh>
    <rPh sb="6" eb="8">
      <t>シホン</t>
    </rPh>
    <rPh sb="8" eb="10">
      <t>タンカ</t>
    </rPh>
    <rPh sb="16" eb="18">
      <t>イゼン</t>
    </rPh>
    <rPh sb="19" eb="21">
      <t>サイタク</t>
    </rPh>
    <rPh sb="22" eb="24">
      <t>ヨウスイ</t>
    </rPh>
    <rPh sb="24" eb="26">
      <t>タンカ</t>
    </rPh>
    <rPh sb="31" eb="33">
      <t>シホン</t>
    </rPh>
    <rPh sb="33" eb="35">
      <t>タンカ</t>
    </rPh>
    <rPh sb="39" eb="40">
      <t>エン</t>
    </rPh>
    <rPh sb="43" eb="45">
      <t>イジョウ</t>
    </rPh>
    <phoneticPr fontId="4"/>
  </si>
  <si>
    <t>　　水道用水供給事業は、資本単価100（H６以前に採択：用水単価100かつ資本単価80）円／m3以上</t>
    <rPh sb="2" eb="4">
      <t>スイドウ</t>
    </rPh>
    <rPh sb="4" eb="6">
      <t>ヨウスイ</t>
    </rPh>
    <rPh sb="6" eb="8">
      <t>キョウキュウ</t>
    </rPh>
    <rPh sb="8" eb="10">
      <t>ジギョウ</t>
    </rPh>
    <rPh sb="12" eb="14">
      <t>シホン</t>
    </rPh>
    <rPh sb="14" eb="16">
      <t>タンカ</t>
    </rPh>
    <rPh sb="22" eb="24">
      <t>イゼン</t>
    </rPh>
    <rPh sb="25" eb="27">
      <t>サイタク</t>
    </rPh>
    <rPh sb="28" eb="30">
      <t>ヨウスイ</t>
    </rPh>
    <rPh sb="30" eb="32">
      <t>タンカ</t>
    </rPh>
    <rPh sb="37" eb="39">
      <t>シホン</t>
    </rPh>
    <rPh sb="39" eb="41">
      <t>タンカ</t>
    </rPh>
    <rPh sb="44" eb="45">
      <t>エン</t>
    </rPh>
    <rPh sb="48" eb="50">
      <t>イジョウ</t>
    </rPh>
    <phoneticPr fontId="4"/>
  </si>
  <si>
    <t>一般広域化施設整備費</t>
    <rPh sb="0" eb="2">
      <t>イッパン</t>
    </rPh>
    <rPh sb="2" eb="5">
      <t>コウイキカ</t>
    </rPh>
    <rPh sb="5" eb="7">
      <t>シセツ</t>
    </rPh>
    <rPh sb="7" eb="10">
      <t>セイビヒ</t>
    </rPh>
    <phoneticPr fontId="4"/>
  </si>
  <si>
    <t>H21以前に採択された事業であって、次のいずれにも該当する事業</t>
    <rPh sb="3" eb="5">
      <t>イゼン</t>
    </rPh>
    <rPh sb="6" eb="8">
      <t>サイタク</t>
    </rPh>
    <rPh sb="11" eb="13">
      <t>ジギョウ</t>
    </rPh>
    <rPh sb="18" eb="19">
      <t>ツギ</t>
    </rPh>
    <rPh sb="25" eb="27">
      <t>ガイトウ</t>
    </rPh>
    <rPh sb="29" eb="31">
      <t>ジギョウ</t>
    </rPh>
    <phoneticPr fontId="4"/>
  </si>
  <si>
    <t>１　特定広域化施設整備費の採択基準の１及び２に適合する事業</t>
    <rPh sb="2" eb="4">
      <t>トクテイ</t>
    </rPh>
    <rPh sb="4" eb="7">
      <t>コウイキカ</t>
    </rPh>
    <rPh sb="7" eb="9">
      <t>シセツ</t>
    </rPh>
    <rPh sb="9" eb="12">
      <t>セイビヒ</t>
    </rPh>
    <rPh sb="13" eb="15">
      <t>サイタク</t>
    </rPh>
    <rPh sb="15" eb="17">
      <t>キジュン</t>
    </rPh>
    <rPh sb="19" eb="20">
      <t>オヨ</t>
    </rPh>
    <rPh sb="23" eb="25">
      <t>テキゴウ</t>
    </rPh>
    <rPh sb="27" eb="29">
      <t>ジギョウ</t>
    </rPh>
    <phoneticPr fontId="4"/>
  </si>
  <si>
    <t>２　水道事業は、資本単価140（H15以前に採択：70）（H６以前に採択：用水単価130かつ資本単価60）</t>
    <rPh sb="0" eb="1">
      <t>スイドウ</t>
    </rPh>
    <rPh sb="1" eb="3">
      <t>ジギョウ</t>
    </rPh>
    <rPh sb="5" eb="7">
      <t>シホン</t>
    </rPh>
    <rPh sb="7" eb="9">
      <t>タンカ</t>
    </rPh>
    <rPh sb="18" eb="20">
      <t>イゼン</t>
    </rPh>
    <rPh sb="21" eb="23">
      <t>サイタク</t>
    </rPh>
    <rPh sb="28" eb="30">
      <t>イゼン</t>
    </rPh>
    <rPh sb="31" eb="33">
      <t>サイタク</t>
    </rPh>
    <rPh sb="34" eb="36">
      <t>ヨウスイ</t>
    </rPh>
    <rPh sb="36" eb="38">
      <t>タンカ</t>
    </rPh>
    <rPh sb="43" eb="45">
      <t>シホン</t>
    </rPh>
    <rPh sb="45" eb="47">
      <t>タンカ</t>
    </rPh>
    <phoneticPr fontId="4"/>
  </si>
  <si>
    <t>　　円／m3以上</t>
    <phoneticPr fontId="4"/>
  </si>
  <si>
    <t>３　水道用水供給事業は、資本単価100（H15以前に採択：50）（H６以前に採択：用水単価65かつ資本</t>
    <rPh sb="0" eb="2">
      <t>ジギョウ</t>
    </rPh>
    <rPh sb="3" eb="5">
      <t>ヨウスイ</t>
    </rPh>
    <rPh sb="5" eb="7">
      <t>キョウキュウ</t>
    </rPh>
    <rPh sb="8" eb="10">
      <t>シホン</t>
    </rPh>
    <rPh sb="10" eb="12">
      <t>タンカ</t>
    </rPh>
    <rPh sb="21" eb="23">
      <t>イゼン</t>
    </rPh>
    <rPh sb="24" eb="26">
      <t>サイタク</t>
    </rPh>
    <rPh sb="31" eb="33">
      <t>イゼン</t>
    </rPh>
    <rPh sb="34" eb="36">
      <t>サイタク</t>
    </rPh>
    <rPh sb="37" eb="39">
      <t>ヨウスイ</t>
    </rPh>
    <rPh sb="39" eb="41">
      <t>タンカ</t>
    </rPh>
    <rPh sb="47" eb="49">
      <t>タンカ</t>
    </rPh>
    <phoneticPr fontId="4"/>
  </si>
  <si>
    <t>　　単価40）円／m3以上</t>
    <phoneticPr fontId="4"/>
  </si>
  <si>
    <t>広域化促進地域上水道施設整備費</t>
    <rPh sb="0" eb="3">
      <t>コウイキカ</t>
    </rPh>
    <rPh sb="3" eb="5">
      <t>ソクシン</t>
    </rPh>
    <rPh sb="5" eb="7">
      <t>チイキ</t>
    </rPh>
    <rPh sb="7" eb="10">
      <t>ジョウスイドウ</t>
    </rPh>
    <rPh sb="10" eb="12">
      <t>シセツ</t>
    </rPh>
    <rPh sb="12" eb="15">
      <t>セイビヒ</t>
    </rPh>
    <phoneticPr fontId="4"/>
  </si>
  <si>
    <t>１　水道法第５条の２に基づく広域的水道整備計画の区域内の水道事業であって、かつ、特定広域化</t>
    <rPh sb="2" eb="4">
      <t>スイドウ</t>
    </rPh>
    <rPh sb="4" eb="5">
      <t>ホウ</t>
    </rPh>
    <rPh sb="5" eb="6">
      <t>ダイ</t>
    </rPh>
    <rPh sb="7" eb="8">
      <t>ジョウ</t>
    </rPh>
    <rPh sb="11" eb="12">
      <t>モト</t>
    </rPh>
    <rPh sb="14" eb="17">
      <t>コウイキテキ</t>
    </rPh>
    <rPh sb="17" eb="19">
      <t>スイドウ</t>
    </rPh>
    <rPh sb="19" eb="21">
      <t>セイビ</t>
    </rPh>
    <rPh sb="21" eb="23">
      <t>ケイカク</t>
    </rPh>
    <rPh sb="24" eb="26">
      <t>クイキ</t>
    </rPh>
    <rPh sb="26" eb="27">
      <t>ナイ</t>
    </rPh>
    <rPh sb="28" eb="30">
      <t>スイドウ</t>
    </rPh>
    <rPh sb="30" eb="32">
      <t>ジギョウ</t>
    </rPh>
    <rPh sb="40" eb="42">
      <t>トクテイ</t>
    </rPh>
    <rPh sb="42" eb="45">
      <t>コウイキカ</t>
    </rPh>
    <phoneticPr fontId="4"/>
  </si>
  <si>
    <t>　　事業から水道用水の供給を受ける水道事業</t>
    <phoneticPr fontId="4"/>
  </si>
  <si>
    <t>２　計画給水人口又は計画給水量が20％以上増加する新設又は拡張事業</t>
    <rPh sb="2" eb="4">
      <t>ケイカク</t>
    </rPh>
    <rPh sb="4" eb="6">
      <t>キュウスイ</t>
    </rPh>
    <rPh sb="6" eb="8">
      <t>ジンコウ</t>
    </rPh>
    <rPh sb="8" eb="9">
      <t>マタ</t>
    </rPh>
    <rPh sb="10" eb="12">
      <t>ケイカク</t>
    </rPh>
    <rPh sb="12" eb="14">
      <t>キュウスイ</t>
    </rPh>
    <rPh sb="14" eb="15">
      <t>リョウ</t>
    </rPh>
    <rPh sb="19" eb="21">
      <t>イジョウ</t>
    </rPh>
    <rPh sb="21" eb="23">
      <t>ゾウカ</t>
    </rPh>
    <rPh sb="25" eb="27">
      <t>シンセツ</t>
    </rPh>
    <rPh sb="27" eb="28">
      <t>マタ</t>
    </rPh>
    <rPh sb="29" eb="31">
      <t>カクチョウ</t>
    </rPh>
    <rPh sb="31" eb="33">
      <t>ジギョウ</t>
    </rPh>
    <phoneticPr fontId="4"/>
  </si>
  <si>
    <t>３　資本単価が140（H６以前に採択：用水単価190かつ資本単価120）円／m3以上</t>
    <rPh sb="1" eb="3">
      <t>シホン</t>
    </rPh>
    <rPh sb="3" eb="5">
      <t>タンカ</t>
    </rPh>
    <rPh sb="9" eb="10">
      <t>エン</t>
    </rPh>
    <phoneticPr fontId="4"/>
  </si>
  <si>
    <t>水道広域化促進事業費</t>
    <rPh sb="0" eb="2">
      <t>スイドウ</t>
    </rPh>
    <rPh sb="2" eb="5">
      <t>コウイキカ</t>
    </rPh>
    <rPh sb="5" eb="7">
      <t>ソクシン</t>
    </rPh>
    <rPh sb="7" eb="9">
      <t>ジギョウ</t>
    </rPh>
    <rPh sb="9" eb="10">
      <t>ヒ</t>
    </rPh>
    <phoneticPr fontId="4"/>
  </si>
  <si>
    <t>１　統合後の水道事業が認可を受けている、又は統合に関係する水道事業者若しくは水道用水供給事</t>
    <rPh sb="2" eb="4">
      <t>トウゴウ</t>
    </rPh>
    <rPh sb="4" eb="5">
      <t>ゴ</t>
    </rPh>
    <rPh sb="6" eb="8">
      <t>スイドウ</t>
    </rPh>
    <rPh sb="8" eb="10">
      <t>ジギョウ</t>
    </rPh>
    <rPh sb="11" eb="13">
      <t>ニンカ</t>
    </rPh>
    <rPh sb="14" eb="15">
      <t>ウ</t>
    </rPh>
    <rPh sb="20" eb="21">
      <t>マタ</t>
    </rPh>
    <rPh sb="22" eb="24">
      <t>トウゴウ</t>
    </rPh>
    <rPh sb="25" eb="27">
      <t>カンケイ</t>
    </rPh>
    <rPh sb="29" eb="31">
      <t>スイドウ</t>
    </rPh>
    <rPh sb="31" eb="33">
      <t>ジギョウ</t>
    </rPh>
    <rPh sb="33" eb="34">
      <t>シャ</t>
    </rPh>
    <rPh sb="34" eb="35">
      <t>モ</t>
    </rPh>
    <rPh sb="38" eb="40">
      <t>スイドウ</t>
    </rPh>
    <rPh sb="40" eb="42">
      <t>ヨウスイ</t>
    </rPh>
    <rPh sb="42" eb="44">
      <t>キョウキュウ</t>
    </rPh>
    <rPh sb="44" eb="45">
      <t>ゴト</t>
    </rPh>
    <phoneticPr fontId="4"/>
  </si>
  <si>
    <t>　　業者の間で統合について合意する旨の協定書等が締結</t>
    <rPh sb="5" eb="6">
      <t>カン</t>
    </rPh>
    <rPh sb="7" eb="9">
      <t>トウゴウ</t>
    </rPh>
    <rPh sb="13" eb="15">
      <t>ゴウイ</t>
    </rPh>
    <rPh sb="17" eb="18">
      <t>ムネ</t>
    </rPh>
    <rPh sb="19" eb="21">
      <t>キョウテイ</t>
    </rPh>
    <rPh sb="21" eb="22">
      <t>ショ</t>
    </rPh>
    <rPh sb="22" eb="23">
      <t>トウ</t>
    </rPh>
    <rPh sb="24" eb="26">
      <t>テイケツ</t>
    </rPh>
    <phoneticPr fontId="4"/>
  </si>
  <si>
    <t>２　給水人口が概ね10万人以下であり、かつ資本単価90円以上の水道事業を統合の対象に含む</t>
    <rPh sb="2" eb="4">
      <t>キュウスイ</t>
    </rPh>
    <rPh sb="4" eb="6">
      <t>ジンコウ</t>
    </rPh>
    <rPh sb="7" eb="8">
      <t>オオム</t>
    </rPh>
    <rPh sb="11" eb="13">
      <t>マンニン</t>
    </rPh>
    <rPh sb="13" eb="15">
      <t>イカ</t>
    </rPh>
    <rPh sb="21" eb="23">
      <t>シホン</t>
    </rPh>
    <rPh sb="23" eb="25">
      <t>タンカ</t>
    </rPh>
    <rPh sb="27" eb="28">
      <t>エン</t>
    </rPh>
    <rPh sb="28" eb="30">
      <t>イジョウ</t>
    </rPh>
    <rPh sb="31" eb="33">
      <t>スイドウ</t>
    </rPh>
    <rPh sb="33" eb="35">
      <t>ジギョウ</t>
    </rPh>
    <rPh sb="36" eb="38">
      <t>トウゴウ</t>
    </rPh>
    <rPh sb="39" eb="41">
      <t>タイショウ</t>
    </rPh>
    <rPh sb="42" eb="43">
      <t>フク</t>
    </rPh>
    <phoneticPr fontId="4"/>
  </si>
  <si>
    <t>３　経年施設更新事業及び統合関連事業に係る水道施設の整備計画が定められている（要件あり）</t>
    <rPh sb="2" eb="4">
      <t>ケイネン</t>
    </rPh>
    <rPh sb="4" eb="6">
      <t>シセツ</t>
    </rPh>
    <rPh sb="6" eb="8">
      <t>コウシン</t>
    </rPh>
    <rPh sb="8" eb="10">
      <t>ジギョウ</t>
    </rPh>
    <rPh sb="10" eb="11">
      <t>オヨ</t>
    </rPh>
    <rPh sb="12" eb="14">
      <t>トウゴウ</t>
    </rPh>
    <rPh sb="14" eb="16">
      <t>カンレン</t>
    </rPh>
    <rPh sb="16" eb="18">
      <t>ジギョウ</t>
    </rPh>
    <rPh sb="19" eb="20">
      <t>カカ</t>
    </rPh>
    <rPh sb="21" eb="23">
      <t>スイドウ</t>
    </rPh>
    <rPh sb="23" eb="25">
      <t>シセツ</t>
    </rPh>
    <rPh sb="26" eb="28">
      <t>セイビ</t>
    </rPh>
    <rPh sb="28" eb="30">
      <t>ケイカク</t>
    </rPh>
    <rPh sb="31" eb="32">
      <t>サダ</t>
    </rPh>
    <rPh sb="39" eb="41">
      <t>ヨウケン</t>
    </rPh>
    <phoneticPr fontId="4"/>
  </si>
  <si>
    <t>水道水源自動監視施設等整備費</t>
    <rPh sb="0" eb="2">
      <t>スイドウ</t>
    </rPh>
    <rPh sb="2" eb="4">
      <t>スイゲン</t>
    </rPh>
    <rPh sb="4" eb="6">
      <t>ジドウ</t>
    </rPh>
    <rPh sb="6" eb="8">
      <t>カンシ</t>
    </rPh>
    <rPh sb="8" eb="10">
      <t>シセツ</t>
    </rPh>
    <rPh sb="10" eb="11">
      <t>ナド</t>
    </rPh>
    <rPh sb="11" eb="14">
      <t>セイビヒ</t>
    </rPh>
    <phoneticPr fontId="4"/>
  </si>
  <si>
    <t>水道水源自動監視施設整備費
［理化学的指標検査装置及び生物指標検査装置等］</t>
    <rPh sb="0" eb="2">
      <t>スイドウ</t>
    </rPh>
    <rPh sb="2" eb="4">
      <t>スイゲン</t>
    </rPh>
    <rPh sb="4" eb="6">
      <t>ジドウ</t>
    </rPh>
    <rPh sb="6" eb="8">
      <t>カンシ</t>
    </rPh>
    <rPh sb="8" eb="10">
      <t>シセツ</t>
    </rPh>
    <rPh sb="10" eb="13">
      <t>セイビヒ</t>
    </rPh>
    <rPh sb="15" eb="18">
      <t>リカガク</t>
    </rPh>
    <rPh sb="18" eb="19">
      <t>テキ</t>
    </rPh>
    <rPh sb="19" eb="21">
      <t>シヒョウ</t>
    </rPh>
    <rPh sb="21" eb="23">
      <t>ケンサ</t>
    </rPh>
    <rPh sb="23" eb="25">
      <t>ソウチ</t>
    </rPh>
    <rPh sb="25" eb="26">
      <t>オヨ</t>
    </rPh>
    <rPh sb="27" eb="29">
      <t>セイブツ</t>
    </rPh>
    <rPh sb="29" eb="31">
      <t>シヒョウ</t>
    </rPh>
    <rPh sb="31" eb="33">
      <t>ケンサ</t>
    </rPh>
    <rPh sb="33" eb="35">
      <t>ソウチ</t>
    </rPh>
    <rPh sb="35" eb="36">
      <t>トウ</t>
    </rPh>
    <phoneticPr fontId="4"/>
  </si>
  <si>
    <t>１　水道水源自動監視施設の整備が必要であると認められる事業</t>
    <rPh sb="2" eb="6">
      <t>スイドウスイゲン</t>
    </rPh>
    <rPh sb="6" eb="8">
      <t>ジドウ</t>
    </rPh>
    <rPh sb="8" eb="10">
      <t>カンシ</t>
    </rPh>
    <rPh sb="10" eb="12">
      <t>シセツ</t>
    </rPh>
    <rPh sb="13" eb="15">
      <t>セイビ</t>
    </rPh>
    <rPh sb="16" eb="18">
      <t>ヒツヨウ</t>
    </rPh>
    <rPh sb="22" eb="23">
      <t>ミト</t>
    </rPh>
    <rPh sb="27" eb="29">
      <t>ジギョウ</t>
    </rPh>
    <phoneticPr fontId="4"/>
  </si>
  <si>
    <t>２　2以上の水道事業者等が連携して体系的・効率的かつ計画的に24時間連続して水道水源の監視を</t>
    <rPh sb="3" eb="5">
      <t>イジョウ</t>
    </rPh>
    <rPh sb="6" eb="8">
      <t>スイドウ</t>
    </rPh>
    <rPh sb="8" eb="11">
      <t>ジギョウシャ</t>
    </rPh>
    <rPh sb="11" eb="12">
      <t>トウ</t>
    </rPh>
    <rPh sb="13" eb="15">
      <t>レンケイ</t>
    </rPh>
    <rPh sb="17" eb="20">
      <t>タイケイテキ</t>
    </rPh>
    <rPh sb="21" eb="24">
      <t>コウリツテキ</t>
    </rPh>
    <rPh sb="26" eb="29">
      <t>ケイカクテキ</t>
    </rPh>
    <phoneticPr fontId="4"/>
  </si>
  <si>
    <t>　　行う事業</t>
    <phoneticPr fontId="4"/>
  </si>
  <si>
    <t>３　都道府県が定める水道水質管理計画と整合</t>
    <rPh sb="2" eb="6">
      <t>トドウフケン</t>
    </rPh>
    <rPh sb="7" eb="8">
      <t>サダ</t>
    </rPh>
    <rPh sb="10" eb="12">
      <t>スイドウ</t>
    </rPh>
    <rPh sb="12" eb="14">
      <t>スイシツ</t>
    </rPh>
    <rPh sb="14" eb="16">
      <t>カンリ</t>
    </rPh>
    <rPh sb="16" eb="18">
      <t>ケイカク</t>
    </rPh>
    <rPh sb="19" eb="21">
      <t>セイゴウ</t>
    </rPh>
    <phoneticPr fontId="4"/>
  </si>
  <si>
    <t>遠隔監視システム整備費
［計装用機器及び監視操作設備等］</t>
    <rPh sb="0" eb="2">
      <t>エンカク</t>
    </rPh>
    <rPh sb="2" eb="4">
      <t>カンシ</t>
    </rPh>
    <rPh sb="8" eb="11">
      <t>セイビヒ</t>
    </rPh>
    <rPh sb="13" eb="18">
      <t>ケイソウヨウキキ</t>
    </rPh>
    <rPh sb="18" eb="19">
      <t>オヨ</t>
    </rPh>
    <rPh sb="20" eb="22">
      <t>カンシ</t>
    </rPh>
    <rPh sb="22" eb="24">
      <t>ソウサ</t>
    </rPh>
    <rPh sb="24" eb="27">
      <t>セツビナド</t>
    </rPh>
    <phoneticPr fontId="4"/>
  </si>
  <si>
    <t>簡易水道事業統合計画に基づき、簡易水道事業等と統合する、又は統合した</t>
    <rPh sb="0" eb="2">
      <t>カンイ</t>
    </rPh>
    <rPh sb="2" eb="4">
      <t>スイドウ</t>
    </rPh>
    <rPh sb="4" eb="6">
      <t>ジギョウ</t>
    </rPh>
    <rPh sb="6" eb="8">
      <t>トウゴウ</t>
    </rPh>
    <rPh sb="8" eb="10">
      <t>ケイカク</t>
    </rPh>
    <rPh sb="11" eb="12">
      <t>モト</t>
    </rPh>
    <rPh sb="15" eb="17">
      <t>カンイ</t>
    </rPh>
    <rPh sb="17" eb="19">
      <t>スイドウ</t>
    </rPh>
    <rPh sb="19" eb="21">
      <t>ジギョウ</t>
    </rPh>
    <rPh sb="21" eb="22">
      <t>トウ</t>
    </rPh>
    <rPh sb="23" eb="25">
      <t>トウゴウ</t>
    </rPh>
    <rPh sb="28" eb="29">
      <t>マタ</t>
    </rPh>
    <rPh sb="30" eb="32">
      <t>トウゴウ</t>
    </rPh>
    <phoneticPr fontId="4"/>
  </si>
  <si>
    <t>水道事業者が施設の管理水準を維持しつつ、経費の縮減を通じた経営の</t>
    <rPh sb="0" eb="2">
      <t>スイドウ</t>
    </rPh>
    <rPh sb="6" eb="8">
      <t>シセツ</t>
    </rPh>
    <rPh sb="9" eb="11">
      <t>カンリ</t>
    </rPh>
    <rPh sb="11" eb="13">
      <t>スイジュン</t>
    </rPh>
    <rPh sb="14" eb="16">
      <t>イジ</t>
    </rPh>
    <rPh sb="20" eb="22">
      <t>ケイヒ</t>
    </rPh>
    <rPh sb="23" eb="25">
      <t>シュクゲン</t>
    </rPh>
    <rPh sb="26" eb="27">
      <t>ツウ</t>
    </rPh>
    <rPh sb="29" eb="31">
      <t>ケイエイ</t>
    </rPh>
    <phoneticPr fontId="4"/>
  </si>
  <si>
    <t>効率化を図るために整備する事業</t>
    <rPh sb="4" eb="5">
      <t>ハカ</t>
    </rPh>
    <rPh sb="9" eb="11">
      <t>セイビ</t>
    </rPh>
    <rPh sb="13" eb="15">
      <t>ジギョウ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</si>
</sst>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1" formatCode="_ * #,##0_ ;_ * \-#,##0_ ;_ * &quot;-&quot;_ ;_ @_ "/>
    <numFmt numFmtId="176" formatCode="#,##0.0;[Red]\-#,##0.0"/>
    <numFmt numFmtId="177" formatCode="#,##0_ "/>
    <numFmt numFmtId="178" formatCode="#,##0.0_ "/>
    <numFmt numFmtId="179" formatCode="\(#,##0\)"/>
    <numFmt numFmtId="180" formatCode="#,##0.00_ "/>
    <numFmt numFmtId="181" formatCode="\(0.0\)"/>
    <numFmt numFmtId="182" formatCode="0.0%"/>
    <numFmt numFmtId="183" formatCode="\(#,##0.0\)"/>
    <numFmt numFmtId="184" formatCode="#,##0_);\(#,##0\)"/>
    <numFmt numFmtId="185" formatCode="0.0_);[Red]\(0.0\)"/>
    <numFmt numFmtId="186" formatCode="#,##0_);[Red]\(#,##0\)"/>
    <numFmt numFmtId="187" formatCode="#,##0.0"/>
    <numFmt numFmtId="188" formatCode="\(0\)"/>
    <numFmt numFmtId="189" formatCode="0.0"/>
    <numFmt numFmtId="190" formatCode="[$-411]ge\.m\.d;@"/>
    <numFmt numFmtId="191" formatCode="0&quot;年&quot;"/>
    <numFmt numFmtId="192" formatCode="0&quot;日&quot;"/>
    <numFmt numFmtId="193" formatCode="0_);[Red]\(0\)"/>
    <numFmt numFmtId="194" formatCode="&quot;H&quot;00"/>
    <numFmt numFmtId="195" formatCode="0&quot;月&quot;"/>
    <numFmt numFmtId="196" formatCode="#,##0_ ;[Red]\-#,##0\ "/>
    <numFmt numFmtId="197" formatCode="&quot;〔&quot;#,##0&quot;〕&quot;;[Red]\-#,##0"/>
    <numFmt numFmtId="198" formatCode="&quot;H&quot;0"/>
    <numFmt numFmtId="199" formatCode="0.000%"/>
    <numFmt numFmtId="200" formatCode="&quot;H&quot;\ \ \ #,###.#."/>
  </numFmts>
  <fonts count="7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sz val="14"/>
      <name val="ＭＳ Ｐゴシック"/>
      <family val="3"/>
      <charset val="128"/>
    </font>
    <font>
      <u/>
      <sz val="10"/>
      <name val="ＭＳ Ｐゴシック"/>
      <family val="3"/>
      <charset val="128"/>
    </font>
    <font>
      <sz val="9"/>
      <name val="ＭＳ Ｐゴシック"/>
      <family val="3"/>
      <charset val="128"/>
    </font>
    <font>
      <vertAlign val="superscript"/>
      <sz val="10"/>
      <name val="ＭＳ Ｐゴシック"/>
      <family val="3"/>
      <charset val="128"/>
    </font>
    <font>
      <u/>
      <sz val="9"/>
      <name val="ＭＳ Ｐゴシック"/>
      <family val="3"/>
      <charset val="128"/>
    </font>
    <font>
      <i/>
      <sz val="11"/>
      <name val="ＭＳ Ｐゴシック"/>
      <family val="3"/>
      <charset val="128"/>
    </font>
    <font>
      <sz val="10"/>
      <color indexed="8"/>
      <name val="ＭＳ Ｐゴシック"/>
      <family val="3"/>
      <charset val="128"/>
    </font>
    <font>
      <sz val="28"/>
      <color indexed="8"/>
      <name val="ＭＳ Ｐゴシック"/>
      <family val="3"/>
      <charset val="128"/>
    </font>
    <font>
      <sz val="18"/>
      <color indexed="8"/>
      <name val="ＭＳ Ｐゴシック"/>
      <family val="3"/>
      <charset val="128"/>
    </font>
    <font>
      <b/>
      <sz val="18"/>
      <color indexed="8"/>
      <name val="ＭＳ Ｐゴシック"/>
      <family val="3"/>
      <charset val="128"/>
    </font>
    <font>
      <sz val="20"/>
      <name val="ＭＳ Ｐゴシック"/>
      <family val="3"/>
      <charset val="128"/>
    </font>
    <font>
      <sz val="18"/>
      <color theme="1"/>
      <name val="ＭＳ Ｐゴシック"/>
      <family val="3"/>
      <charset val="128"/>
    </font>
    <font>
      <vertAlign val="superscript"/>
      <sz val="18"/>
      <color indexed="8"/>
      <name val="ＭＳ Ｐゴシック"/>
      <family val="3"/>
      <charset val="128"/>
    </font>
    <font>
      <sz val="14"/>
      <color indexed="8"/>
      <name val="ＭＳ Ｐゴシック"/>
      <family val="3"/>
      <charset val="128"/>
    </font>
    <font>
      <b/>
      <sz val="9"/>
      <color indexed="81"/>
      <name val="ＭＳ Ｐゴシック"/>
      <family val="3"/>
      <charset val="128"/>
    </font>
    <font>
      <sz val="11"/>
      <name val="ＭＳ ゴシック"/>
      <family val="3"/>
      <charset val="128"/>
    </font>
    <font>
      <sz val="12"/>
      <name val="ＭＳ Ｐゴシック"/>
      <family val="3"/>
      <charset val="128"/>
    </font>
    <font>
      <sz val="8"/>
      <name val="ＭＳ Ｐゴシック"/>
      <family val="3"/>
      <charset val="128"/>
    </font>
    <font>
      <sz val="9"/>
      <color indexed="8"/>
      <name val="ＭＳ Ｐゴシック"/>
      <family val="3"/>
      <charset val="128"/>
    </font>
    <font>
      <b/>
      <sz val="11"/>
      <name val="ＭＳ Ｐゴシック"/>
      <family val="3"/>
      <charset val="128"/>
    </font>
    <font>
      <sz val="26"/>
      <color indexed="8"/>
      <name val="ＭＳ Ｐゴシック"/>
      <family val="3"/>
      <charset val="128"/>
    </font>
    <font>
      <sz val="18"/>
      <name val="ＭＳ Ｐゴシック"/>
      <family val="3"/>
      <charset val="128"/>
    </font>
    <font>
      <sz val="14"/>
      <name val="明朝"/>
      <family val="3"/>
      <charset val="128"/>
    </font>
    <font>
      <sz val="7"/>
      <name val="ＭＳ Ｐ明朝"/>
      <family val="1"/>
      <charset val="128"/>
    </font>
    <font>
      <sz val="12"/>
      <name val="ＭＳ ゴシック"/>
      <family val="3"/>
      <charset val="128"/>
    </font>
    <font>
      <sz val="12"/>
      <color indexed="8"/>
      <name val="ＭＳ Ｐゴシック"/>
      <family val="3"/>
      <charset val="128"/>
    </font>
    <font>
      <sz val="12"/>
      <color indexed="8"/>
      <name val="ＭＳ ゴシック"/>
      <family val="3"/>
      <charset val="128"/>
    </font>
    <font>
      <sz val="11"/>
      <color indexed="8"/>
      <name val="ＭＳ Ｐゴシック"/>
      <family val="3"/>
      <charset val="128"/>
    </font>
    <font>
      <sz val="11"/>
      <color indexed="8"/>
      <name val="ＭＳ ゴシック"/>
      <family val="3"/>
      <charset val="128"/>
    </font>
    <font>
      <sz val="12"/>
      <color theme="1"/>
      <name val="ＭＳ Ｐゴシック"/>
      <family val="3"/>
      <charset val="128"/>
    </font>
    <font>
      <sz val="7"/>
      <name val="明朝"/>
      <family val="3"/>
      <charset val="128"/>
    </font>
    <font>
      <vertAlign val="superscript"/>
      <sz val="10"/>
      <color indexed="8"/>
      <name val="ＭＳ Ｐゴシック"/>
      <family val="3"/>
      <charset val="128"/>
    </font>
    <font>
      <sz val="10"/>
      <color indexed="10"/>
      <name val="ＭＳ Ｐゴシック"/>
      <family val="3"/>
      <charset val="128"/>
    </font>
    <font>
      <vertAlign val="superscript"/>
      <sz val="9"/>
      <color indexed="8"/>
      <name val="ＭＳ Ｐゴシック"/>
      <family val="3"/>
      <charset val="128"/>
    </font>
    <font>
      <vertAlign val="superscript"/>
      <sz val="9"/>
      <name val="ＭＳ Ｐゴシック"/>
      <family val="3"/>
      <charset val="128"/>
    </font>
    <font>
      <b/>
      <sz val="11"/>
      <color indexed="56"/>
      <name val="ＭＳ Ｐゴシック"/>
      <family val="3"/>
      <charset val="128"/>
    </font>
    <font>
      <sz val="6"/>
      <name val="ＭＳ Ｐゴシック"/>
      <family val="2"/>
      <charset val="128"/>
      <scheme val="minor"/>
    </font>
    <font>
      <sz val="7"/>
      <name val="ＭＳ Ｐゴシック"/>
      <family val="3"/>
      <charset val="128"/>
    </font>
    <font>
      <b/>
      <sz val="15"/>
      <color indexed="56"/>
      <name val="ＭＳ Ｐゴシック"/>
      <family val="3"/>
      <charset val="128"/>
    </font>
    <font>
      <sz val="8"/>
      <color indexed="8"/>
      <name val="ＭＳ Ｐゴシック"/>
      <family val="3"/>
      <charset val="128"/>
    </font>
    <font>
      <sz val="14"/>
      <color theme="1"/>
      <name val="ＭＳ Ｐゴシック"/>
      <family val="3"/>
      <charset val="128"/>
    </font>
    <font>
      <sz val="9"/>
      <color theme="1"/>
      <name val="ＭＳ Ｐゴシック"/>
      <family val="3"/>
      <charset val="128"/>
    </font>
    <font>
      <sz val="10"/>
      <color theme="1"/>
      <name val="ＭＳ Ｐゴシック"/>
      <family val="3"/>
      <charset val="128"/>
    </font>
    <font>
      <sz val="10"/>
      <color rgb="FFFF0000"/>
      <name val="ＭＳ Ｐゴシック"/>
      <family val="3"/>
      <charset val="128"/>
    </font>
    <font>
      <sz val="9"/>
      <color rgb="FFFF0000"/>
      <name val="ＭＳ Ｐゴシック"/>
      <family val="3"/>
      <charset val="128"/>
    </font>
    <font>
      <sz val="18"/>
      <color theme="3"/>
      <name val="ＭＳ Ｐゴシック"/>
      <family val="2"/>
      <charset val="128"/>
      <scheme val="major"/>
    </font>
    <font>
      <sz val="9"/>
      <color rgb="FF000000"/>
      <name val="ＭＳ Ｐゴシック"/>
      <family val="3"/>
      <charset val="128"/>
    </font>
    <font>
      <vertAlign val="superscript"/>
      <sz val="6"/>
      <name val="ＭＳ Ｐゴシック"/>
      <family val="3"/>
      <charset val="128"/>
    </font>
    <font>
      <sz val="9"/>
      <color rgb="FF00B050"/>
      <name val="ＭＳ Ｐゴシック"/>
      <family val="3"/>
      <charset val="128"/>
    </font>
    <font>
      <sz val="9"/>
      <name val="ＭＳ Ｐゴシック"/>
      <family val="3"/>
      <charset val="128"/>
      <scheme val="minor"/>
    </font>
    <font>
      <sz val="8"/>
      <name val="ＭＳ Ｐゴシック"/>
      <family val="3"/>
      <charset val="128"/>
      <scheme val="minor"/>
    </font>
    <font>
      <sz val="10"/>
      <name val="MS UI Gothic"/>
      <family val="3"/>
      <charset val="128"/>
    </font>
    <font>
      <sz val="10"/>
      <name val="ＭＳ ゴシック"/>
      <family val="3"/>
      <charset val="128"/>
    </font>
    <font>
      <sz val="16"/>
      <color indexed="8"/>
      <name val="ＭＳ Ｐゴシック"/>
      <family val="3"/>
      <charset val="128"/>
    </font>
    <font>
      <sz val="28"/>
      <name val="ＭＳ Ｐゴシック"/>
      <family val="3"/>
      <charset val="128"/>
    </font>
    <font>
      <b/>
      <sz val="28"/>
      <name val="ＭＳ Ｐゴシック"/>
      <family val="3"/>
      <charset val="128"/>
    </font>
    <font>
      <sz val="24"/>
      <name val="ＭＳ Ｐゴシック"/>
      <family val="3"/>
      <charset val="128"/>
    </font>
    <font>
      <b/>
      <sz val="18"/>
      <name val="ＭＳ Ｐゴシック"/>
      <family val="3"/>
      <charset val="128"/>
    </font>
    <font>
      <b/>
      <sz val="24"/>
      <name val="ＭＳ Ｐゴシック"/>
      <family val="3"/>
      <charset val="128"/>
    </font>
    <font>
      <sz val="16"/>
      <name val="ＭＳ Ｐゴシック"/>
      <family val="3"/>
      <charset val="128"/>
    </font>
    <font>
      <sz val="14"/>
      <color rgb="FFFF0000"/>
      <name val="ＭＳ Ｐゴシック"/>
      <family val="3"/>
      <charset val="128"/>
    </font>
    <font>
      <sz val="11"/>
      <color rgb="FFFF0000"/>
      <name val="ＭＳ Ｐゴシック"/>
      <family val="3"/>
      <charset val="128"/>
    </font>
    <font>
      <sz val="12"/>
      <color rgb="FFFF0000"/>
      <name val="ＭＳ Ｐゴシック"/>
      <family val="3"/>
      <charset val="128"/>
    </font>
    <font>
      <sz val="13"/>
      <name val="ＭＳ Ｐゴシック"/>
      <family val="3"/>
      <charset val="128"/>
    </font>
    <font>
      <sz val="10"/>
      <color rgb="FF666666"/>
      <name val="ＭＳ Ｐゴシック"/>
      <family val="3"/>
      <charset val="128"/>
      <scheme val="minor"/>
    </font>
    <font>
      <sz val="6.85"/>
      <name val="ＭＳ Ｐゴシック"/>
      <family val="3"/>
      <charset val="128"/>
    </font>
    <font>
      <sz val="11"/>
      <name val="ＭＳ 明朝"/>
      <family val="1"/>
      <charset val="128"/>
    </font>
    <font>
      <sz val="4"/>
      <name val="ＭＳ 明朝"/>
      <family val="1"/>
      <charset val="128"/>
    </font>
  </fonts>
  <fills count="15">
    <fill>
      <patternFill patternType="none"/>
    </fill>
    <fill>
      <patternFill patternType="gray125"/>
    </fill>
    <fill>
      <patternFill patternType="solid">
        <fgColor theme="0"/>
        <bgColor indexed="64"/>
      </patternFill>
    </fill>
    <fill>
      <patternFill patternType="solid">
        <fgColor rgb="FFFF99FF"/>
        <bgColor indexed="64"/>
      </patternFill>
    </fill>
    <fill>
      <patternFill patternType="solid">
        <fgColor indexed="45"/>
        <bgColor indexed="64"/>
      </patternFill>
    </fill>
    <fill>
      <patternFill patternType="solid">
        <fgColor indexed="42"/>
        <bgColor indexed="64"/>
      </patternFill>
    </fill>
    <fill>
      <patternFill patternType="solid">
        <fgColor rgb="FFFF99CC"/>
        <bgColor indexed="64"/>
      </patternFill>
    </fill>
    <fill>
      <patternFill patternType="solid">
        <fgColor rgb="FFCCFFCC"/>
        <bgColor indexed="64"/>
      </patternFill>
    </fill>
    <fill>
      <patternFill patternType="solid">
        <fgColor rgb="FFFF6699"/>
        <bgColor indexed="64"/>
      </patternFill>
    </fill>
    <fill>
      <patternFill patternType="solid">
        <fgColor indexed="43"/>
        <bgColor indexed="64"/>
      </patternFill>
    </fill>
    <fill>
      <patternFill patternType="solid">
        <fgColor rgb="FFFFFF99"/>
        <bgColor indexed="64"/>
      </patternFill>
    </fill>
    <fill>
      <patternFill patternType="solid">
        <fgColor rgb="FF92D050"/>
        <bgColor indexed="64"/>
      </patternFill>
    </fill>
    <fill>
      <patternFill patternType="solid">
        <fgColor indexed="12"/>
        <bgColor indexed="64"/>
      </patternFill>
    </fill>
    <fill>
      <patternFill patternType="solid">
        <fgColor rgb="FFFF66CC"/>
        <bgColor indexed="64"/>
      </patternFill>
    </fill>
    <fill>
      <patternFill patternType="solid">
        <fgColor indexed="13"/>
        <bgColor indexed="64"/>
      </patternFill>
    </fill>
  </fills>
  <borders count="39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ashed">
        <color indexed="64"/>
      </left>
      <right style="medium">
        <color indexed="64"/>
      </right>
      <top style="medium">
        <color indexed="64"/>
      </top>
      <bottom style="thin">
        <color indexed="64"/>
      </bottom>
      <diagonal/>
    </border>
    <border>
      <left/>
      <right/>
      <top style="thin">
        <color indexed="64"/>
      </top>
      <bottom/>
      <diagonal/>
    </border>
    <border>
      <left style="dashed">
        <color indexed="64"/>
      </left>
      <right style="medium">
        <color indexed="64"/>
      </right>
      <top style="thin">
        <color indexed="64"/>
      </top>
      <bottom style="thin">
        <color indexed="64"/>
      </bottom>
      <diagonal/>
    </border>
    <border>
      <left/>
      <right/>
      <top/>
      <bottom style="thin">
        <color indexed="64"/>
      </bottom>
      <diagonal/>
    </border>
    <border>
      <left style="dashed">
        <color indexed="64"/>
      </left>
      <right style="medium">
        <color indexed="64"/>
      </right>
      <top style="thin">
        <color indexed="64"/>
      </top>
      <bottom style="medium">
        <color indexed="64"/>
      </bottom>
      <diagonal/>
    </border>
    <border>
      <left style="medium">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medium">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style="hair">
        <color indexed="64"/>
      </right>
      <top style="thin">
        <color indexed="8"/>
      </top>
      <bottom style="thin">
        <color indexed="8"/>
      </bottom>
      <diagonal/>
    </border>
    <border>
      <left style="hair">
        <color indexed="64"/>
      </left>
      <right style="hair">
        <color indexed="64"/>
      </right>
      <top style="thin">
        <color indexed="8"/>
      </top>
      <bottom style="thin">
        <color indexed="8"/>
      </bottom>
      <diagonal/>
    </border>
    <border>
      <left style="hair">
        <color indexed="64"/>
      </left>
      <right style="thin">
        <color indexed="64"/>
      </right>
      <top style="thin">
        <color indexed="8"/>
      </top>
      <bottom style="thin">
        <color indexed="8"/>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8"/>
      </left>
      <right style="thin">
        <color indexed="8"/>
      </right>
      <top style="thin">
        <color indexed="8"/>
      </top>
      <bottom style="hair">
        <color indexed="8"/>
      </bottom>
      <diagonal/>
    </border>
    <border>
      <left style="thin">
        <color indexed="8"/>
      </left>
      <right/>
      <top style="thin">
        <color indexed="8"/>
      </top>
      <bottom style="hair">
        <color indexed="8"/>
      </bottom>
      <diagonal/>
    </border>
    <border>
      <left style="thin">
        <color indexed="64"/>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thin">
        <color indexed="64"/>
      </right>
      <top style="thin">
        <color indexed="8"/>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hair">
        <color indexed="64"/>
      </right>
      <top style="thin">
        <color indexed="64"/>
      </top>
      <bottom style="hair">
        <color indexed="8"/>
      </bottom>
      <diagonal/>
    </border>
    <border>
      <left/>
      <right style="thin">
        <color indexed="8"/>
      </right>
      <top/>
      <bottom style="hair">
        <color indexed="8"/>
      </bottom>
      <diagonal/>
    </border>
    <border>
      <left style="thin">
        <color indexed="8"/>
      </left>
      <right style="thin">
        <color indexed="8"/>
      </right>
      <top style="hair">
        <color indexed="8"/>
      </top>
      <bottom style="hair">
        <color indexed="8"/>
      </bottom>
      <diagonal/>
    </border>
    <border>
      <left style="thin">
        <color indexed="8"/>
      </left>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64"/>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style="thin">
        <color indexed="8"/>
      </right>
      <top style="hair">
        <color indexed="8"/>
      </top>
      <bottom style="thin">
        <color indexed="64"/>
      </bottom>
      <diagonal/>
    </border>
    <border>
      <left style="thin">
        <color indexed="8"/>
      </left>
      <right/>
      <top style="hair">
        <color indexed="8"/>
      </top>
      <bottom style="thin">
        <color indexed="64"/>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style="hair">
        <color indexed="64"/>
      </right>
      <top style="hair">
        <color indexed="8"/>
      </top>
      <bottom style="thin">
        <color indexed="64"/>
      </bottom>
      <diagonal/>
    </border>
    <border>
      <left/>
      <right style="thin">
        <color indexed="8"/>
      </right>
      <top style="hair">
        <color indexed="8"/>
      </top>
      <bottom style="thin">
        <color indexed="64"/>
      </bottom>
      <diagonal/>
    </border>
    <border>
      <left style="thin">
        <color indexed="8"/>
      </left>
      <right style="thin">
        <color indexed="8"/>
      </right>
      <top/>
      <bottom style="hair">
        <color indexed="8"/>
      </bottom>
      <diagonal/>
    </border>
    <border>
      <left style="thin">
        <color indexed="8"/>
      </left>
      <right/>
      <top/>
      <bottom style="hair">
        <color indexed="8"/>
      </bottom>
      <diagonal/>
    </border>
    <border>
      <left style="thin">
        <color indexed="64"/>
      </left>
      <right style="hair">
        <color indexed="8"/>
      </right>
      <top/>
      <bottom style="hair">
        <color indexed="8"/>
      </bottom>
      <diagonal/>
    </border>
    <border>
      <left style="hair">
        <color indexed="8"/>
      </left>
      <right style="thin">
        <color indexed="64"/>
      </right>
      <top/>
      <bottom style="hair">
        <color indexed="8"/>
      </bottom>
      <diagonal/>
    </border>
    <border>
      <left style="hair">
        <color indexed="8"/>
      </left>
      <right style="hair">
        <color indexed="64"/>
      </right>
      <top/>
      <bottom style="hair">
        <color indexed="8"/>
      </bottom>
      <diagonal/>
    </border>
    <border>
      <left style="thin">
        <color indexed="8"/>
      </left>
      <right style="thin">
        <color indexed="8"/>
      </right>
      <top style="hair">
        <color indexed="8"/>
      </top>
      <bottom/>
      <diagonal/>
    </border>
    <border>
      <left style="thin">
        <color indexed="8"/>
      </left>
      <right/>
      <top style="hair">
        <color indexed="8"/>
      </top>
      <bottom/>
      <diagonal/>
    </border>
    <border>
      <left style="thin">
        <color indexed="64"/>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64"/>
      </right>
      <top style="hair">
        <color indexed="8"/>
      </top>
      <bottom/>
      <diagonal/>
    </border>
    <border>
      <left/>
      <right style="hair">
        <color indexed="8"/>
      </right>
      <top style="hair">
        <color indexed="8"/>
      </top>
      <bottom/>
      <diagonal/>
    </border>
    <border>
      <left style="hair">
        <color indexed="8"/>
      </left>
      <right style="hair">
        <color indexed="64"/>
      </right>
      <top style="hair">
        <color indexed="8"/>
      </top>
      <bottom/>
      <diagonal/>
    </border>
    <border>
      <left/>
      <right style="thin">
        <color indexed="8"/>
      </right>
      <top style="hair">
        <color indexed="8"/>
      </top>
      <bottom/>
      <diagonal/>
    </border>
    <border>
      <left/>
      <right style="hair">
        <color indexed="8"/>
      </right>
      <top style="thin">
        <color indexed="8"/>
      </top>
      <bottom style="hair">
        <color indexed="8"/>
      </bottom>
      <diagonal/>
    </border>
    <border>
      <left style="hair">
        <color indexed="8"/>
      </left>
      <right style="hair">
        <color indexed="64"/>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style="thin">
        <color indexed="8"/>
      </right>
      <top/>
      <bottom/>
      <diagonal/>
    </border>
    <border>
      <left style="thin">
        <color indexed="8"/>
      </left>
      <right style="thin">
        <color indexed="64"/>
      </right>
      <top style="hair">
        <color indexed="8"/>
      </top>
      <bottom style="hair">
        <color indexed="64"/>
      </bottom>
      <diagonal/>
    </border>
    <border>
      <left style="thin">
        <color indexed="64"/>
      </left>
      <right style="hair">
        <color indexed="8"/>
      </right>
      <top/>
      <bottom/>
      <diagonal/>
    </border>
    <border>
      <left style="hair">
        <color indexed="8"/>
      </left>
      <right style="hair">
        <color indexed="8"/>
      </right>
      <top style="hair">
        <color indexed="8"/>
      </top>
      <bottom style="hair">
        <color indexed="64"/>
      </bottom>
      <diagonal/>
    </border>
    <border>
      <left style="hair">
        <color indexed="8"/>
      </left>
      <right style="thin">
        <color indexed="64"/>
      </right>
      <top style="hair">
        <color indexed="8"/>
      </top>
      <bottom style="hair">
        <color indexed="64"/>
      </bottom>
      <diagonal/>
    </border>
    <border>
      <left style="thin">
        <color indexed="64"/>
      </left>
      <right style="hair">
        <color indexed="8"/>
      </right>
      <top style="hair">
        <color indexed="8"/>
      </top>
      <bottom style="hair">
        <color indexed="64"/>
      </bottom>
      <diagonal/>
    </border>
    <border>
      <left/>
      <right style="hair">
        <color indexed="8"/>
      </right>
      <top style="hair">
        <color indexed="8"/>
      </top>
      <bottom style="hair">
        <color indexed="64"/>
      </bottom>
      <diagonal/>
    </border>
    <border>
      <left style="hair">
        <color indexed="8"/>
      </left>
      <right style="hair">
        <color indexed="64"/>
      </right>
      <top style="hair">
        <color indexed="8"/>
      </top>
      <bottom style="hair">
        <color indexed="64"/>
      </bottom>
      <diagonal/>
    </border>
    <border>
      <left/>
      <right style="thin">
        <color indexed="8"/>
      </right>
      <top style="hair">
        <color indexed="8"/>
      </top>
      <bottom style="hair">
        <color indexed="64"/>
      </bottom>
      <diagonal/>
    </border>
    <border>
      <left style="thin">
        <color indexed="8"/>
      </left>
      <right style="thin">
        <color indexed="8"/>
      </right>
      <top style="hair">
        <color indexed="64"/>
      </top>
      <bottom style="hair">
        <color indexed="64"/>
      </bottom>
      <diagonal/>
    </border>
    <border>
      <left style="thin">
        <color indexed="8"/>
      </left>
      <right/>
      <top style="hair">
        <color indexed="64"/>
      </top>
      <bottom style="hair">
        <color indexed="64"/>
      </bottom>
      <diagonal/>
    </border>
    <border>
      <left style="thin">
        <color indexed="64"/>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64"/>
      </right>
      <top style="hair">
        <color indexed="64"/>
      </top>
      <bottom style="hair">
        <color indexed="64"/>
      </bottom>
      <diagonal/>
    </border>
    <border>
      <left/>
      <right style="hair">
        <color indexed="8"/>
      </right>
      <top style="hair">
        <color indexed="64"/>
      </top>
      <bottom style="hair">
        <color indexed="64"/>
      </bottom>
      <diagonal/>
    </border>
    <border>
      <left style="hair">
        <color indexed="8"/>
      </left>
      <right style="hair">
        <color indexed="64"/>
      </right>
      <top style="hair">
        <color indexed="64"/>
      </top>
      <bottom style="hair">
        <color indexed="64"/>
      </bottom>
      <diagonal/>
    </border>
    <border>
      <left/>
      <right style="thin">
        <color indexed="8"/>
      </right>
      <top style="hair">
        <color indexed="64"/>
      </top>
      <bottom style="hair">
        <color indexed="64"/>
      </bottom>
      <diagonal/>
    </border>
    <border>
      <left style="thin">
        <color indexed="8"/>
      </left>
      <right style="thin">
        <color indexed="8"/>
      </right>
      <top style="hair">
        <color indexed="64"/>
      </top>
      <bottom/>
      <diagonal/>
    </border>
    <border>
      <left style="thin">
        <color indexed="8"/>
      </left>
      <right/>
      <top style="hair">
        <color indexed="64"/>
      </top>
      <bottom/>
      <diagonal/>
    </border>
    <border>
      <left style="thin">
        <color indexed="64"/>
      </left>
      <right style="hair">
        <color indexed="8"/>
      </right>
      <top style="hair">
        <color indexed="64"/>
      </top>
      <bottom/>
      <diagonal/>
    </border>
    <border>
      <left style="hair">
        <color indexed="8"/>
      </left>
      <right style="hair">
        <color indexed="8"/>
      </right>
      <top style="hair">
        <color indexed="64"/>
      </top>
      <bottom/>
      <diagonal/>
    </border>
    <border>
      <left style="hair">
        <color indexed="8"/>
      </left>
      <right style="thin">
        <color indexed="64"/>
      </right>
      <top style="hair">
        <color indexed="64"/>
      </top>
      <bottom/>
      <diagonal/>
    </border>
    <border>
      <left style="hair">
        <color indexed="8"/>
      </left>
      <right style="hair">
        <color indexed="64"/>
      </right>
      <top style="hair">
        <color indexed="64"/>
      </top>
      <bottom/>
      <diagonal/>
    </border>
    <border>
      <left/>
      <right style="thin">
        <color indexed="64"/>
      </right>
      <top style="hair">
        <color indexed="64"/>
      </top>
      <bottom/>
      <diagonal/>
    </border>
    <border>
      <left/>
      <right style="hair">
        <color indexed="8"/>
      </right>
      <top style="hair">
        <color indexed="64"/>
      </top>
      <bottom/>
      <diagonal/>
    </border>
    <border>
      <left/>
      <right style="thin">
        <color indexed="8"/>
      </right>
      <top style="hair">
        <color indexed="64"/>
      </top>
      <bottom/>
      <diagonal/>
    </border>
    <border>
      <left style="thin">
        <color indexed="64"/>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style="thin">
        <color indexed="64"/>
      </left>
      <right style="hair">
        <color indexed="8"/>
      </right>
      <top style="thin">
        <color indexed="64"/>
      </top>
      <bottom style="thin">
        <color indexed="64"/>
      </bottom>
      <diagonal/>
    </border>
    <border>
      <left style="hair">
        <color indexed="8"/>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hair">
        <color indexed="8"/>
      </left>
      <right/>
      <top style="thin">
        <color indexed="64"/>
      </top>
      <bottom style="thin">
        <color indexed="64"/>
      </bottom>
      <diagonal/>
    </border>
    <border>
      <left/>
      <right style="hair">
        <color indexed="8"/>
      </right>
      <top style="thin">
        <color indexed="64"/>
      </top>
      <bottom style="thin">
        <color indexed="64"/>
      </bottom>
      <diagonal/>
    </border>
    <border>
      <left style="hair">
        <color indexed="8"/>
      </left>
      <right style="hair">
        <color indexed="64"/>
      </right>
      <top style="thin">
        <color indexed="64"/>
      </top>
      <bottom style="thin">
        <color indexed="64"/>
      </bottom>
      <diagonal/>
    </border>
    <border>
      <left style="thin">
        <color indexed="64"/>
      </left>
      <right style="thin">
        <color indexed="64"/>
      </right>
      <top style="thin">
        <color indexed="64"/>
      </top>
      <bottom style="thin">
        <color indexed="8"/>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hair">
        <color indexed="64"/>
      </right>
      <top style="thin">
        <color indexed="8"/>
      </top>
      <bottom style="thin">
        <color indexed="64"/>
      </bottom>
      <diagonal/>
    </border>
    <border>
      <left style="hair">
        <color indexed="64"/>
      </left>
      <right style="hair">
        <color indexed="64"/>
      </right>
      <top style="thin">
        <color indexed="8"/>
      </top>
      <bottom style="thin">
        <color indexed="64"/>
      </bottom>
      <diagonal/>
    </border>
    <border>
      <left style="hair">
        <color indexed="64"/>
      </left>
      <right/>
      <top style="thin">
        <color indexed="8"/>
      </top>
      <bottom style="thin">
        <color indexed="64"/>
      </bottom>
      <diagonal/>
    </border>
    <border>
      <left style="hair">
        <color indexed="64"/>
      </left>
      <right style="thin">
        <color indexed="64"/>
      </right>
      <top style="thin">
        <color indexed="8"/>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style="hair">
        <color indexed="64"/>
      </left>
      <right style="thin">
        <color indexed="64"/>
      </right>
      <top style="hair">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diagonal/>
    </border>
    <border>
      <left/>
      <right style="hair">
        <color indexed="64"/>
      </right>
      <top/>
      <bottom/>
      <diagonal/>
    </border>
    <border>
      <left/>
      <right style="hair">
        <color indexed="64"/>
      </right>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top style="hair">
        <color indexed="64"/>
      </top>
      <bottom style="double">
        <color indexed="64"/>
      </bottom>
      <diagonal/>
    </border>
    <border>
      <left/>
      <right style="hair">
        <color indexed="64"/>
      </right>
      <top style="hair">
        <color indexed="64"/>
      </top>
      <bottom style="double">
        <color indexed="64"/>
      </bottom>
      <diagonal/>
    </border>
    <border>
      <left style="thin">
        <color indexed="64"/>
      </left>
      <right/>
      <top/>
      <bottom style="double">
        <color indexed="64"/>
      </bottom>
      <diagonal/>
    </border>
    <border>
      <left/>
      <right style="hair">
        <color indexed="64"/>
      </right>
      <top/>
      <bottom style="double">
        <color indexed="64"/>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style="dotted">
        <color indexed="64"/>
      </bottom>
      <diagonal/>
    </border>
    <border>
      <left style="thin">
        <color indexed="64"/>
      </left>
      <right style="thin">
        <color indexed="64"/>
      </right>
      <top style="double">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style="thin">
        <color indexed="64"/>
      </left>
      <right/>
      <top style="dotted">
        <color indexed="64"/>
      </top>
      <bottom style="dashed">
        <color indexed="64"/>
      </bottom>
      <diagonal/>
    </border>
    <border>
      <left style="thin">
        <color indexed="64"/>
      </left>
      <right style="thin">
        <color indexed="64"/>
      </right>
      <top style="dotted">
        <color indexed="64"/>
      </top>
      <bottom style="dashed">
        <color indexed="64"/>
      </bottom>
      <diagonal/>
    </border>
    <border>
      <left/>
      <right/>
      <top style="thin">
        <color indexed="64"/>
      </top>
      <bottom style="dotted">
        <color indexed="64"/>
      </bottom>
      <diagonal/>
    </border>
    <border>
      <left/>
      <right/>
      <top style="dotted">
        <color indexed="64"/>
      </top>
      <bottom style="double">
        <color indexed="64"/>
      </bottom>
      <diagonal/>
    </border>
    <border>
      <left/>
      <right style="thin">
        <color indexed="64"/>
      </right>
      <top style="double">
        <color indexed="64"/>
      </top>
      <bottom style="dotted">
        <color indexed="64"/>
      </bottom>
      <diagonal/>
    </border>
    <border>
      <left style="thin">
        <color indexed="8"/>
      </left>
      <right/>
      <top style="thin">
        <color indexed="8"/>
      </top>
      <bottom/>
      <diagonal/>
    </border>
    <border>
      <left style="thin">
        <color indexed="64"/>
      </left>
      <right style="thin">
        <color indexed="8"/>
      </right>
      <top style="thin">
        <color indexed="8"/>
      </top>
      <bottom/>
      <diagonal/>
    </border>
    <border>
      <left/>
      <right/>
      <top style="thin">
        <color indexed="64"/>
      </top>
      <bottom style="thin">
        <color indexed="8"/>
      </bottom>
      <diagonal/>
    </border>
    <border>
      <left style="thin">
        <color indexed="8"/>
      </left>
      <right/>
      <top/>
      <bottom/>
      <diagonal/>
    </border>
    <border>
      <left style="thin">
        <color indexed="64"/>
      </left>
      <right style="hair">
        <color indexed="8"/>
      </right>
      <top style="thin">
        <color indexed="64"/>
      </top>
      <bottom style="thin">
        <color indexed="8"/>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thin">
        <color indexed="8"/>
      </right>
      <top/>
      <bottom/>
      <diagonal/>
    </border>
    <border>
      <left style="thin">
        <color indexed="64"/>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64"/>
      </right>
      <top style="thin">
        <color indexed="8"/>
      </top>
      <bottom style="thin">
        <color indexed="8"/>
      </bottom>
      <diagonal/>
    </border>
    <border>
      <left style="hair">
        <color indexed="8"/>
      </left>
      <right style="hair">
        <color indexed="8"/>
      </right>
      <top/>
      <bottom/>
      <diagonal/>
    </border>
    <border>
      <left style="hair">
        <color indexed="8"/>
      </left>
      <right style="thin">
        <color indexed="64"/>
      </right>
      <top/>
      <bottom/>
      <diagonal/>
    </border>
    <border>
      <left style="thin">
        <color indexed="64"/>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64"/>
      </right>
      <top style="thin">
        <color indexed="8"/>
      </top>
      <bottom/>
      <diagonal/>
    </border>
    <border>
      <left style="hair">
        <color indexed="8"/>
      </left>
      <right style="thin">
        <color indexed="8"/>
      </right>
      <top/>
      <bottom/>
      <diagonal/>
    </border>
    <border>
      <left style="thin">
        <color indexed="8"/>
      </left>
      <right style="hair">
        <color indexed="8"/>
      </right>
      <top/>
      <bottom/>
      <diagonal/>
    </border>
    <border>
      <left style="thin">
        <color indexed="64"/>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thin">
        <color indexed="8"/>
      </top>
      <bottom style="hair">
        <color indexed="8"/>
      </bottom>
      <diagonal/>
    </border>
    <border>
      <left style="thin">
        <color indexed="64"/>
      </left>
      <right style="thin">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thin">
        <color indexed="64"/>
      </left>
      <right style="thin">
        <color indexed="8"/>
      </right>
      <top style="hair">
        <color indexed="8"/>
      </top>
      <bottom style="thin">
        <color indexed="64"/>
      </bottom>
      <diagonal/>
    </border>
    <border>
      <left style="hair">
        <color indexed="8"/>
      </left>
      <right style="thin">
        <color indexed="8"/>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thin">
        <color indexed="64"/>
      </left>
      <right style="thin">
        <color indexed="8"/>
      </right>
      <top/>
      <bottom style="hair">
        <color indexed="8"/>
      </bottom>
      <diagonal/>
    </border>
    <border>
      <left style="hair">
        <color indexed="8"/>
      </left>
      <right style="thin">
        <color indexed="8"/>
      </right>
      <top/>
      <bottom style="hair">
        <color indexed="8"/>
      </bottom>
      <diagonal/>
    </border>
    <border>
      <left style="thin">
        <color indexed="8"/>
      </left>
      <right style="hair">
        <color indexed="8"/>
      </right>
      <top/>
      <bottom style="hair">
        <color indexed="8"/>
      </bottom>
      <diagonal/>
    </border>
    <border>
      <left style="thin">
        <color indexed="8"/>
      </left>
      <right/>
      <top style="hair">
        <color indexed="8"/>
      </top>
      <bottom style="thin">
        <color indexed="8"/>
      </bottom>
      <diagonal/>
    </border>
    <border>
      <left style="thin">
        <color indexed="64"/>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64"/>
      </right>
      <top style="hair">
        <color indexed="8"/>
      </top>
      <bottom style="thin">
        <color indexed="8"/>
      </bottom>
      <diagonal/>
    </border>
    <border>
      <left style="thin">
        <color indexed="64"/>
      </left>
      <right style="hair">
        <color indexed="64"/>
      </right>
      <top style="hair">
        <color indexed="8"/>
      </top>
      <bottom style="thin">
        <color indexed="8"/>
      </bottom>
      <diagonal/>
    </border>
    <border>
      <left/>
      <right style="hair">
        <color indexed="8"/>
      </right>
      <top style="hair">
        <color indexed="8"/>
      </top>
      <bottom style="thin">
        <color indexed="8"/>
      </bottom>
      <diagonal/>
    </border>
    <border>
      <left style="thin">
        <color indexed="64"/>
      </left>
      <right style="thin">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thin">
        <color indexed="64"/>
      </left>
      <right style="hair">
        <color indexed="64"/>
      </right>
      <top style="thin">
        <color indexed="8"/>
      </top>
      <bottom/>
      <diagonal/>
    </border>
    <border>
      <left/>
      <right style="hair">
        <color indexed="8"/>
      </right>
      <top/>
      <bottom/>
      <diagonal/>
    </border>
    <border>
      <left style="thin">
        <color indexed="64"/>
      </left>
      <right style="hair">
        <color indexed="64"/>
      </right>
      <top style="hair">
        <color indexed="8"/>
      </top>
      <bottom style="hair">
        <color indexed="8"/>
      </bottom>
      <diagonal/>
    </border>
    <border>
      <left style="thin">
        <color indexed="64"/>
      </left>
      <right style="thin">
        <color indexed="8"/>
      </right>
      <top style="hair">
        <color indexed="8"/>
      </top>
      <bottom/>
      <diagonal/>
    </border>
    <border>
      <left style="hair">
        <color indexed="8"/>
      </left>
      <right style="thin">
        <color indexed="8"/>
      </right>
      <top style="hair">
        <color indexed="8"/>
      </top>
      <bottom/>
      <diagonal/>
    </border>
    <border>
      <left style="thin">
        <color indexed="8"/>
      </left>
      <right style="hair">
        <color indexed="8"/>
      </right>
      <top style="hair">
        <color indexed="8"/>
      </top>
      <bottom/>
      <diagonal/>
    </border>
    <border>
      <left style="thin">
        <color indexed="8"/>
      </left>
      <right/>
      <top style="hair">
        <color indexed="8"/>
      </top>
      <bottom style="hair">
        <color indexed="64"/>
      </bottom>
      <diagonal/>
    </border>
    <border>
      <left style="hair">
        <color indexed="8"/>
      </left>
      <right/>
      <top style="hair">
        <color indexed="8"/>
      </top>
      <bottom/>
      <diagonal/>
    </border>
    <border>
      <left style="hair">
        <color indexed="64"/>
      </left>
      <right style="hair">
        <color indexed="8"/>
      </right>
      <top style="hair">
        <color indexed="8"/>
      </top>
      <bottom style="hair">
        <color indexed="64"/>
      </bottom>
      <diagonal/>
    </border>
    <border>
      <left style="thin">
        <color indexed="64"/>
      </left>
      <right style="thin">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64"/>
      </left>
      <right style="hair">
        <color indexed="8"/>
      </right>
      <top style="hair">
        <color indexed="64"/>
      </top>
      <bottom style="hair">
        <color indexed="64"/>
      </bottom>
      <diagonal/>
    </border>
    <border>
      <left style="hair">
        <color indexed="8"/>
      </left>
      <right style="thin">
        <color indexed="8"/>
      </right>
      <top style="hair">
        <color indexed="64"/>
      </top>
      <bottom style="hair">
        <color indexed="64"/>
      </bottom>
      <diagonal/>
    </border>
    <border>
      <left style="thin">
        <color indexed="8"/>
      </left>
      <right style="hair">
        <color indexed="8"/>
      </right>
      <top style="hair">
        <color indexed="64"/>
      </top>
      <bottom style="hair">
        <color indexed="64"/>
      </bottom>
      <diagonal/>
    </border>
    <border>
      <left style="thin">
        <color indexed="8"/>
      </left>
      <right/>
      <top style="hair">
        <color indexed="64"/>
      </top>
      <bottom style="thin">
        <color indexed="64"/>
      </bottom>
      <diagonal/>
    </border>
    <border>
      <left style="thin">
        <color indexed="64"/>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64"/>
      </right>
      <top/>
      <bottom style="thin">
        <color indexed="8"/>
      </bottom>
      <diagonal/>
    </border>
    <border>
      <left/>
      <right/>
      <top/>
      <bottom style="thin">
        <color indexed="8"/>
      </bottom>
      <diagonal/>
    </border>
    <border>
      <left style="hair">
        <color indexed="64"/>
      </left>
      <right style="hair">
        <color indexed="8"/>
      </right>
      <top/>
      <bottom style="thin">
        <color indexed="8"/>
      </bottom>
      <diagonal/>
    </border>
    <border>
      <left style="thin">
        <color indexed="64"/>
      </left>
      <right style="thin">
        <color indexed="8"/>
      </right>
      <top style="hair">
        <color indexed="64"/>
      </top>
      <bottom style="thin">
        <color indexed="64"/>
      </bottom>
      <diagonal/>
    </border>
    <border>
      <left style="hair">
        <color indexed="8"/>
      </left>
      <right style="thin">
        <color indexed="8"/>
      </right>
      <top/>
      <bottom style="thin">
        <color indexed="8"/>
      </bottom>
      <diagonal/>
    </border>
    <border>
      <left style="thin">
        <color indexed="8"/>
      </left>
      <right style="hair">
        <color indexed="8"/>
      </right>
      <top/>
      <bottom style="thin">
        <color indexed="8"/>
      </bottom>
      <diagonal/>
    </border>
    <border>
      <left style="thin">
        <color indexed="8"/>
      </left>
      <right/>
      <top style="thin">
        <color indexed="64"/>
      </top>
      <bottom style="hair">
        <color indexed="64"/>
      </bottom>
      <diagonal/>
    </border>
    <border>
      <left style="thin">
        <color indexed="64"/>
      </left>
      <right style="hair">
        <color indexed="8"/>
      </right>
      <top style="thin">
        <color indexed="8"/>
      </top>
      <bottom style="hair">
        <color indexed="64"/>
      </bottom>
      <diagonal/>
    </border>
    <border>
      <left style="hair">
        <color indexed="8"/>
      </left>
      <right style="hair">
        <color indexed="8"/>
      </right>
      <top style="thin">
        <color indexed="8"/>
      </top>
      <bottom style="hair">
        <color indexed="64"/>
      </bottom>
      <diagonal/>
    </border>
    <border>
      <left style="hair">
        <color indexed="8"/>
      </left>
      <right style="thin">
        <color indexed="64"/>
      </right>
      <top style="thin">
        <color indexed="8"/>
      </top>
      <bottom style="hair">
        <color indexed="64"/>
      </bottom>
      <diagonal/>
    </border>
    <border>
      <left style="thin">
        <color indexed="64"/>
      </left>
      <right/>
      <top style="thin">
        <color indexed="8"/>
      </top>
      <bottom style="hair">
        <color indexed="64"/>
      </bottom>
      <diagonal/>
    </border>
    <border>
      <left style="hair">
        <color indexed="64"/>
      </left>
      <right style="thin">
        <color indexed="64"/>
      </right>
      <top style="thin">
        <color indexed="8"/>
      </top>
      <bottom/>
      <diagonal/>
    </border>
    <border>
      <left style="hair">
        <color indexed="64"/>
      </left>
      <right style="hair">
        <color indexed="8"/>
      </right>
      <top/>
      <bottom/>
      <diagonal/>
    </border>
    <border>
      <left style="thin">
        <color indexed="64"/>
      </left>
      <right style="thin">
        <color indexed="8"/>
      </right>
      <top style="thin">
        <color indexed="64"/>
      </top>
      <bottom style="hair">
        <color indexed="64"/>
      </bottom>
      <diagonal/>
    </border>
    <border>
      <left style="hair">
        <color indexed="8"/>
      </left>
      <right style="thin">
        <color indexed="8"/>
      </right>
      <top style="thin">
        <color indexed="8"/>
      </top>
      <bottom style="hair">
        <color indexed="64"/>
      </bottom>
      <diagonal/>
    </border>
    <border>
      <left style="thin">
        <color indexed="8"/>
      </left>
      <right style="hair">
        <color indexed="8"/>
      </right>
      <top style="thin">
        <color indexed="8"/>
      </top>
      <bottom style="hair">
        <color indexed="64"/>
      </bottom>
      <diagonal/>
    </border>
    <border>
      <left style="hair">
        <color indexed="8"/>
      </left>
      <right/>
      <top/>
      <bottom/>
      <diagonal/>
    </border>
    <border>
      <left style="hair">
        <color indexed="64"/>
      </left>
      <right style="thin">
        <color indexed="64"/>
      </right>
      <top style="thin">
        <color indexed="8"/>
      </top>
      <bottom style="hair">
        <color indexed="64"/>
      </bottom>
      <diagonal/>
    </border>
    <border>
      <left style="thin">
        <color indexed="8"/>
      </left>
      <right/>
      <top/>
      <bottom style="thin">
        <color indexed="8"/>
      </bottom>
      <diagonal/>
    </border>
    <border>
      <left style="thin">
        <color indexed="64"/>
      </left>
      <right style="hair">
        <color indexed="8"/>
      </right>
      <top style="hair">
        <color indexed="64"/>
      </top>
      <bottom style="thin">
        <color indexed="8"/>
      </bottom>
      <diagonal/>
    </border>
    <border>
      <left style="hair">
        <color indexed="8"/>
      </left>
      <right style="thin">
        <color indexed="64"/>
      </right>
      <top style="hair">
        <color indexed="64"/>
      </top>
      <bottom style="thin">
        <color indexed="8"/>
      </bottom>
      <diagonal/>
    </border>
    <border>
      <left style="thin">
        <color indexed="64"/>
      </left>
      <right style="hair">
        <color indexed="64"/>
      </right>
      <top style="hair">
        <color indexed="64"/>
      </top>
      <bottom style="thin">
        <color indexed="8"/>
      </bottom>
      <diagonal/>
    </border>
    <border>
      <left style="hair">
        <color indexed="64"/>
      </left>
      <right style="hair">
        <color indexed="8"/>
      </right>
      <top style="hair">
        <color indexed="64"/>
      </top>
      <bottom style="thin">
        <color indexed="8"/>
      </bottom>
      <diagonal/>
    </border>
    <border>
      <left style="thin">
        <color indexed="64"/>
      </left>
      <right style="thin">
        <color indexed="8"/>
      </right>
      <top style="hair">
        <color indexed="64"/>
      </top>
      <bottom style="thin">
        <color indexed="8"/>
      </bottom>
      <diagonal/>
    </border>
    <border>
      <left style="hair">
        <color indexed="8"/>
      </left>
      <right style="thin">
        <color indexed="8"/>
      </right>
      <top style="hair">
        <color indexed="64"/>
      </top>
      <bottom style="thin">
        <color indexed="8"/>
      </bottom>
      <diagonal/>
    </border>
    <border>
      <left style="hair">
        <color indexed="8"/>
      </left>
      <right style="hair">
        <color indexed="8"/>
      </right>
      <top style="hair">
        <color indexed="64"/>
      </top>
      <bottom style="thin">
        <color indexed="8"/>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right style="thin">
        <color indexed="64"/>
      </right>
      <top/>
      <bottom style="hair">
        <color indexed="64"/>
      </bottom>
      <diagonal/>
    </border>
    <border>
      <left style="thin">
        <color indexed="64"/>
      </left>
      <right style="hair">
        <color indexed="64"/>
      </right>
      <top style="hair">
        <color indexed="64"/>
      </top>
      <bottom/>
      <diagonal/>
    </border>
    <border>
      <left style="thin">
        <color indexed="64"/>
      </left>
      <right style="thin">
        <color indexed="64"/>
      </right>
      <top style="hair">
        <color indexed="64"/>
      </top>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thin">
        <color indexed="64"/>
      </right>
      <top style="double">
        <color indexed="64"/>
      </top>
      <bottom style="hair">
        <color indexed="64"/>
      </bottom>
      <diagonal/>
    </border>
    <border>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double">
        <color indexed="64"/>
      </bottom>
      <diagonal/>
    </border>
    <border>
      <left style="medium">
        <color indexed="64"/>
      </left>
      <right style="thin">
        <color indexed="64"/>
      </right>
      <top style="hair">
        <color indexed="64"/>
      </top>
      <bottom style="double">
        <color indexed="64"/>
      </bottom>
      <diagonal/>
    </border>
    <border>
      <left style="thin">
        <color indexed="64"/>
      </left>
      <right style="medium">
        <color indexed="64"/>
      </right>
      <top style="double">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hair">
        <color indexed="64"/>
      </top>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hair">
        <color indexed="64"/>
      </top>
      <bottom style="double">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style="double">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medium">
        <color indexed="64"/>
      </right>
      <top style="thin">
        <color indexed="64"/>
      </top>
      <bottom/>
      <diagonal/>
    </border>
    <border>
      <left style="medium">
        <color indexed="64"/>
      </left>
      <right style="medium">
        <color indexed="64"/>
      </right>
      <top style="double">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diagonal/>
    </border>
    <border>
      <left style="thin">
        <color indexed="64"/>
      </left>
      <right/>
      <top style="thin">
        <color indexed="64"/>
      </top>
      <bottom style="double">
        <color indexed="64"/>
      </bottom>
      <diagonal/>
    </border>
    <border>
      <left/>
      <right style="thin">
        <color indexed="64"/>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medium">
        <color indexed="64"/>
      </right>
      <top style="double">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bottom style="dashed">
        <color indexed="64"/>
      </bottom>
      <diagonal/>
    </border>
    <border>
      <left style="thin">
        <color indexed="64"/>
      </left>
      <right/>
      <top style="dotted">
        <color indexed="64"/>
      </top>
      <bottom style="medium">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left style="thin">
        <color indexed="64"/>
      </left>
      <right style="medium">
        <color indexed="64"/>
      </right>
      <top/>
      <bottom/>
      <diagonal/>
    </border>
    <border diagonalUp="1">
      <left style="thin">
        <color indexed="64"/>
      </left>
      <right style="thin">
        <color indexed="64"/>
      </right>
      <top/>
      <bottom style="thin">
        <color indexed="64"/>
      </bottom>
      <diagonal style="thin">
        <color indexed="64"/>
      </diagonal>
    </border>
  </borders>
  <cellStyleXfs count="41">
    <xf numFmtId="0" fontId="0" fillId="0" borderId="0">
      <alignment vertical="center"/>
    </xf>
    <xf numFmtId="38" fontId="3" fillId="0" borderId="0" applyFont="0" applyFill="0" applyBorder="0" applyAlignment="0" applyProtection="0">
      <alignment vertical="center"/>
    </xf>
    <xf numFmtId="0" fontId="3" fillId="0" borderId="0"/>
    <xf numFmtId="0" fontId="21" fillId="0" borderId="0"/>
    <xf numFmtId="0" fontId="3" fillId="0" borderId="0"/>
    <xf numFmtId="38" fontId="25" fillId="0" borderId="0" applyFont="0" applyFill="0" applyBorder="0" applyAlignment="0" applyProtection="0"/>
    <xf numFmtId="0" fontId="3" fillId="0" borderId="0"/>
    <xf numFmtId="0" fontId="28" fillId="0" borderId="0"/>
    <xf numFmtId="38" fontId="28" fillId="0" borderId="0" applyFont="0" applyFill="0" applyBorder="0" applyAlignment="0" applyProtection="0"/>
    <xf numFmtId="38" fontId="3" fillId="0" borderId="0" applyFont="0" applyFill="0" applyBorder="0" applyAlignment="0" applyProtection="0">
      <alignment vertical="center"/>
    </xf>
    <xf numFmtId="0" fontId="3" fillId="0" borderId="0"/>
    <xf numFmtId="0" fontId="3" fillId="0" borderId="0">
      <alignment vertical="center"/>
    </xf>
    <xf numFmtId="38" fontId="2" fillId="0" borderId="0" applyFont="0" applyFill="0" applyBorder="0" applyAlignment="0" applyProtection="0">
      <alignment vertical="center"/>
    </xf>
    <xf numFmtId="0" fontId="3" fillId="0" borderId="0">
      <alignment vertical="center"/>
    </xf>
    <xf numFmtId="0" fontId="2" fillId="0" borderId="0">
      <alignment vertical="center"/>
    </xf>
    <xf numFmtId="9" fontId="3" fillId="0" borderId="0" applyFont="0" applyFill="0" applyBorder="0" applyAlignment="0" applyProtection="0">
      <alignment vertical="center"/>
    </xf>
    <xf numFmtId="0" fontId="1" fillId="0" borderId="0">
      <alignment vertical="center"/>
    </xf>
    <xf numFmtId="38" fontId="33" fillId="0" borderId="0" applyFont="0" applyFill="0" applyBorder="0" applyAlignment="0" applyProtection="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3" fillId="0" borderId="0"/>
    <xf numFmtId="38" fontId="3"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38" fontId="21"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cellStyleXfs>
  <cellXfs count="3133">
    <xf numFmtId="0" fontId="0" fillId="0" borderId="0" xfId="0">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pplyBorder="1" applyAlignment="1">
      <alignment vertical="center" wrapText="1"/>
    </xf>
    <xf numFmtId="0" fontId="10" fillId="0" borderId="0" xfId="0" applyFont="1">
      <alignment vertical="center"/>
    </xf>
    <xf numFmtId="0" fontId="11" fillId="0" borderId="0" xfId="0" applyFont="1">
      <alignment vertical="center"/>
    </xf>
    <xf numFmtId="0" fontId="5" fillId="0" borderId="0" xfId="0" applyFont="1" applyAlignment="1">
      <alignment horizontal="right" vertical="top"/>
    </xf>
    <xf numFmtId="0" fontId="12" fillId="0" borderId="0" xfId="0" applyFont="1">
      <alignment vertical="center"/>
    </xf>
    <xf numFmtId="0" fontId="5" fillId="0" borderId="0" xfId="0" applyFont="1" applyAlignment="1">
      <alignment vertical="top"/>
    </xf>
    <xf numFmtId="0" fontId="5" fillId="0" borderId="0" xfId="0" applyFont="1" applyFill="1">
      <alignment vertical="center"/>
    </xf>
    <xf numFmtId="0" fontId="5" fillId="0" borderId="0" xfId="0" applyFont="1" applyFill="1" applyAlignment="1">
      <alignment horizontal="right" vertical="center"/>
    </xf>
    <xf numFmtId="0" fontId="5" fillId="0" borderId="0" xfId="0" applyFont="1" applyAlignment="1">
      <alignment horizontal="right" vertical="center"/>
    </xf>
    <xf numFmtId="38" fontId="8" fillId="2" borderId="0" xfId="1" applyFont="1" applyFill="1" applyBorder="1" applyProtection="1">
      <alignment vertical="center"/>
    </xf>
    <xf numFmtId="176" fontId="8" fillId="2" borderId="0" xfId="1" applyNumberFormat="1" applyFont="1" applyFill="1" applyBorder="1" applyProtection="1">
      <alignment vertical="center"/>
    </xf>
    <xf numFmtId="38" fontId="8" fillId="2" borderId="0" xfId="1" applyNumberFormat="1" applyFont="1" applyFill="1" applyBorder="1" applyProtection="1">
      <alignment vertical="center"/>
    </xf>
    <xf numFmtId="38" fontId="8" fillId="2" borderId="1" xfId="1" applyFont="1" applyFill="1" applyBorder="1" applyAlignment="1" applyProtection="1">
      <alignment horizontal="center" vertical="center"/>
    </xf>
    <xf numFmtId="38" fontId="8" fillId="2" borderId="1" xfId="1" applyFont="1" applyFill="1" applyBorder="1" applyAlignment="1" applyProtection="1">
      <alignment vertical="center"/>
    </xf>
    <xf numFmtId="0" fontId="5" fillId="2" borderId="0" xfId="0" applyFont="1" applyFill="1" applyAlignment="1">
      <alignment vertical="center"/>
    </xf>
    <xf numFmtId="49" fontId="0" fillId="0" borderId="0" xfId="0" applyNumberFormat="1" applyAlignment="1">
      <alignment horizontal="right" vertical="center"/>
    </xf>
    <xf numFmtId="0" fontId="0" fillId="0" borderId="0" xfId="0" applyAlignment="1">
      <alignment horizontal="left" vertical="center"/>
    </xf>
    <xf numFmtId="177" fontId="13" fillId="0" borderId="0" xfId="2" applyNumberFormat="1" applyFont="1" applyFill="1" applyBorder="1" applyAlignment="1" applyProtection="1">
      <alignment vertical="center"/>
    </xf>
    <xf numFmtId="177" fontId="14" fillId="0" borderId="0" xfId="2" applyNumberFormat="1" applyFont="1" applyFill="1" applyBorder="1" applyAlignment="1" applyProtection="1">
      <alignment vertical="center"/>
    </xf>
    <xf numFmtId="177" fontId="14" fillId="0" borderId="0" xfId="2" applyNumberFormat="1" applyFont="1" applyFill="1" applyBorder="1" applyAlignment="1" applyProtection="1">
      <alignment horizontal="center" vertical="center"/>
    </xf>
    <xf numFmtId="177" fontId="14" fillId="0" borderId="0" xfId="2" applyNumberFormat="1" applyFont="1" applyFill="1" applyAlignment="1" applyProtection="1">
      <alignment vertical="center"/>
    </xf>
    <xf numFmtId="177" fontId="15" fillId="0" borderId="0" xfId="2" applyNumberFormat="1" applyFont="1" applyFill="1" applyBorder="1" applyAlignment="1" applyProtection="1">
      <alignment vertical="center"/>
    </xf>
    <xf numFmtId="177" fontId="16" fillId="0" borderId="0" xfId="2" applyNumberFormat="1" applyFont="1" applyFill="1" applyAlignment="1" applyProtection="1">
      <alignment vertical="center"/>
    </xf>
    <xf numFmtId="177" fontId="14" fillId="5" borderId="8" xfId="2" applyNumberFormat="1" applyFont="1" applyFill="1" applyBorder="1" applyAlignment="1" applyProtection="1">
      <alignment horizontal="center" vertical="center"/>
    </xf>
    <xf numFmtId="177" fontId="14" fillId="5" borderId="9" xfId="2" applyNumberFormat="1" applyFont="1" applyFill="1" applyBorder="1" applyAlignment="1" applyProtection="1">
      <alignment horizontal="center" vertical="center"/>
    </xf>
    <xf numFmtId="177" fontId="14" fillId="5" borderId="10" xfId="2" applyNumberFormat="1" applyFont="1" applyFill="1" applyBorder="1" applyAlignment="1" applyProtection="1">
      <alignment horizontal="center" vertical="center"/>
    </xf>
    <xf numFmtId="177" fontId="14" fillId="5" borderId="11" xfId="2" applyNumberFormat="1" applyFont="1" applyFill="1" applyBorder="1" applyAlignment="1" applyProtection="1">
      <alignment horizontal="center" vertical="center"/>
    </xf>
    <xf numFmtId="177" fontId="14" fillId="5" borderId="12" xfId="2" applyNumberFormat="1" applyFont="1" applyFill="1" applyBorder="1" applyAlignment="1" applyProtection="1">
      <alignment horizontal="center" vertical="center"/>
    </xf>
    <xf numFmtId="177" fontId="14" fillId="0" borderId="0" xfId="2" applyNumberFormat="1" applyFont="1" applyFill="1" applyAlignment="1" applyProtection="1">
      <alignment horizontal="center" vertical="center"/>
    </xf>
    <xf numFmtId="177" fontId="14" fillId="4" borderId="15" xfId="2" applyNumberFormat="1" applyFont="1" applyFill="1" applyBorder="1" applyAlignment="1" applyProtection="1">
      <alignment vertical="center"/>
    </xf>
    <xf numFmtId="177" fontId="14" fillId="4" borderId="16" xfId="2" applyNumberFormat="1" applyFont="1" applyFill="1" applyBorder="1" applyAlignment="1" applyProtection="1">
      <alignment horizontal="center" vertical="center"/>
    </xf>
    <xf numFmtId="177" fontId="17" fillId="0" borderId="13" xfId="2" applyNumberFormat="1" applyFont="1" applyFill="1" applyBorder="1" applyAlignment="1" applyProtection="1">
      <alignment vertical="center"/>
    </xf>
    <xf numFmtId="177" fontId="17" fillId="0" borderId="14" xfId="2" applyNumberFormat="1" applyFont="1" applyFill="1" applyBorder="1" applyAlignment="1" applyProtection="1">
      <alignment vertical="center"/>
    </xf>
    <xf numFmtId="177" fontId="17" fillId="0" borderId="17" xfId="2" applyNumberFormat="1" applyFont="1" applyFill="1" applyBorder="1" applyAlignment="1" applyProtection="1">
      <alignment horizontal="center" vertical="center"/>
    </xf>
    <xf numFmtId="177" fontId="14" fillId="4" borderId="2" xfId="2" applyNumberFormat="1" applyFont="1" applyFill="1" applyBorder="1" applyAlignment="1" applyProtection="1">
      <alignment vertical="center"/>
    </xf>
    <xf numFmtId="177" fontId="14" fillId="4" borderId="20" xfId="2" applyNumberFormat="1" applyFont="1" applyFill="1" applyBorder="1" applyAlignment="1" applyProtection="1">
      <alignment horizontal="center" vertical="center"/>
    </xf>
    <xf numFmtId="177" fontId="17" fillId="0" borderId="19" xfId="2" applyNumberFormat="1" applyFont="1" applyFill="1" applyBorder="1" applyAlignment="1" applyProtection="1">
      <alignment vertical="center"/>
    </xf>
    <xf numFmtId="177" fontId="17" fillId="0" borderId="1" xfId="2" applyNumberFormat="1" applyFont="1" applyFill="1" applyBorder="1" applyAlignment="1" applyProtection="1">
      <alignment vertical="center"/>
    </xf>
    <xf numFmtId="177" fontId="17" fillId="0" borderId="21" xfId="2" applyNumberFormat="1" applyFont="1" applyFill="1" applyBorder="1" applyAlignment="1" applyProtection="1">
      <alignment horizontal="center" vertical="center"/>
    </xf>
    <xf numFmtId="177" fontId="14" fillId="4" borderId="25" xfId="2" applyNumberFormat="1" applyFont="1" applyFill="1" applyBorder="1" applyAlignment="1" applyProtection="1">
      <alignment vertical="center"/>
    </xf>
    <xf numFmtId="177" fontId="14" fillId="4" borderId="26" xfId="2" applyNumberFormat="1" applyFont="1" applyFill="1" applyBorder="1" applyAlignment="1" applyProtection="1">
      <alignment horizontal="center" vertical="center"/>
    </xf>
    <xf numFmtId="177" fontId="17" fillId="0" borderId="27" xfId="2" applyNumberFormat="1" applyFont="1" applyFill="1" applyBorder="1" applyAlignment="1" applyProtection="1">
      <alignment vertical="center"/>
    </xf>
    <xf numFmtId="177" fontId="17" fillId="0" borderId="28" xfId="2" applyNumberFormat="1" applyFont="1" applyFill="1" applyBorder="1" applyAlignment="1" applyProtection="1">
      <alignment vertical="center"/>
    </xf>
    <xf numFmtId="177" fontId="17" fillId="0" borderId="29" xfId="2" applyNumberFormat="1" applyFont="1" applyFill="1" applyBorder="1" applyAlignment="1" applyProtection="1">
      <alignment vertical="center"/>
    </xf>
    <xf numFmtId="177" fontId="14" fillId="4" borderId="32" xfId="2" applyNumberFormat="1" applyFont="1" applyFill="1" applyBorder="1" applyAlignment="1" applyProtection="1">
      <alignment horizontal="center" vertical="center"/>
    </xf>
    <xf numFmtId="177" fontId="17" fillId="0" borderId="8" xfId="2" applyNumberFormat="1" applyFont="1" applyFill="1" applyBorder="1" applyAlignment="1" applyProtection="1">
      <alignment horizontal="center" vertical="center"/>
    </xf>
    <xf numFmtId="177" fontId="17" fillId="0" borderId="9" xfId="2" applyNumberFormat="1" applyFont="1" applyFill="1" applyBorder="1" applyAlignment="1" applyProtection="1">
      <alignment vertical="center"/>
    </xf>
    <xf numFmtId="177" fontId="17" fillId="0" borderId="10" xfId="2" applyNumberFormat="1" applyFont="1" applyFill="1" applyBorder="1" applyAlignment="1" applyProtection="1">
      <alignment vertical="center"/>
    </xf>
    <xf numFmtId="177" fontId="14" fillId="4" borderId="37" xfId="2" applyNumberFormat="1" applyFont="1" applyFill="1" applyBorder="1" applyAlignment="1" applyProtection="1">
      <alignment vertical="center"/>
    </xf>
    <xf numFmtId="177" fontId="14" fillId="4" borderId="37" xfId="2" applyNumberFormat="1" applyFont="1" applyFill="1" applyBorder="1" applyAlignment="1" applyProtection="1">
      <alignment horizontal="center" vertical="center"/>
    </xf>
    <xf numFmtId="179" fontId="17" fillId="0" borderId="17" xfId="2" applyNumberFormat="1" applyFont="1" applyFill="1" applyBorder="1" applyAlignment="1" applyProtection="1">
      <alignment vertical="center"/>
    </xf>
    <xf numFmtId="177" fontId="14" fillId="4" borderId="3" xfId="2" applyNumberFormat="1" applyFont="1" applyFill="1" applyBorder="1" applyAlignment="1" applyProtection="1">
      <alignment vertical="center"/>
    </xf>
    <xf numFmtId="177" fontId="14" fillId="4" borderId="3" xfId="2" applyNumberFormat="1" applyFont="1" applyFill="1" applyBorder="1" applyAlignment="1" applyProtection="1">
      <alignment horizontal="center" vertical="center"/>
    </xf>
    <xf numFmtId="179" fontId="17" fillId="0" borderId="21" xfId="2" applyNumberFormat="1" applyFont="1" applyFill="1" applyBorder="1" applyAlignment="1" applyProtection="1">
      <alignment vertical="center"/>
    </xf>
    <xf numFmtId="180" fontId="17" fillId="0" borderId="19" xfId="2" applyNumberFormat="1" applyFont="1" applyFill="1" applyBorder="1" applyAlignment="1" applyProtection="1">
      <alignment vertical="center"/>
    </xf>
    <xf numFmtId="178" fontId="17" fillId="0" borderId="1" xfId="2" applyNumberFormat="1" applyFont="1" applyFill="1" applyBorder="1" applyAlignment="1" applyProtection="1">
      <alignment vertical="center"/>
    </xf>
    <xf numFmtId="181" fontId="17" fillId="0" borderId="21" xfId="2" applyNumberFormat="1" applyFont="1" applyFill="1" applyBorder="1" applyAlignment="1" applyProtection="1">
      <alignment vertical="center"/>
    </xf>
    <xf numFmtId="177" fontId="17" fillId="0" borderId="19" xfId="2" applyNumberFormat="1" applyFont="1" applyFill="1" applyBorder="1" applyAlignment="1" applyProtection="1">
      <alignment horizontal="center" vertical="center"/>
    </xf>
    <xf numFmtId="177" fontId="14" fillId="4" borderId="42" xfId="2" applyNumberFormat="1" applyFont="1" applyFill="1" applyBorder="1" applyAlignment="1" applyProtection="1">
      <alignment vertical="center"/>
    </xf>
    <xf numFmtId="177" fontId="17" fillId="0" borderId="23" xfId="2" applyNumberFormat="1" applyFont="1" applyFill="1" applyBorder="1" applyAlignment="1" applyProtection="1">
      <alignment horizontal="center" vertical="center"/>
    </xf>
    <xf numFmtId="177" fontId="17" fillId="0" borderId="24" xfId="2" applyNumberFormat="1" applyFont="1" applyFill="1" applyBorder="1" applyAlignment="1" applyProtection="1">
      <alignment vertical="center"/>
    </xf>
    <xf numFmtId="179" fontId="17" fillId="0" borderId="43" xfId="2" applyNumberFormat="1" applyFont="1" applyFill="1" applyBorder="1" applyAlignment="1" applyProtection="1">
      <alignment vertical="center"/>
    </xf>
    <xf numFmtId="177" fontId="17" fillId="0" borderId="38" xfId="2" applyNumberFormat="1" applyFont="1" applyFill="1" applyBorder="1" applyAlignment="1" applyProtection="1">
      <alignment vertical="center"/>
    </xf>
    <xf numFmtId="182" fontId="17" fillId="0" borderId="44" xfId="2" applyNumberFormat="1" applyFont="1" applyFill="1" applyBorder="1" applyAlignment="1" applyProtection="1">
      <alignment vertical="center"/>
    </xf>
    <xf numFmtId="177" fontId="17" fillId="0" borderId="22" xfId="2" applyNumberFormat="1" applyFont="1" applyFill="1" applyBorder="1" applyAlignment="1" applyProtection="1">
      <alignment vertical="center"/>
    </xf>
    <xf numFmtId="182" fontId="17" fillId="0" borderId="46" xfId="2" applyNumberFormat="1" applyFont="1" applyFill="1" applyBorder="1" applyAlignment="1" applyProtection="1">
      <alignment vertical="center"/>
    </xf>
    <xf numFmtId="177" fontId="17" fillId="0" borderId="29" xfId="2" applyNumberFormat="1" applyFont="1" applyFill="1" applyBorder="1" applyAlignment="1" applyProtection="1">
      <alignment horizontal="center" vertical="center"/>
    </xf>
    <xf numFmtId="177" fontId="14" fillId="4" borderId="42" xfId="2" applyNumberFormat="1" applyFont="1" applyFill="1" applyBorder="1" applyAlignment="1" applyProtection="1">
      <alignment horizontal="center" vertical="center"/>
    </xf>
    <xf numFmtId="179" fontId="17" fillId="0" borderId="24" xfId="2" applyNumberFormat="1" applyFont="1" applyFill="1" applyBorder="1" applyAlignment="1" applyProtection="1">
      <alignment vertical="center"/>
    </xf>
    <xf numFmtId="177" fontId="17" fillId="0" borderId="43" xfId="2" applyNumberFormat="1" applyFont="1" applyFill="1" applyBorder="1" applyAlignment="1" applyProtection="1">
      <alignment horizontal="center" vertical="center"/>
    </xf>
    <xf numFmtId="179" fontId="17" fillId="0" borderId="30" xfId="2" applyNumberFormat="1" applyFont="1" applyFill="1" applyBorder="1" applyAlignment="1" applyProtection="1">
      <alignment vertical="center"/>
    </xf>
    <xf numFmtId="10" fontId="17" fillId="0" borderId="48" xfId="2" applyNumberFormat="1" applyFont="1" applyFill="1" applyBorder="1" applyAlignment="1" applyProtection="1">
      <alignment horizontal="center" vertical="center"/>
    </xf>
    <xf numFmtId="177" fontId="19" fillId="0" borderId="0" xfId="2" applyNumberFormat="1" applyFont="1" applyFill="1" applyBorder="1" applyAlignment="1" applyProtection="1">
      <alignment vertical="center"/>
    </xf>
    <xf numFmtId="177" fontId="14" fillId="4" borderId="51" xfId="2" applyNumberFormat="1" applyFont="1" applyFill="1" applyBorder="1" applyAlignment="1" applyProtection="1">
      <alignment vertical="center"/>
    </xf>
    <xf numFmtId="177" fontId="14" fillId="4" borderId="39" xfId="2" applyNumberFormat="1" applyFont="1" applyFill="1" applyBorder="1" applyAlignment="1" applyProtection="1">
      <alignment horizontal="center" vertical="center"/>
    </xf>
    <xf numFmtId="177" fontId="14" fillId="4" borderId="56" xfId="2" applyNumberFormat="1" applyFont="1" applyFill="1" applyBorder="1" applyAlignment="1" applyProtection="1">
      <alignment vertical="center"/>
    </xf>
    <xf numFmtId="177" fontId="14" fillId="4" borderId="57" xfId="2" applyNumberFormat="1" applyFont="1" applyFill="1" applyBorder="1" applyAlignment="1" applyProtection="1">
      <alignment horizontal="center" vertical="center"/>
    </xf>
    <xf numFmtId="177" fontId="17" fillId="0" borderId="23" xfId="2" applyNumberFormat="1" applyFont="1" applyFill="1" applyBorder="1" applyAlignment="1" applyProtection="1">
      <alignment vertical="center"/>
    </xf>
    <xf numFmtId="177" fontId="17" fillId="0" borderId="58" xfId="2" applyNumberFormat="1" applyFont="1" applyFill="1" applyBorder="1" applyAlignment="1" applyProtection="1">
      <alignment vertical="center"/>
    </xf>
    <xf numFmtId="177" fontId="17" fillId="0" borderId="43" xfId="2" applyNumberFormat="1" applyFont="1" applyFill="1" applyBorder="1" applyAlignment="1" applyProtection="1">
      <alignment vertical="center"/>
    </xf>
    <xf numFmtId="177" fontId="14" fillId="4" borderId="31" xfId="2" applyNumberFormat="1" applyFont="1" applyFill="1" applyBorder="1" applyAlignment="1" applyProtection="1">
      <alignment horizontal="center" vertical="center"/>
    </xf>
    <xf numFmtId="178" fontId="17" fillId="0" borderId="19" xfId="2" applyNumberFormat="1" applyFont="1" applyFill="1" applyBorder="1" applyAlignment="1" applyProtection="1">
      <alignment vertical="center"/>
    </xf>
    <xf numFmtId="183" fontId="17" fillId="0" borderId="1" xfId="2" applyNumberFormat="1" applyFont="1" applyFill="1" applyBorder="1" applyAlignment="1" applyProtection="1">
      <alignment vertical="center"/>
    </xf>
    <xf numFmtId="177" fontId="17" fillId="0" borderId="37" xfId="2" applyNumberFormat="1" applyFont="1" applyFill="1" applyBorder="1" applyAlignment="1" applyProtection="1">
      <alignment vertical="center"/>
    </xf>
    <xf numFmtId="177" fontId="17" fillId="0" borderId="4" xfId="2" applyNumberFormat="1" applyFont="1" applyFill="1" applyBorder="1" applyAlignment="1" applyProtection="1">
      <alignment vertical="center"/>
    </xf>
    <xf numFmtId="177" fontId="17" fillId="0" borderId="59" xfId="2" applyNumberFormat="1" applyFont="1" applyFill="1" applyBorder="1" applyAlignment="1" applyProtection="1">
      <alignment vertical="center"/>
    </xf>
    <xf numFmtId="177" fontId="17" fillId="0" borderId="60" xfId="2" applyNumberFormat="1" applyFont="1" applyFill="1" applyBorder="1" applyAlignment="1" applyProtection="1">
      <alignment vertical="center"/>
    </xf>
    <xf numFmtId="177" fontId="14" fillId="4" borderId="0" xfId="2" applyNumberFormat="1" applyFont="1" applyFill="1" applyBorder="1" applyAlignment="1" applyProtection="1">
      <alignment vertical="center"/>
    </xf>
    <xf numFmtId="177" fontId="14" fillId="4" borderId="45" xfId="2" applyNumberFormat="1" applyFont="1" applyFill="1" applyBorder="1" applyAlignment="1" applyProtection="1">
      <alignment vertical="center"/>
    </xf>
    <xf numFmtId="177" fontId="14" fillId="4" borderId="45" xfId="2" applyNumberFormat="1" applyFont="1" applyFill="1" applyBorder="1" applyAlignment="1" applyProtection="1">
      <alignment horizontal="center" vertical="center"/>
    </xf>
    <xf numFmtId="179" fontId="17" fillId="0" borderId="23" xfId="2" applyNumberFormat="1" applyFont="1" applyFill="1" applyBorder="1" applyAlignment="1" applyProtection="1">
      <alignment horizontal="center" vertical="center"/>
    </xf>
    <xf numFmtId="179" fontId="17" fillId="0" borderId="24" xfId="2" applyNumberFormat="1" applyFont="1" applyFill="1" applyBorder="1" applyAlignment="1" applyProtection="1">
      <alignment horizontal="right" vertical="center"/>
    </xf>
    <xf numFmtId="184" fontId="17" fillId="0" borderId="48" xfId="2" applyNumberFormat="1" applyFont="1" applyFill="1" applyBorder="1" applyAlignment="1" applyProtection="1">
      <alignment horizontal="center" vertical="center"/>
    </xf>
    <xf numFmtId="177" fontId="19" fillId="0" borderId="0" xfId="2" applyNumberFormat="1" applyFont="1" applyFill="1" applyAlignment="1" applyProtection="1">
      <alignment vertical="center"/>
    </xf>
    <xf numFmtId="0" fontId="6" fillId="2" borderId="0" xfId="3" applyFont="1" applyFill="1" applyAlignment="1">
      <alignment vertical="center"/>
    </xf>
    <xf numFmtId="0" fontId="5" fillId="0" borderId="0" xfId="3" applyFont="1" applyAlignment="1">
      <alignment vertical="center"/>
    </xf>
    <xf numFmtId="0" fontId="5" fillId="2" borderId="0" xfId="3" applyFont="1" applyFill="1" applyAlignment="1">
      <alignment vertical="center"/>
    </xf>
    <xf numFmtId="0" fontId="6" fillId="0" borderId="0" xfId="3" applyFont="1" applyAlignment="1">
      <alignment vertical="center"/>
    </xf>
    <xf numFmtId="0" fontId="22" fillId="2" borderId="0" xfId="3" applyFont="1" applyFill="1" applyAlignment="1">
      <alignment vertical="center"/>
    </xf>
    <xf numFmtId="0" fontId="22" fillId="0" borderId="0" xfId="3" quotePrefix="1" applyFont="1" applyAlignment="1">
      <alignment vertical="center"/>
    </xf>
    <xf numFmtId="0" fontId="5" fillId="0" borderId="0" xfId="3" quotePrefix="1" applyFont="1" applyAlignment="1">
      <alignment vertical="center"/>
    </xf>
    <xf numFmtId="0" fontId="22" fillId="0" borderId="0" xfId="3" applyFont="1" applyAlignment="1">
      <alignment vertical="center"/>
    </xf>
    <xf numFmtId="0" fontId="22" fillId="2" borderId="0" xfId="3" applyFont="1" applyFill="1" applyAlignment="1"/>
    <xf numFmtId="0" fontId="22" fillId="0" borderId="0" xfId="3" applyFont="1" applyAlignment="1"/>
    <xf numFmtId="0" fontId="23" fillId="0" borderId="0" xfId="3" applyFont="1" applyAlignment="1">
      <alignment vertical="center"/>
    </xf>
    <xf numFmtId="3" fontId="19" fillId="0" borderId="0" xfId="4" applyNumberFormat="1" applyFont="1" applyAlignment="1">
      <alignment horizontal="left" vertical="center"/>
    </xf>
    <xf numFmtId="3" fontId="24" fillId="0" borderId="0" xfId="4" applyNumberFormat="1" applyFont="1" applyAlignment="1">
      <alignment vertical="center"/>
    </xf>
    <xf numFmtId="177" fontId="24" fillId="0" borderId="0" xfId="4" applyNumberFormat="1" applyFont="1" applyAlignment="1">
      <alignment vertical="center"/>
    </xf>
    <xf numFmtId="185" fontId="24" fillId="0" borderId="0" xfId="4" applyNumberFormat="1" applyFont="1" applyAlignment="1">
      <alignment vertical="center"/>
    </xf>
    <xf numFmtId="186" fontId="24" fillId="0" borderId="0" xfId="4" applyNumberFormat="1" applyFont="1" applyAlignment="1">
      <alignment vertical="center"/>
    </xf>
    <xf numFmtId="38" fontId="24" fillId="0" borderId="0" xfId="5" applyFont="1" applyAlignment="1">
      <alignment vertical="center"/>
    </xf>
    <xf numFmtId="3" fontId="24" fillId="0" borderId="0" xfId="4" applyNumberFormat="1" applyFont="1" applyAlignment="1">
      <alignment horizontal="center" vertical="center"/>
    </xf>
    <xf numFmtId="177" fontId="24" fillId="4" borderId="66" xfId="4" applyNumberFormat="1" applyFont="1" applyFill="1" applyBorder="1" applyAlignment="1">
      <alignment horizontal="center" vertical="center"/>
    </xf>
    <xf numFmtId="3" fontId="24" fillId="4" borderId="67" xfId="4" applyNumberFormat="1" applyFont="1" applyFill="1" applyBorder="1" applyAlignment="1">
      <alignment horizontal="center" vertical="center" wrapText="1"/>
    </xf>
    <xf numFmtId="185" fontId="24" fillId="4" borderId="68" xfId="4" applyNumberFormat="1" applyFont="1" applyFill="1" applyBorder="1" applyAlignment="1">
      <alignment horizontal="center" vertical="center" wrapText="1"/>
    </xf>
    <xf numFmtId="186" fontId="24" fillId="4" borderId="66" xfId="4" applyNumberFormat="1" applyFont="1" applyFill="1" applyBorder="1" applyAlignment="1">
      <alignment horizontal="center" vertical="center"/>
    </xf>
    <xf numFmtId="177" fontId="24" fillId="4" borderId="69" xfId="4" applyNumberFormat="1" applyFont="1" applyFill="1" applyBorder="1" applyAlignment="1">
      <alignment horizontal="center" vertical="center"/>
    </xf>
    <xf numFmtId="3" fontId="24" fillId="4" borderId="3" xfId="4" applyNumberFormat="1" applyFont="1" applyFill="1" applyBorder="1" applyAlignment="1">
      <alignment horizontal="center" vertical="center" wrapText="1"/>
    </xf>
    <xf numFmtId="185" fontId="24" fillId="4" borderId="70" xfId="4" applyNumberFormat="1" applyFont="1" applyFill="1" applyBorder="1" applyAlignment="1">
      <alignment horizontal="center" vertical="center" wrapText="1"/>
    </xf>
    <xf numFmtId="38" fontId="24" fillId="6" borderId="71" xfId="5" applyFont="1" applyFill="1" applyBorder="1" applyAlignment="1">
      <alignment horizontal="center" vertical="center" wrapText="1"/>
    </xf>
    <xf numFmtId="3" fontId="24" fillId="5" borderId="72" xfId="4" applyNumberFormat="1" applyFont="1" applyFill="1" applyBorder="1" applyAlignment="1">
      <alignment horizontal="center" vertical="center"/>
    </xf>
    <xf numFmtId="3" fontId="24" fillId="0" borderId="73" xfId="4" applyNumberFormat="1" applyFont="1" applyBorder="1" applyAlignment="1">
      <alignment vertical="center"/>
    </xf>
    <xf numFmtId="177" fontId="24" fillId="0" borderId="74" xfId="4" applyNumberFormat="1" applyFont="1" applyBorder="1" applyAlignment="1">
      <alignment vertical="center"/>
    </xf>
    <xf numFmtId="3" fontId="24" fillId="0" borderId="75" xfId="4" applyNumberFormat="1" applyFont="1" applyBorder="1" applyAlignment="1">
      <alignment vertical="center"/>
    </xf>
    <xf numFmtId="185" fontId="24" fillId="0" borderId="76" xfId="4" applyNumberFormat="1" applyFont="1" applyBorder="1" applyAlignment="1">
      <alignment vertical="center"/>
    </xf>
    <xf numFmtId="3" fontId="24" fillId="0" borderId="74" xfId="4" applyNumberFormat="1" applyFont="1" applyBorder="1" applyAlignment="1">
      <alignment vertical="center"/>
    </xf>
    <xf numFmtId="3" fontId="24" fillId="0" borderId="77" xfId="4" applyNumberFormat="1" applyFont="1" applyBorder="1" applyAlignment="1">
      <alignment vertical="center"/>
    </xf>
    <xf numFmtId="3" fontId="24" fillId="0" borderId="78" xfId="4" applyNumberFormat="1" applyFont="1" applyBorder="1" applyAlignment="1">
      <alignment vertical="center"/>
    </xf>
    <xf numFmtId="185" fontId="24" fillId="0" borderId="79" xfId="4" applyNumberFormat="1" applyFont="1" applyBorder="1" applyAlignment="1">
      <alignment vertical="center"/>
    </xf>
    <xf numFmtId="38" fontId="24" fillId="0" borderId="80" xfId="5" applyFont="1" applyBorder="1" applyAlignment="1">
      <alignment horizontal="center" vertical="center"/>
    </xf>
    <xf numFmtId="3" fontId="24" fillId="5" borderId="81" xfId="4" applyNumberFormat="1" applyFont="1" applyFill="1" applyBorder="1" applyAlignment="1">
      <alignment horizontal="center" vertical="center"/>
    </xf>
    <xf numFmtId="3" fontId="24" fillId="0" borderId="82" xfId="4" applyNumberFormat="1" applyFont="1" applyBorder="1" applyAlignment="1">
      <alignment vertical="center"/>
    </xf>
    <xf numFmtId="177" fontId="24" fillId="0" borderId="83" xfId="4" applyNumberFormat="1" applyFont="1" applyBorder="1" applyAlignment="1">
      <alignment vertical="center"/>
    </xf>
    <xf numFmtId="3" fontId="24" fillId="0" borderId="84" xfId="4" applyNumberFormat="1" applyFont="1" applyBorder="1" applyAlignment="1">
      <alignment vertical="center"/>
    </xf>
    <xf numFmtId="185" fontId="24" fillId="0" borderId="85" xfId="4" applyNumberFormat="1" applyFont="1" applyBorder="1" applyAlignment="1">
      <alignment vertical="center"/>
    </xf>
    <xf numFmtId="3" fontId="24" fillId="0" borderId="83" xfId="4" applyNumberFormat="1" applyFont="1" applyBorder="1" applyAlignment="1">
      <alignment vertical="center"/>
    </xf>
    <xf numFmtId="3" fontId="24" fillId="0" borderId="86" xfId="4" applyNumberFormat="1" applyFont="1" applyBorder="1" applyAlignment="1">
      <alignment vertical="center"/>
    </xf>
    <xf numFmtId="185" fontId="24" fillId="0" borderId="87" xfId="4" applyNumberFormat="1" applyFont="1" applyBorder="1" applyAlignment="1">
      <alignment vertical="center"/>
    </xf>
    <xf numFmtId="38" fontId="24" fillId="0" borderId="88" xfId="5" applyFont="1" applyBorder="1" applyAlignment="1">
      <alignment horizontal="center" vertical="center"/>
    </xf>
    <xf numFmtId="3" fontId="24" fillId="5" borderId="89" xfId="4" applyNumberFormat="1" applyFont="1" applyFill="1" applyBorder="1" applyAlignment="1">
      <alignment horizontal="center" vertical="center"/>
    </xf>
    <xf numFmtId="3" fontId="24" fillId="0" borderId="90" xfId="4" applyNumberFormat="1" applyFont="1" applyBorder="1" applyAlignment="1">
      <alignment vertical="center"/>
    </xf>
    <xf numFmtId="177" fontId="24" fillId="0" borderId="91" xfId="4" applyNumberFormat="1" applyFont="1" applyBorder="1" applyAlignment="1">
      <alignment vertical="center"/>
    </xf>
    <xf numFmtId="3" fontId="24" fillId="0" borderId="92" xfId="4" applyNumberFormat="1" applyFont="1" applyBorder="1" applyAlignment="1">
      <alignment vertical="center"/>
    </xf>
    <xf numFmtId="185" fontId="24" fillId="0" borderId="93" xfId="4" applyNumberFormat="1" applyFont="1" applyBorder="1" applyAlignment="1">
      <alignment vertical="center"/>
    </xf>
    <xf numFmtId="3" fontId="24" fillId="0" borderId="91" xfId="4" applyNumberFormat="1" applyFont="1" applyBorder="1" applyAlignment="1">
      <alignment vertical="center"/>
    </xf>
    <xf numFmtId="3" fontId="24" fillId="0" borderId="94" xfId="4" applyNumberFormat="1" applyFont="1" applyBorder="1" applyAlignment="1">
      <alignment vertical="center"/>
    </xf>
    <xf numFmtId="185" fontId="24" fillId="0" borderId="95" xfId="4" applyNumberFormat="1" applyFont="1" applyBorder="1" applyAlignment="1">
      <alignment vertical="center"/>
    </xf>
    <xf numFmtId="38" fontId="24" fillId="0" borderId="96" xfId="5" applyFont="1" applyBorder="1" applyAlignment="1">
      <alignment horizontal="center" vertical="center"/>
    </xf>
    <xf numFmtId="3" fontId="24" fillId="5" borderId="97" xfId="4" applyNumberFormat="1" applyFont="1" applyFill="1" applyBorder="1" applyAlignment="1">
      <alignment horizontal="center" vertical="center"/>
    </xf>
    <xf numFmtId="3" fontId="24" fillId="0" borderId="98" xfId="4" applyNumberFormat="1" applyFont="1" applyBorder="1" applyAlignment="1">
      <alignment vertical="center"/>
    </xf>
    <xf numFmtId="177" fontId="24" fillId="0" borderId="99" xfId="4" applyNumberFormat="1" applyFont="1" applyBorder="1" applyAlignment="1">
      <alignment vertical="center"/>
    </xf>
    <xf numFmtId="185" fontId="24" fillId="0" borderId="100" xfId="4" applyNumberFormat="1" applyFont="1" applyBorder="1" applyAlignment="1">
      <alignment vertical="center"/>
    </xf>
    <xf numFmtId="3" fontId="24" fillId="0" borderId="99" xfId="4" applyNumberFormat="1" applyFont="1" applyBorder="1" applyAlignment="1">
      <alignment vertical="center"/>
    </xf>
    <xf numFmtId="185" fontId="24" fillId="0" borderId="101" xfId="4" applyNumberFormat="1" applyFont="1" applyBorder="1" applyAlignment="1">
      <alignment vertical="center"/>
    </xf>
    <xf numFmtId="3" fontId="8" fillId="5" borderId="81" xfId="4" applyNumberFormat="1" applyFont="1" applyFill="1" applyBorder="1" applyAlignment="1">
      <alignment horizontal="center" vertical="center"/>
    </xf>
    <xf numFmtId="3" fontId="8" fillId="0" borderId="82" xfId="4" applyNumberFormat="1" applyFont="1" applyFill="1" applyBorder="1" applyAlignment="1">
      <alignment vertical="center"/>
    </xf>
    <xf numFmtId="177" fontId="8" fillId="0" borderId="83" xfId="4" applyNumberFormat="1" applyFont="1" applyFill="1" applyBorder="1" applyAlignment="1">
      <alignment vertical="center"/>
    </xf>
    <xf numFmtId="3" fontId="8" fillId="0" borderId="84" xfId="4" applyNumberFormat="1" applyFont="1" applyFill="1" applyBorder="1" applyAlignment="1">
      <alignment vertical="center"/>
    </xf>
    <xf numFmtId="185" fontId="8" fillId="0" borderId="85" xfId="4" applyNumberFormat="1" applyFont="1" applyFill="1" applyBorder="1" applyAlignment="1">
      <alignment vertical="center"/>
    </xf>
    <xf numFmtId="3" fontId="8" fillId="0" borderId="83" xfId="4" applyNumberFormat="1" applyFont="1" applyFill="1" applyBorder="1" applyAlignment="1">
      <alignment vertical="center"/>
    </xf>
    <xf numFmtId="3" fontId="8" fillId="0" borderId="86" xfId="4" applyNumberFormat="1" applyFont="1" applyFill="1" applyBorder="1" applyAlignment="1">
      <alignment vertical="center"/>
    </xf>
    <xf numFmtId="185" fontId="8" fillId="0" borderId="87" xfId="4" applyNumberFormat="1" applyFont="1" applyFill="1" applyBorder="1" applyAlignment="1">
      <alignment vertical="center"/>
    </xf>
    <xf numFmtId="38" fontId="8" fillId="0" borderId="88" xfId="5" applyFont="1" applyFill="1" applyBorder="1" applyAlignment="1">
      <alignment horizontal="center" vertical="center"/>
    </xf>
    <xf numFmtId="3" fontId="8" fillId="0" borderId="0" xfId="4" applyNumberFormat="1" applyFont="1" applyFill="1" applyAlignment="1">
      <alignment vertical="center"/>
    </xf>
    <xf numFmtId="3" fontId="8" fillId="5" borderId="89" xfId="4" applyNumberFormat="1" applyFont="1" applyFill="1" applyBorder="1" applyAlignment="1">
      <alignment horizontal="center" vertical="center"/>
    </xf>
    <xf numFmtId="3" fontId="8" fillId="0" borderId="90" xfId="4" applyNumberFormat="1" applyFont="1" applyFill="1" applyBorder="1" applyAlignment="1">
      <alignment vertical="center"/>
    </xf>
    <xf numFmtId="177" fontId="8" fillId="0" borderId="91" xfId="4" applyNumberFormat="1" applyFont="1" applyFill="1" applyBorder="1" applyAlignment="1">
      <alignment vertical="center"/>
    </xf>
    <xf numFmtId="3" fontId="8" fillId="0" borderId="92" xfId="4" applyNumberFormat="1" applyFont="1" applyFill="1" applyBorder="1" applyAlignment="1">
      <alignment vertical="center"/>
    </xf>
    <xf numFmtId="185" fontId="8" fillId="0" borderId="93" xfId="4" applyNumberFormat="1" applyFont="1" applyFill="1" applyBorder="1" applyAlignment="1">
      <alignment vertical="center"/>
    </xf>
    <xf numFmtId="3" fontId="8" fillId="0" borderId="91" xfId="4" applyNumberFormat="1" applyFont="1" applyFill="1" applyBorder="1" applyAlignment="1">
      <alignment vertical="center"/>
    </xf>
    <xf numFmtId="3" fontId="8" fillId="0" borderId="94" xfId="4" applyNumberFormat="1" applyFont="1" applyFill="1" applyBorder="1" applyAlignment="1">
      <alignment vertical="center"/>
    </xf>
    <xf numFmtId="185" fontId="8" fillId="0" borderId="95" xfId="4" applyNumberFormat="1" applyFont="1" applyFill="1" applyBorder="1" applyAlignment="1">
      <alignment vertical="center"/>
    </xf>
    <xf numFmtId="38" fontId="8" fillId="0" borderId="96" xfId="5" applyFont="1" applyFill="1" applyBorder="1" applyAlignment="1">
      <alignment horizontal="center" vertical="center"/>
    </xf>
    <xf numFmtId="3" fontId="8" fillId="5" borderId="97" xfId="4" applyNumberFormat="1" applyFont="1" applyFill="1" applyBorder="1" applyAlignment="1">
      <alignment horizontal="center" vertical="center"/>
    </xf>
    <xf numFmtId="3" fontId="8" fillId="0" borderId="98" xfId="4" applyNumberFormat="1" applyFont="1" applyFill="1" applyBorder="1" applyAlignment="1">
      <alignment vertical="center"/>
    </xf>
    <xf numFmtId="177" fontId="8" fillId="0" borderId="99" xfId="4" applyNumberFormat="1" applyFont="1" applyFill="1" applyBorder="1" applyAlignment="1">
      <alignment vertical="center"/>
    </xf>
    <xf numFmtId="3" fontId="8" fillId="0" borderId="78" xfId="4" applyNumberFormat="1" applyFont="1" applyFill="1" applyBorder="1" applyAlignment="1">
      <alignment vertical="center"/>
    </xf>
    <xf numFmtId="185" fontId="8" fillId="0" borderId="100" xfId="4" applyNumberFormat="1" applyFont="1" applyFill="1" applyBorder="1" applyAlignment="1">
      <alignment vertical="center"/>
    </xf>
    <xf numFmtId="3" fontId="8" fillId="0" borderId="99" xfId="4" applyNumberFormat="1" applyFont="1" applyFill="1" applyBorder="1" applyAlignment="1">
      <alignment vertical="center"/>
    </xf>
    <xf numFmtId="3" fontId="8" fillId="0" borderId="77" xfId="4" applyNumberFormat="1" applyFont="1" applyFill="1" applyBorder="1" applyAlignment="1">
      <alignment vertical="center"/>
    </xf>
    <xf numFmtId="185" fontId="8" fillId="0" borderId="101" xfId="4" applyNumberFormat="1" applyFont="1" applyFill="1" applyBorder="1" applyAlignment="1">
      <alignment vertical="center"/>
    </xf>
    <xf numFmtId="38" fontId="8" fillId="0" borderId="80" xfId="5" applyFont="1" applyFill="1" applyBorder="1" applyAlignment="1">
      <alignment horizontal="center" vertical="center"/>
    </xf>
    <xf numFmtId="3" fontId="8" fillId="7" borderId="81" xfId="4" applyNumberFormat="1" applyFont="1" applyFill="1" applyBorder="1" applyAlignment="1">
      <alignment horizontal="center" vertical="center"/>
    </xf>
    <xf numFmtId="3" fontId="8" fillId="5" borderId="102" xfId="4" applyNumberFormat="1" applyFont="1" applyFill="1" applyBorder="1" applyAlignment="1">
      <alignment horizontal="center" vertical="center"/>
    </xf>
    <xf numFmtId="3" fontId="8" fillId="0" borderId="103" xfId="4" applyNumberFormat="1" applyFont="1" applyFill="1" applyBorder="1" applyAlignment="1">
      <alignment vertical="center"/>
    </xf>
    <xf numFmtId="177" fontId="8" fillId="0" borderId="104" xfId="4" applyNumberFormat="1" applyFont="1" applyFill="1" applyBorder="1" applyAlignment="1">
      <alignment vertical="center"/>
    </xf>
    <xf numFmtId="3" fontId="8" fillId="0" borderId="105" xfId="4" applyNumberFormat="1" applyFont="1" applyFill="1" applyBorder="1" applyAlignment="1">
      <alignment vertical="center"/>
    </xf>
    <xf numFmtId="185" fontId="8" fillId="0" borderId="106" xfId="4" applyNumberFormat="1" applyFont="1" applyFill="1" applyBorder="1" applyAlignment="1">
      <alignment vertical="center"/>
    </xf>
    <xf numFmtId="3" fontId="8" fillId="0" borderId="104" xfId="4" applyNumberFormat="1" applyFont="1" applyFill="1" applyBorder="1" applyAlignment="1">
      <alignment vertical="center"/>
    </xf>
    <xf numFmtId="3" fontId="8" fillId="0" borderId="107" xfId="4" applyNumberFormat="1" applyFont="1" applyFill="1" applyBorder="1" applyAlignment="1">
      <alignment vertical="center"/>
    </xf>
    <xf numFmtId="185" fontId="8" fillId="0" borderId="108" xfId="4" applyNumberFormat="1" applyFont="1" applyFill="1" applyBorder="1" applyAlignment="1">
      <alignment vertical="center"/>
    </xf>
    <xf numFmtId="38" fontId="8" fillId="0" borderId="109" xfId="5" applyFont="1" applyFill="1" applyBorder="1" applyAlignment="1">
      <alignment horizontal="center" vertical="center"/>
    </xf>
    <xf numFmtId="3" fontId="8" fillId="7" borderId="72" xfId="4" applyNumberFormat="1" applyFont="1" applyFill="1" applyBorder="1" applyAlignment="1">
      <alignment horizontal="center" vertical="center"/>
    </xf>
    <xf numFmtId="3" fontId="8" fillId="2" borderId="73" xfId="4" applyNumberFormat="1" applyFont="1" applyFill="1" applyBorder="1" applyAlignment="1">
      <alignment vertical="center"/>
    </xf>
    <xf numFmtId="177" fontId="8" fillId="2" borderId="74" xfId="4" applyNumberFormat="1" applyFont="1" applyFill="1" applyBorder="1" applyAlignment="1">
      <alignment vertical="center"/>
    </xf>
    <xf numFmtId="3" fontId="8" fillId="2" borderId="75" xfId="4" applyNumberFormat="1" applyFont="1" applyFill="1" applyBorder="1" applyAlignment="1">
      <alignment vertical="center"/>
    </xf>
    <xf numFmtId="185" fontId="8" fillId="2" borderId="76" xfId="4" applyNumberFormat="1" applyFont="1" applyFill="1" applyBorder="1" applyAlignment="1">
      <alignment vertical="center"/>
    </xf>
    <xf numFmtId="3" fontId="8" fillId="2" borderId="74" xfId="4" applyNumberFormat="1" applyFont="1" applyFill="1" applyBorder="1" applyAlignment="1">
      <alignment vertical="center"/>
    </xf>
    <xf numFmtId="3" fontId="8" fillId="2" borderId="110" xfId="4" applyNumberFormat="1" applyFont="1" applyFill="1" applyBorder="1" applyAlignment="1">
      <alignment vertical="center"/>
    </xf>
    <xf numFmtId="185" fontId="8" fillId="2" borderId="111" xfId="4" applyNumberFormat="1" applyFont="1" applyFill="1" applyBorder="1" applyAlignment="1">
      <alignment vertical="center"/>
    </xf>
    <xf numFmtId="38" fontId="8" fillId="2" borderId="112" xfId="5" applyFont="1" applyFill="1" applyBorder="1" applyAlignment="1">
      <alignment horizontal="center" vertical="center"/>
    </xf>
    <xf numFmtId="3" fontId="8" fillId="7" borderId="113" xfId="4" applyNumberFormat="1" applyFont="1" applyFill="1" applyBorder="1" applyAlignment="1">
      <alignment horizontal="center" vertical="center"/>
    </xf>
    <xf numFmtId="3" fontId="8" fillId="2" borderId="114" xfId="4" applyNumberFormat="1" applyFont="1" applyFill="1" applyBorder="1" applyAlignment="1">
      <alignment vertical="center"/>
    </xf>
    <xf numFmtId="177" fontId="8" fillId="2" borderId="115" xfId="4" applyNumberFormat="1" applyFont="1" applyFill="1" applyBorder="1" applyAlignment="1">
      <alignment vertical="center"/>
    </xf>
    <xf numFmtId="3" fontId="8" fillId="2" borderId="116" xfId="4" applyNumberFormat="1" applyFont="1" applyFill="1" applyBorder="1" applyAlignment="1">
      <alignment vertical="center"/>
    </xf>
    <xf numFmtId="185" fontId="8" fillId="2" borderId="117" xfId="4" applyNumberFormat="1" applyFont="1" applyFill="1" applyBorder="1" applyAlignment="1">
      <alignment vertical="center"/>
    </xf>
    <xf numFmtId="3" fontId="8" fillId="2" borderId="118" xfId="4" applyNumberFormat="1" applyFont="1" applyFill="1" applyBorder="1" applyAlignment="1">
      <alignment vertical="center"/>
    </xf>
    <xf numFmtId="177" fontId="8" fillId="2" borderId="118" xfId="4" applyNumberFormat="1" applyFont="1" applyFill="1" applyBorder="1" applyAlignment="1">
      <alignment vertical="center"/>
    </xf>
    <xf numFmtId="3" fontId="8" fillId="2" borderId="119" xfId="4" applyNumberFormat="1" applyFont="1" applyFill="1" applyBorder="1" applyAlignment="1">
      <alignment vertical="center"/>
    </xf>
    <xf numFmtId="185" fontId="8" fillId="2" borderId="120" xfId="4" applyNumberFormat="1" applyFont="1" applyFill="1" applyBorder="1" applyAlignment="1">
      <alignment vertical="center"/>
    </xf>
    <xf numFmtId="38" fontId="8" fillId="2" borderId="121" xfId="5" applyFont="1" applyFill="1" applyBorder="1" applyAlignment="1">
      <alignment horizontal="center" vertical="center"/>
    </xf>
    <xf numFmtId="3" fontId="8" fillId="7" borderId="122" xfId="4" applyNumberFormat="1" applyFont="1" applyFill="1" applyBorder="1" applyAlignment="1">
      <alignment horizontal="center" vertical="center"/>
    </xf>
    <xf numFmtId="3" fontId="8" fillId="2" borderId="123" xfId="4" applyNumberFormat="1" applyFont="1" applyFill="1" applyBorder="1" applyAlignment="1">
      <alignment vertical="center"/>
    </xf>
    <xf numFmtId="177" fontId="8" fillId="2" borderId="124" xfId="4" applyNumberFormat="1" applyFont="1" applyFill="1" applyBorder="1" applyAlignment="1">
      <alignment vertical="center"/>
    </xf>
    <xf numFmtId="3" fontId="8" fillId="2" borderId="125" xfId="4" applyNumberFormat="1" applyFont="1" applyFill="1" applyBorder="1" applyAlignment="1">
      <alignment vertical="center"/>
    </xf>
    <xf numFmtId="185" fontId="8" fillId="2" borderId="126" xfId="4" applyNumberFormat="1" applyFont="1" applyFill="1" applyBorder="1" applyAlignment="1">
      <alignment vertical="center"/>
    </xf>
    <xf numFmtId="3" fontId="8" fillId="2" borderId="124" xfId="4" applyNumberFormat="1" applyFont="1" applyFill="1" applyBorder="1" applyAlignment="1">
      <alignment vertical="center"/>
    </xf>
    <xf numFmtId="3" fontId="8" fillId="2" borderId="127" xfId="4" applyNumberFormat="1" applyFont="1" applyFill="1" applyBorder="1" applyAlignment="1">
      <alignment vertical="center"/>
    </xf>
    <xf numFmtId="185" fontId="8" fillId="2" borderId="128" xfId="4" applyNumberFormat="1" applyFont="1" applyFill="1" applyBorder="1" applyAlignment="1">
      <alignment vertical="center"/>
    </xf>
    <xf numFmtId="38" fontId="8" fillId="2" borderId="129" xfId="5" applyFont="1" applyFill="1" applyBorder="1" applyAlignment="1">
      <alignment horizontal="center" vertical="center"/>
    </xf>
    <xf numFmtId="3" fontId="8" fillId="7" borderId="130" xfId="4" applyNumberFormat="1" applyFont="1" applyFill="1" applyBorder="1" applyAlignment="1">
      <alignment horizontal="center" vertical="center"/>
    </xf>
    <xf numFmtId="3" fontId="8" fillId="2" borderId="131" xfId="4" applyNumberFormat="1" applyFont="1" applyFill="1" applyBorder="1" applyAlignment="1">
      <alignment vertical="center"/>
    </xf>
    <xf numFmtId="177" fontId="8" fillId="2" borderId="132" xfId="4" applyNumberFormat="1" applyFont="1" applyFill="1" applyBorder="1" applyAlignment="1">
      <alignment vertical="center"/>
    </xf>
    <xf numFmtId="3" fontId="8" fillId="2" borderId="133" xfId="4" applyNumberFormat="1" applyFont="1" applyFill="1" applyBorder="1" applyAlignment="1">
      <alignment vertical="center"/>
    </xf>
    <xf numFmtId="185" fontId="8" fillId="2" borderId="134" xfId="4" applyNumberFormat="1" applyFont="1" applyFill="1" applyBorder="1" applyAlignment="1">
      <alignment vertical="center"/>
    </xf>
    <xf numFmtId="3" fontId="8" fillId="2" borderId="132" xfId="4" applyNumberFormat="1" applyFont="1" applyFill="1" applyBorder="1" applyAlignment="1">
      <alignment vertical="center"/>
    </xf>
    <xf numFmtId="3" fontId="8" fillId="2" borderId="135" xfId="4" applyNumberFormat="1" applyFont="1" applyFill="1" applyBorder="1" applyAlignment="1">
      <alignment vertical="center"/>
    </xf>
    <xf numFmtId="185" fontId="8" fillId="2" borderId="136" xfId="4" applyNumberFormat="1" applyFont="1" applyFill="1" applyBorder="1" applyAlignment="1">
      <alignment vertical="center"/>
    </xf>
    <xf numFmtId="3" fontId="8" fillId="2" borderId="137" xfId="4" applyNumberFormat="1" applyFont="1" applyFill="1" applyBorder="1" applyAlignment="1">
      <alignment vertical="center"/>
    </xf>
    <xf numFmtId="185" fontId="8" fillId="2" borderId="135" xfId="4" applyNumberFormat="1" applyFont="1" applyFill="1" applyBorder="1" applyAlignment="1">
      <alignment vertical="center"/>
    </xf>
    <xf numFmtId="38" fontId="8" fillId="2" borderId="138" xfId="5" applyFont="1" applyFill="1" applyBorder="1" applyAlignment="1">
      <alignment horizontal="center" vertical="center"/>
    </xf>
    <xf numFmtId="3" fontId="8" fillId="7" borderId="139" xfId="4" applyNumberFormat="1" applyFont="1" applyFill="1" applyBorder="1" applyAlignment="1">
      <alignment horizontal="center" vertical="center"/>
    </xf>
    <xf numFmtId="3" fontId="8" fillId="0" borderId="140" xfId="4" applyNumberFormat="1" applyFont="1" applyFill="1" applyBorder="1" applyAlignment="1">
      <alignment vertical="center"/>
    </xf>
    <xf numFmtId="177" fontId="8" fillId="0" borderId="141" xfId="4" applyNumberFormat="1" applyFont="1" applyFill="1" applyBorder="1" applyAlignment="1">
      <alignment vertical="center"/>
    </xf>
    <xf numFmtId="3" fontId="8" fillId="0" borderId="142" xfId="4" applyNumberFormat="1" applyFont="1" applyFill="1" applyBorder="1" applyAlignment="1">
      <alignment vertical="center"/>
    </xf>
    <xf numFmtId="185" fontId="8" fillId="0" borderId="143" xfId="4" applyNumberFormat="1" applyFont="1" applyFill="1" applyBorder="1" applyAlignment="1">
      <alignment vertical="center"/>
    </xf>
    <xf numFmtId="3" fontId="8" fillId="0" borderId="141" xfId="4" applyNumberFormat="1" applyFont="1" applyFill="1" applyBorder="1" applyAlignment="1">
      <alignment vertical="center"/>
    </xf>
    <xf numFmtId="3" fontId="8" fillId="0" borderId="144" xfId="4" applyNumberFormat="1" applyFont="1" applyFill="1" applyBorder="1" applyAlignment="1">
      <alignment vertical="center"/>
    </xf>
    <xf numFmtId="185" fontId="8" fillId="0" borderId="71" xfId="4" applyNumberFormat="1" applyFont="1" applyFill="1" applyBorder="1" applyAlignment="1">
      <alignment vertical="center"/>
    </xf>
    <xf numFmtId="3" fontId="8" fillId="0" borderId="145" xfId="4" applyNumberFormat="1" applyFont="1" applyFill="1" applyBorder="1" applyAlignment="1">
      <alignment vertical="center"/>
    </xf>
    <xf numFmtId="185" fontId="8" fillId="0" borderId="146" xfId="4" applyNumberFormat="1" applyFont="1" applyFill="1" applyBorder="1" applyAlignment="1">
      <alignment vertical="center"/>
    </xf>
    <xf numFmtId="38" fontId="8" fillId="0" borderId="4" xfId="5" applyFont="1" applyFill="1" applyBorder="1" applyAlignment="1">
      <alignment horizontal="center" vertical="center"/>
    </xf>
    <xf numFmtId="3" fontId="8" fillId="4" borderId="139" xfId="4" applyNumberFormat="1" applyFont="1" applyFill="1" applyBorder="1" applyAlignment="1">
      <alignment horizontal="center" vertical="center"/>
    </xf>
    <xf numFmtId="3" fontId="8" fillId="6" borderId="140" xfId="4" applyNumberFormat="1" applyFont="1" applyFill="1" applyBorder="1" applyAlignment="1">
      <alignment vertical="center"/>
    </xf>
    <xf numFmtId="177" fontId="8" fillId="6" borderId="141" xfId="4" applyNumberFormat="1" applyFont="1" applyFill="1" applyBorder="1" applyAlignment="1">
      <alignment vertical="center"/>
    </xf>
    <xf numFmtId="3" fontId="8" fillId="6" borderId="142" xfId="4" applyNumberFormat="1" applyFont="1" applyFill="1" applyBorder="1" applyAlignment="1">
      <alignment vertical="center"/>
    </xf>
    <xf numFmtId="185" fontId="8" fillId="6" borderId="143" xfId="4" applyNumberFormat="1" applyFont="1" applyFill="1" applyBorder="1" applyAlignment="1">
      <alignment vertical="center"/>
    </xf>
    <xf numFmtId="3" fontId="8" fillId="6" borderId="141" xfId="4" applyNumberFormat="1" applyFont="1" applyFill="1" applyBorder="1" applyAlignment="1">
      <alignment vertical="center"/>
    </xf>
    <xf numFmtId="3" fontId="8" fillId="6" borderId="144" xfId="4" applyNumberFormat="1" applyFont="1" applyFill="1" applyBorder="1" applyAlignment="1">
      <alignment vertical="center"/>
    </xf>
    <xf numFmtId="185" fontId="8" fillId="6" borderId="71" xfId="4" applyNumberFormat="1" applyFont="1" applyFill="1" applyBorder="1" applyAlignment="1">
      <alignment vertical="center"/>
    </xf>
    <xf numFmtId="3" fontId="8" fillId="6" borderId="145" xfId="4" applyNumberFormat="1" applyFont="1" applyFill="1" applyBorder="1" applyAlignment="1">
      <alignment vertical="center"/>
    </xf>
    <xf numFmtId="185" fontId="8" fillId="6" borderId="146" xfId="4" applyNumberFormat="1" applyFont="1" applyFill="1" applyBorder="1" applyAlignment="1">
      <alignment vertical="center"/>
    </xf>
    <xf numFmtId="38" fontId="8" fillId="6" borderId="4" xfId="5" applyFont="1" applyFill="1" applyBorder="1" applyAlignment="1">
      <alignment horizontal="center" vertical="center"/>
    </xf>
    <xf numFmtId="3" fontId="24" fillId="0" borderId="0" xfId="4" applyNumberFormat="1" applyFont="1" applyAlignment="1">
      <alignment horizontal="left" vertical="center"/>
    </xf>
    <xf numFmtId="3" fontId="26" fillId="0" borderId="0" xfId="6" applyNumberFormat="1" applyFont="1" applyAlignment="1" applyProtection="1">
      <alignment vertical="center"/>
    </xf>
    <xf numFmtId="3" fontId="14" fillId="0" borderId="0" xfId="6" applyNumberFormat="1" applyFont="1" applyAlignment="1" applyProtection="1">
      <alignment vertical="center"/>
    </xf>
    <xf numFmtId="3" fontId="14" fillId="0" borderId="0" xfId="6" applyNumberFormat="1" applyFont="1" applyAlignment="1" applyProtection="1">
      <alignment horizontal="center"/>
    </xf>
    <xf numFmtId="3" fontId="14" fillId="0" borderId="0" xfId="6" applyNumberFormat="1" applyFont="1" applyAlignment="1" applyProtection="1">
      <alignment horizontal="center" vertical="center"/>
    </xf>
    <xf numFmtId="3" fontId="14" fillId="0" borderId="0" xfId="6" applyNumberFormat="1" applyFont="1" applyBorder="1" applyAlignment="1" applyProtection="1">
      <alignment horizontal="center" vertical="center"/>
    </xf>
    <xf numFmtId="3" fontId="14" fillId="2" borderId="0" xfId="6" applyNumberFormat="1" applyFont="1" applyFill="1" applyAlignment="1" applyProtection="1">
      <alignment vertical="center"/>
    </xf>
    <xf numFmtId="3" fontId="14" fillId="4" borderId="151" xfId="6" applyNumberFormat="1" applyFont="1" applyFill="1" applyBorder="1" applyAlignment="1" applyProtection="1">
      <alignment horizontal="center" vertical="center"/>
    </xf>
    <xf numFmtId="3" fontId="14" fillId="4" borderId="152" xfId="6" applyNumberFormat="1" applyFont="1" applyFill="1" applyBorder="1" applyAlignment="1" applyProtection="1">
      <alignment horizontal="center" vertical="center"/>
    </xf>
    <xf numFmtId="3" fontId="14" fillId="4" borderId="153" xfId="6" applyNumberFormat="1" applyFont="1" applyFill="1" applyBorder="1" applyAlignment="1" applyProtection="1">
      <alignment horizontal="center" vertical="center"/>
    </xf>
    <xf numFmtId="3" fontId="14" fillId="4" borderId="150" xfId="6" applyNumberFormat="1" applyFont="1" applyFill="1" applyBorder="1" applyAlignment="1" applyProtection="1">
      <alignment horizontal="center" vertical="center" wrapText="1"/>
    </xf>
    <xf numFmtId="3" fontId="14" fillId="4" borderId="151" xfId="6" applyNumberFormat="1" applyFont="1" applyFill="1" applyBorder="1" applyAlignment="1" applyProtection="1">
      <alignment horizontal="center" vertical="center" wrapText="1"/>
    </xf>
    <xf numFmtId="3" fontId="14" fillId="4" borderId="154" xfId="6" applyNumberFormat="1" applyFont="1" applyFill="1" applyBorder="1" applyAlignment="1" applyProtection="1">
      <alignment horizontal="center" vertical="center" wrapText="1"/>
    </xf>
    <xf numFmtId="3" fontId="14" fillId="4" borderId="152" xfId="6" applyNumberFormat="1" applyFont="1" applyFill="1" applyBorder="1" applyAlignment="1" applyProtection="1">
      <alignment horizontal="center" vertical="center" wrapText="1"/>
    </xf>
    <xf numFmtId="3" fontId="14" fillId="4" borderId="153" xfId="6" applyNumberFormat="1" applyFont="1" applyFill="1" applyBorder="1" applyAlignment="1" applyProtection="1">
      <alignment horizontal="center" vertical="center" wrapText="1"/>
    </xf>
    <xf numFmtId="3" fontId="27" fillId="5" borderId="155" xfId="6" applyNumberFormat="1" applyFont="1" applyFill="1" applyBorder="1" applyAlignment="1" applyProtection="1">
      <alignment horizontal="distributed" vertical="center" wrapText="1" indent="1"/>
    </xf>
    <xf numFmtId="3" fontId="27" fillId="0" borderId="155" xfId="6" applyNumberFormat="1" applyFont="1" applyBorder="1" applyAlignment="1" applyProtection="1">
      <alignment horizontal="right" vertical="center" wrapText="1"/>
    </xf>
    <xf numFmtId="3" fontId="27" fillId="0" borderId="156" xfId="6" applyNumberFormat="1" applyFont="1" applyBorder="1" applyAlignment="1" applyProtection="1">
      <alignment horizontal="right" vertical="center" wrapText="1"/>
    </xf>
    <xf numFmtId="3" fontId="27" fillId="0" borderId="157" xfId="6" applyNumberFormat="1" applyFont="1" applyBorder="1" applyAlignment="1" applyProtection="1">
      <alignment horizontal="right" vertical="center" wrapText="1"/>
    </xf>
    <xf numFmtId="37" fontId="27" fillId="2" borderId="158" xfId="6" applyNumberFormat="1" applyFont="1" applyFill="1" applyBorder="1" applyAlignment="1" applyProtection="1">
      <alignment horizontal="right" vertical="center" wrapText="1"/>
    </xf>
    <xf numFmtId="187" fontId="14" fillId="0" borderId="156" xfId="6" applyNumberFormat="1" applyFont="1" applyBorder="1" applyAlignment="1" applyProtection="1">
      <alignment horizontal="center" vertical="center"/>
    </xf>
    <xf numFmtId="3" fontId="14" fillId="0" borderId="159" xfId="6" applyNumberFormat="1" applyFont="1" applyBorder="1" applyAlignment="1" applyProtection="1">
      <alignment vertical="center"/>
    </xf>
    <xf numFmtId="3" fontId="14" fillId="0" borderId="156" xfId="6" applyNumberFormat="1" applyFont="1" applyBorder="1" applyAlignment="1" applyProtection="1">
      <alignment vertical="center"/>
    </xf>
    <xf numFmtId="3" fontId="14" fillId="0" borderId="157" xfId="6" applyNumberFormat="1" applyFont="1" applyBorder="1" applyAlignment="1" applyProtection="1">
      <alignment vertical="center"/>
    </xf>
    <xf numFmtId="3" fontId="14" fillId="0" borderId="158" xfId="6" applyNumberFormat="1" applyFont="1" applyBorder="1" applyAlignment="1" applyProtection="1">
      <alignment vertical="center"/>
    </xf>
    <xf numFmtId="3" fontId="27" fillId="5" borderId="160" xfId="6" applyNumberFormat="1" applyFont="1" applyFill="1" applyBorder="1" applyAlignment="1" applyProtection="1">
      <alignment horizontal="distributed" vertical="center" wrapText="1" indent="1"/>
    </xf>
    <xf numFmtId="3" fontId="27" fillId="0" borderId="160" xfId="6" applyNumberFormat="1" applyFont="1" applyBorder="1" applyAlignment="1" applyProtection="1">
      <alignment horizontal="right" vertical="center" wrapText="1"/>
    </xf>
    <xf numFmtId="3" fontId="27" fillId="0" borderId="161" xfId="6" applyNumberFormat="1" applyFont="1" applyBorder="1" applyAlignment="1" applyProtection="1">
      <alignment horizontal="right" vertical="center" wrapText="1"/>
    </xf>
    <xf numFmtId="3" fontId="27" fillId="0" borderId="162" xfId="6" applyNumberFormat="1" applyFont="1" applyBorder="1" applyAlignment="1" applyProtection="1">
      <alignment horizontal="right" vertical="center" wrapText="1"/>
    </xf>
    <xf numFmtId="37" fontId="27" fillId="0" borderId="163" xfId="6" applyNumberFormat="1" applyFont="1" applyBorder="1" applyAlignment="1" applyProtection="1">
      <alignment horizontal="right" vertical="center" wrapText="1"/>
    </xf>
    <xf numFmtId="187" fontId="14" fillId="0" borderId="161" xfId="6" applyNumberFormat="1" applyFont="1" applyBorder="1" applyAlignment="1" applyProtection="1">
      <alignment horizontal="center" vertical="center"/>
    </xf>
    <xf numFmtId="3" fontId="14" fillId="0" borderId="164" xfId="6" applyNumberFormat="1" applyFont="1" applyBorder="1" applyAlignment="1" applyProtection="1">
      <alignment vertical="center"/>
    </xf>
    <xf numFmtId="3" fontId="14" fillId="0" borderId="161" xfId="6" applyNumberFormat="1" applyFont="1" applyBorder="1" applyAlignment="1" applyProtection="1">
      <alignment vertical="center"/>
    </xf>
    <xf numFmtId="3" fontId="14" fillId="0" borderId="162" xfId="6" applyNumberFormat="1" applyFont="1" applyBorder="1" applyAlignment="1" applyProtection="1">
      <alignment vertical="center"/>
    </xf>
    <xf numFmtId="3" fontId="14" fillId="0" borderId="163" xfId="6" applyNumberFormat="1" applyFont="1" applyBorder="1" applyAlignment="1" applyProtection="1">
      <alignment vertical="center"/>
    </xf>
    <xf numFmtId="3" fontId="27" fillId="2" borderId="161" xfId="6" applyNumberFormat="1" applyFont="1" applyFill="1" applyBorder="1" applyAlignment="1" applyProtection="1">
      <alignment horizontal="right" vertical="center" wrapText="1"/>
    </xf>
    <xf numFmtId="3" fontId="27" fillId="2" borderId="162" xfId="6" applyNumberFormat="1" applyFont="1" applyFill="1" applyBorder="1" applyAlignment="1" applyProtection="1">
      <alignment horizontal="right" vertical="center" wrapText="1"/>
    </xf>
    <xf numFmtId="37" fontId="27" fillId="2" borderId="163" xfId="6" applyNumberFormat="1" applyFont="1" applyFill="1" applyBorder="1" applyAlignment="1" applyProtection="1">
      <alignment horizontal="right" vertical="center" wrapText="1"/>
    </xf>
    <xf numFmtId="3" fontId="14" fillId="2" borderId="164" xfId="6" applyNumberFormat="1" applyFont="1" applyFill="1" applyBorder="1" applyAlignment="1" applyProtection="1">
      <alignment vertical="center"/>
    </xf>
    <xf numFmtId="3" fontId="14" fillId="2" borderId="161" xfId="6" applyNumberFormat="1" applyFont="1" applyFill="1" applyBorder="1" applyAlignment="1" applyProtection="1">
      <alignment vertical="center"/>
    </xf>
    <xf numFmtId="3" fontId="14" fillId="2" borderId="162" xfId="6" applyNumberFormat="1" applyFont="1" applyFill="1" applyBorder="1" applyAlignment="1" applyProtection="1">
      <alignment vertical="center"/>
    </xf>
    <xf numFmtId="3" fontId="14" fillId="2" borderId="163" xfId="6" applyNumberFormat="1" applyFont="1" applyFill="1" applyBorder="1" applyAlignment="1" applyProtection="1">
      <alignment vertical="center"/>
    </xf>
    <xf numFmtId="3" fontId="27" fillId="2" borderId="160" xfId="6" applyNumberFormat="1" applyFont="1" applyFill="1" applyBorder="1" applyAlignment="1" applyProtection="1">
      <alignment horizontal="right" vertical="center" wrapText="1"/>
    </xf>
    <xf numFmtId="3" fontId="27" fillId="6" borderId="160" xfId="6" applyNumberFormat="1" applyFont="1" applyFill="1" applyBorder="1" applyAlignment="1" applyProtection="1">
      <alignment horizontal="distributed" vertical="center" wrapText="1" indent="1"/>
    </xf>
    <xf numFmtId="3" fontId="27" fillId="6" borderId="160" xfId="6" applyNumberFormat="1" applyFont="1" applyFill="1" applyBorder="1" applyAlignment="1" applyProtection="1">
      <alignment horizontal="right" vertical="center" wrapText="1"/>
    </xf>
    <xf numFmtId="3" fontId="27" fillId="6" borderId="161" xfId="6" applyNumberFormat="1" applyFont="1" applyFill="1" applyBorder="1" applyAlignment="1" applyProtection="1">
      <alignment horizontal="right" vertical="center" wrapText="1"/>
    </xf>
    <xf numFmtId="3" fontId="27" fillId="6" borderId="162" xfId="6" applyNumberFormat="1" applyFont="1" applyFill="1" applyBorder="1" applyAlignment="1" applyProtection="1">
      <alignment horizontal="right" vertical="center" wrapText="1"/>
    </xf>
    <xf numFmtId="37" fontId="27" fillId="6" borderId="163" xfId="6" applyNumberFormat="1" applyFont="1" applyFill="1" applyBorder="1" applyAlignment="1" applyProtection="1">
      <alignment horizontal="right" vertical="center" wrapText="1"/>
    </xf>
    <xf numFmtId="3" fontId="27" fillId="6" borderId="155" xfId="6" applyNumberFormat="1" applyFont="1" applyFill="1" applyBorder="1" applyAlignment="1" applyProtection="1">
      <alignment horizontal="right" vertical="center" wrapText="1"/>
    </xf>
    <xf numFmtId="187" fontId="14" fillId="6" borderId="161" xfId="6" applyNumberFormat="1" applyFont="1" applyFill="1" applyBorder="1" applyAlignment="1" applyProtection="1">
      <alignment horizontal="center" vertical="center"/>
    </xf>
    <xf numFmtId="3" fontId="14" fillId="6" borderId="164" xfId="6" applyNumberFormat="1" applyFont="1" applyFill="1" applyBorder="1" applyAlignment="1" applyProtection="1">
      <alignment vertical="center"/>
    </xf>
    <xf numFmtId="3" fontId="14" fillId="6" borderId="161" xfId="6" applyNumberFormat="1" applyFont="1" applyFill="1" applyBorder="1" applyAlignment="1" applyProtection="1">
      <alignment vertical="center"/>
    </xf>
    <xf numFmtId="3" fontId="14" fillId="6" borderId="162" xfId="6" applyNumberFormat="1" applyFont="1" applyFill="1" applyBorder="1" applyAlignment="1" applyProtection="1">
      <alignment vertical="center"/>
    </xf>
    <xf numFmtId="3" fontId="14" fillId="6" borderId="163" xfId="6" applyNumberFormat="1" applyFont="1" applyFill="1" applyBorder="1" applyAlignment="1" applyProtection="1">
      <alignment vertical="center"/>
    </xf>
    <xf numFmtId="3" fontId="27" fillId="5" borderId="165" xfId="6" applyNumberFormat="1" applyFont="1" applyFill="1" applyBorder="1" applyAlignment="1" applyProtection="1">
      <alignment horizontal="distributed" vertical="center" wrapText="1" indent="1"/>
    </xf>
    <xf numFmtId="3" fontId="27" fillId="0" borderId="165" xfId="6" applyNumberFormat="1" applyFont="1" applyBorder="1" applyAlignment="1" applyProtection="1">
      <alignment horizontal="right" vertical="center" wrapText="1"/>
    </xf>
    <xf numFmtId="3" fontId="27" fillId="0" borderId="166" xfId="6" applyNumberFormat="1" applyFont="1" applyBorder="1" applyAlignment="1" applyProtection="1">
      <alignment horizontal="right" vertical="center" wrapText="1"/>
    </xf>
    <xf numFmtId="3" fontId="27" fillId="0" borderId="167" xfId="6" applyNumberFormat="1" applyFont="1" applyBorder="1" applyAlignment="1" applyProtection="1">
      <alignment horizontal="right" vertical="center" wrapText="1"/>
    </xf>
    <xf numFmtId="37" fontId="27" fillId="0" borderId="168" xfId="6" applyNumberFormat="1" applyFont="1" applyBorder="1" applyAlignment="1" applyProtection="1">
      <alignment horizontal="right" vertical="center" wrapText="1"/>
    </xf>
    <xf numFmtId="3" fontId="14" fillId="0" borderId="169" xfId="6" applyNumberFormat="1" applyFont="1" applyBorder="1" applyAlignment="1" applyProtection="1">
      <alignment vertical="center"/>
    </xf>
    <xf numFmtId="3" fontId="14" fillId="0" borderId="166" xfId="6" applyNumberFormat="1" applyFont="1" applyBorder="1" applyAlignment="1" applyProtection="1">
      <alignment vertical="center"/>
    </xf>
    <xf numFmtId="3" fontId="14" fillId="0" borderId="167" xfId="6" applyNumberFormat="1" applyFont="1" applyBorder="1" applyAlignment="1" applyProtection="1">
      <alignment vertical="center"/>
    </xf>
    <xf numFmtId="3" fontId="14" fillId="0" borderId="168" xfId="6" applyNumberFormat="1" applyFont="1" applyBorder="1" applyAlignment="1" applyProtection="1">
      <alignment vertical="center"/>
    </xf>
    <xf numFmtId="3" fontId="14" fillId="4" borderId="170" xfId="6" applyNumberFormat="1" applyFont="1" applyFill="1" applyBorder="1" applyAlignment="1" applyProtection="1">
      <alignment horizontal="center" vertical="center" wrapText="1"/>
    </xf>
    <xf numFmtId="3" fontId="14" fillId="4" borderId="170" xfId="6" applyNumberFormat="1" applyFont="1" applyFill="1" applyBorder="1" applyAlignment="1" applyProtection="1">
      <alignment horizontal="right" vertical="center" wrapText="1"/>
    </xf>
    <xf numFmtId="3" fontId="14" fillId="4" borderId="171" xfId="6" applyNumberFormat="1" applyFont="1" applyFill="1" applyBorder="1" applyAlignment="1" applyProtection="1">
      <alignment horizontal="right" vertical="center" wrapText="1"/>
    </xf>
    <xf numFmtId="3" fontId="14" fillId="4" borderId="172" xfId="6" applyNumberFormat="1" applyFont="1" applyFill="1" applyBorder="1" applyAlignment="1" applyProtection="1">
      <alignment horizontal="right" vertical="center" wrapText="1"/>
    </xf>
    <xf numFmtId="3" fontId="14" fillId="4" borderId="173" xfId="6" applyNumberFormat="1" applyFont="1" applyFill="1" applyBorder="1" applyAlignment="1" applyProtection="1">
      <alignment horizontal="right" vertical="center" wrapText="1"/>
    </xf>
    <xf numFmtId="187" fontId="14" fillId="4" borderId="171" xfId="6" applyNumberFormat="1" applyFont="1" applyFill="1" applyBorder="1" applyAlignment="1" applyProtection="1">
      <alignment horizontal="center" vertical="center"/>
    </xf>
    <xf numFmtId="3" fontId="14" fillId="4" borderId="174" xfId="6" applyNumberFormat="1" applyFont="1" applyFill="1" applyBorder="1" applyAlignment="1" applyProtection="1">
      <alignment horizontal="center" vertical="center"/>
    </xf>
    <xf numFmtId="3" fontId="14" fillId="4" borderId="171" xfId="6" applyNumberFormat="1" applyFont="1" applyFill="1" applyBorder="1" applyAlignment="1" applyProtection="1">
      <alignment vertical="center"/>
    </xf>
    <xf numFmtId="3" fontId="14" fillId="4" borderId="172" xfId="6" applyNumberFormat="1" applyFont="1" applyFill="1" applyBorder="1" applyAlignment="1" applyProtection="1">
      <alignment vertical="center"/>
    </xf>
    <xf numFmtId="3" fontId="14" fillId="4" borderId="173" xfId="6" applyNumberFormat="1" applyFont="1" applyFill="1" applyBorder="1" applyAlignment="1" applyProtection="1">
      <alignment vertical="center"/>
    </xf>
    <xf numFmtId="3" fontId="14" fillId="4" borderId="174" xfId="6" applyNumberFormat="1" applyFont="1" applyFill="1" applyBorder="1" applyAlignment="1" applyProtection="1">
      <alignment vertical="center"/>
    </xf>
    <xf numFmtId="3" fontId="14" fillId="5" borderId="55" xfId="6" applyNumberFormat="1" applyFont="1" applyFill="1" applyBorder="1" applyAlignment="1" applyProtection="1">
      <alignment horizontal="center" vertical="center" wrapText="1"/>
    </xf>
    <xf numFmtId="3" fontId="14" fillId="0" borderId="55" xfId="6" applyNumberFormat="1" applyFont="1" applyFill="1" applyBorder="1" applyAlignment="1" applyProtection="1">
      <alignment horizontal="right" vertical="center" wrapText="1"/>
    </xf>
    <xf numFmtId="3" fontId="14" fillId="0" borderId="175" xfId="6" applyNumberFormat="1" applyFont="1" applyFill="1" applyBorder="1" applyAlignment="1" applyProtection="1">
      <alignment horizontal="right" vertical="center" wrapText="1"/>
    </xf>
    <xf numFmtId="3" fontId="14" fillId="0" borderId="176" xfId="6" applyNumberFormat="1" applyFont="1" applyFill="1" applyBorder="1" applyAlignment="1" applyProtection="1">
      <alignment horizontal="right" vertical="center" wrapText="1"/>
    </xf>
    <xf numFmtId="3" fontId="14" fillId="0" borderId="177" xfId="6" applyNumberFormat="1" applyFont="1" applyFill="1" applyBorder="1" applyAlignment="1" applyProtection="1">
      <alignment horizontal="right" vertical="center" wrapText="1"/>
    </xf>
    <xf numFmtId="187" fontId="14" fillId="0" borderId="175" xfId="6" applyNumberFormat="1" applyFont="1" applyFill="1" applyBorder="1" applyAlignment="1" applyProtection="1">
      <alignment horizontal="center" vertical="center"/>
    </xf>
    <xf numFmtId="3" fontId="14" fillId="0" borderId="178" xfId="6" applyNumberFormat="1" applyFont="1" applyFill="1" applyBorder="1" applyAlignment="1" applyProtection="1">
      <alignment horizontal="center" vertical="center"/>
    </xf>
    <xf numFmtId="3" fontId="14" fillId="0" borderId="175" xfId="6" applyNumberFormat="1" applyFont="1" applyBorder="1" applyAlignment="1" applyProtection="1">
      <alignment vertical="center"/>
    </xf>
    <xf numFmtId="3" fontId="14" fillId="0" borderId="176" xfId="6" applyNumberFormat="1" applyFont="1" applyBorder="1" applyAlignment="1" applyProtection="1">
      <alignment vertical="center"/>
    </xf>
    <xf numFmtId="3" fontId="14" fillId="0" borderId="177" xfId="6" applyNumberFormat="1" applyFont="1" applyBorder="1" applyAlignment="1" applyProtection="1">
      <alignment vertical="center"/>
    </xf>
    <xf numFmtId="3" fontId="14" fillId="0" borderId="178" xfId="6" applyNumberFormat="1" applyFont="1" applyBorder="1" applyAlignment="1" applyProtection="1">
      <alignment vertical="center"/>
    </xf>
    <xf numFmtId="3" fontId="27" fillId="0" borderId="0" xfId="7" applyNumberFormat="1" applyFont="1" applyAlignment="1" applyProtection="1">
      <alignment horizontal="left" vertical="center"/>
    </xf>
    <xf numFmtId="3" fontId="22" fillId="0" borderId="0" xfId="7" applyNumberFormat="1" applyFont="1" applyAlignment="1" applyProtection="1">
      <alignment vertical="center"/>
    </xf>
    <xf numFmtId="3" fontId="22" fillId="0" borderId="0" xfId="7" applyNumberFormat="1" applyFont="1" applyFill="1" applyBorder="1" applyAlignment="1" applyProtection="1">
      <alignment vertical="center"/>
    </xf>
    <xf numFmtId="3" fontId="30" fillId="0" borderId="0" xfId="7" applyNumberFormat="1" applyFont="1" applyAlignment="1" applyProtection="1">
      <alignment vertical="center"/>
    </xf>
    <xf numFmtId="3" fontId="22" fillId="0" borderId="50" xfId="7" applyNumberFormat="1" applyFont="1" applyFill="1" applyBorder="1" applyAlignment="1" applyProtection="1">
      <alignment horizontal="center" vertical="center"/>
    </xf>
    <xf numFmtId="3" fontId="30" fillId="0" borderId="0" xfId="7" applyNumberFormat="1" applyFont="1" applyAlignment="1" applyProtection="1">
      <alignment horizontal="center" vertical="center"/>
    </xf>
    <xf numFmtId="3" fontId="22" fillId="4" borderId="53" xfId="7" applyNumberFormat="1" applyFont="1" applyFill="1" applyBorder="1" applyAlignment="1" applyProtection="1">
      <alignment horizontal="center" vertical="center"/>
    </xf>
    <xf numFmtId="3" fontId="22" fillId="4" borderId="50" xfId="7" applyNumberFormat="1" applyFont="1" applyFill="1" applyBorder="1" applyAlignment="1" applyProtection="1">
      <alignment horizontal="center" vertical="center"/>
    </xf>
    <xf numFmtId="3" fontId="22" fillId="4" borderId="184" xfId="7" applyNumberFormat="1" applyFont="1" applyFill="1" applyBorder="1" applyAlignment="1" applyProtection="1">
      <alignment horizontal="center" vertical="center"/>
    </xf>
    <xf numFmtId="3" fontId="22" fillId="4" borderId="185" xfId="7" applyNumberFormat="1" applyFont="1" applyFill="1" applyBorder="1" applyAlignment="1" applyProtection="1">
      <alignment horizontal="center" vertical="center"/>
    </xf>
    <xf numFmtId="3" fontId="22" fillId="4" borderId="183" xfId="7" applyNumberFormat="1" applyFont="1" applyFill="1" applyBorder="1" applyAlignment="1" applyProtection="1">
      <alignment horizontal="center" vertical="center"/>
    </xf>
    <xf numFmtId="3" fontId="22" fillId="4" borderId="50" xfId="7" quotePrefix="1" applyNumberFormat="1" applyFont="1" applyFill="1" applyBorder="1" applyAlignment="1" applyProtection="1">
      <alignment horizontal="center" vertical="center"/>
    </xf>
    <xf numFmtId="3" fontId="22" fillId="4" borderId="55" xfId="7" applyNumberFormat="1" applyFont="1" applyFill="1" applyBorder="1" applyAlignment="1" applyProtection="1">
      <alignment horizontal="center" vertical="center"/>
    </xf>
    <xf numFmtId="3" fontId="22" fillId="4" borderId="179" xfId="7" applyNumberFormat="1" applyFont="1" applyFill="1" applyBorder="1" applyAlignment="1" applyProtection="1">
      <alignment horizontal="center" vertical="center"/>
    </xf>
    <xf numFmtId="3" fontId="22" fillId="4" borderId="51" xfId="7" applyNumberFormat="1" applyFont="1" applyFill="1" applyBorder="1" applyAlignment="1" applyProtection="1">
      <alignment horizontal="center" vertical="center"/>
    </xf>
    <xf numFmtId="3" fontId="22" fillId="4" borderId="188" xfId="7" applyNumberFormat="1" applyFont="1" applyFill="1" applyBorder="1" applyAlignment="1" applyProtection="1">
      <alignment horizontal="center" vertical="center"/>
    </xf>
    <xf numFmtId="3" fontId="22" fillId="4" borderId="176" xfId="7" applyNumberFormat="1" applyFont="1" applyFill="1" applyBorder="1" applyAlignment="1" applyProtection="1">
      <alignment horizontal="center" vertical="center"/>
    </xf>
    <xf numFmtId="3" fontId="22" fillId="4" borderId="178" xfId="7" applyNumberFormat="1" applyFont="1" applyFill="1" applyBorder="1" applyAlignment="1" applyProtection="1">
      <alignment horizontal="center" vertical="center"/>
    </xf>
    <xf numFmtId="3" fontId="22" fillId="4" borderId="51" xfId="7" quotePrefix="1" applyNumberFormat="1" applyFont="1" applyFill="1" applyBorder="1" applyAlignment="1" applyProtection="1">
      <alignment horizontal="center" vertical="center"/>
    </xf>
    <xf numFmtId="3" fontId="22" fillId="4" borderId="175" xfId="7" applyNumberFormat="1" applyFont="1" applyFill="1" applyBorder="1" applyAlignment="1" applyProtection="1">
      <alignment horizontal="center" vertical="center"/>
    </xf>
    <xf numFmtId="3" fontId="22" fillId="4" borderId="178" xfId="7" quotePrefix="1" applyNumberFormat="1" applyFont="1" applyFill="1" applyBorder="1" applyAlignment="1" applyProtection="1">
      <alignment horizontal="center" vertical="center"/>
    </xf>
    <xf numFmtId="3" fontId="22" fillId="4" borderId="179" xfId="7" quotePrefix="1" applyNumberFormat="1" applyFont="1" applyFill="1" applyBorder="1" applyAlignment="1" applyProtection="1">
      <alignment horizontal="center" vertical="center"/>
    </xf>
    <xf numFmtId="3" fontId="6" fillId="0" borderId="53" xfId="7" applyNumberFormat="1" applyFont="1" applyFill="1" applyBorder="1" applyAlignment="1" applyProtection="1">
      <alignment horizontal="center" vertical="center"/>
    </xf>
    <xf numFmtId="3" fontId="22" fillId="2" borderId="50" xfId="7" applyNumberFormat="1" applyFont="1" applyFill="1" applyBorder="1" applyAlignment="1" applyProtection="1">
      <alignment vertical="center"/>
    </xf>
    <xf numFmtId="3" fontId="22" fillId="2" borderId="189" xfId="7" applyNumberFormat="1" applyFont="1" applyFill="1" applyBorder="1" applyAlignment="1" applyProtection="1">
      <alignment vertical="center"/>
    </xf>
    <xf numFmtId="188" fontId="22" fillId="2" borderId="190" xfId="7" applyNumberFormat="1" applyFont="1" applyFill="1" applyBorder="1" applyAlignment="1" applyProtection="1">
      <alignment vertical="center"/>
    </xf>
    <xf numFmtId="3" fontId="22" fillId="2" borderId="157" xfId="7" applyNumberFormat="1" applyFont="1" applyFill="1" applyBorder="1" applyAlignment="1" applyProtection="1">
      <alignment vertical="center"/>
    </xf>
    <xf numFmtId="3" fontId="22" fillId="2" borderId="159" xfId="7" applyNumberFormat="1" applyFont="1" applyFill="1" applyBorder="1" applyAlignment="1" applyProtection="1">
      <alignment vertical="center"/>
    </xf>
    <xf numFmtId="3" fontId="22" fillId="2" borderId="156" xfId="7" applyNumberFormat="1" applyFont="1" applyFill="1" applyBorder="1" applyAlignment="1" applyProtection="1">
      <alignment vertical="center"/>
    </xf>
    <xf numFmtId="3" fontId="22" fillId="2" borderId="186" xfId="7" applyNumberFormat="1" applyFont="1" applyFill="1" applyBorder="1" applyAlignment="1" applyProtection="1">
      <alignment vertical="center"/>
    </xf>
    <xf numFmtId="3" fontId="22" fillId="2" borderId="187" xfId="7" applyNumberFormat="1" applyFont="1" applyFill="1" applyBorder="1" applyAlignment="1" applyProtection="1">
      <alignment vertical="center"/>
    </xf>
    <xf numFmtId="3" fontId="22" fillId="2" borderId="184" xfId="7" applyNumberFormat="1" applyFont="1" applyFill="1" applyBorder="1" applyAlignment="1" applyProtection="1">
      <alignment vertical="center"/>
    </xf>
    <xf numFmtId="3" fontId="22" fillId="2" borderId="185" xfId="7" applyNumberFormat="1" applyFont="1" applyFill="1" applyBorder="1" applyAlignment="1" applyProtection="1">
      <alignment vertical="center"/>
    </xf>
    <xf numFmtId="187" fontId="22" fillId="2" borderId="50" xfId="7" applyNumberFormat="1" applyFont="1" applyFill="1" applyBorder="1" applyAlignment="1" applyProtection="1">
      <alignment vertical="center"/>
    </xf>
    <xf numFmtId="3" fontId="6" fillId="2" borderId="53" xfId="7" applyNumberFormat="1" applyFont="1" applyFill="1" applyBorder="1" applyAlignment="1" applyProtection="1">
      <alignment horizontal="center" vertical="center"/>
    </xf>
    <xf numFmtId="3" fontId="22" fillId="2" borderId="191" xfId="7" applyNumberFormat="1" applyFont="1" applyFill="1" applyBorder="1" applyAlignment="1" applyProtection="1">
      <alignment vertical="center"/>
    </xf>
    <xf numFmtId="188" fontId="22" fillId="2" borderId="192" xfId="7" applyNumberFormat="1" applyFont="1" applyFill="1" applyBorder="1" applyAlignment="1" applyProtection="1">
      <alignment vertical="center"/>
    </xf>
    <xf numFmtId="3" fontId="22" fillId="2" borderId="162" xfId="7" applyNumberFormat="1" applyFont="1" applyFill="1" applyBorder="1" applyAlignment="1" applyProtection="1">
      <alignment vertical="center"/>
    </xf>
    <xf numFmtId="3" fontId="22" fillId="2" borderId="164" xfId="7" applyNumberFormat="1" applyFont="1" applyFill="1" applyBorder="1" applyAlignment="1" applyProtection="1">
      <alignment vertical="center"/>
    </xf>
    <xf numFmtId="3" fontId="22" fillId="2" borderId="161" xfId="7" applyNumberFormat="1" applyFont="1" applyFill="1" applyBorder="1" applyAlignment="1" applyProtection="1">
      <alignment vertical="center"/>
    </xf>
    <xf numFmtId="188" fontId="22" fillId="2" borderId="187" xfId="7" applyNumberFormat="1" applyFont="1" applyFill="1" applyBorder="1" applyAlignment="1" applyProtection="1">
      <alignment vertical="center"/>
    </xf>
    <xf numFmtId="3" fontId="6" fillId="2" borderId="55" xfId="7" applyNumberFormat="1" applyFont="1" applyFill="1" applyBorder="1" applyAlignment="1" applyProtection="1">
      <alignment horizontal="center" vertical="center"/>
    </xf>
    <xf numFmtId="3" fontId="22" fillId="2" borderId="179" xfId="7" applyNumberFormat="1" applyFont="1" applyFill="1" applyBorder="1" applyAlignment="1" applyProtection="1">
      <alignment vertical="center"/>
    </xf>
    <xf numFmtId="3" fontId="22" fillId="2" borderId="193" xfId="7" applyNumberFormat="1" applyFont="1" applyFill="1" applyBorder="1" applyAlignment="1" applyProtection="1">
      <alignment vertical="center"/>
    </xf>
    <xf numFmtId="188" fontId="22" fillId="2" borderId="194" xfId="7" applyNumberFormat="1" applyFont="1" applyFill="1" applyBorder="1" applyAlignment="1" applyProtection="1">
      <alignment vertical="center"/>
    </xf>
    <xf numFmtId="3" fontId="22" fillId="2" borderId="195" xfId="7" applyNumberFormat="1" applyFont="1" applyFill="1" applyBorder="1" applyAlignment="1" applyProtection="1">
      <alignment vertical="center"/>
    </xf>
    <xf numFmtId="3" fontId="22" fillId="2" borderId="196" xfId="7" applyNumberFormat="1" applyFont="1" applyFill="1" applyBorder="1" applyAlignment="1" applyProtection="1">
      <alignment vertical="center"/>
    </xf>
    <xf numFmtId="3" fontId="22" fillId="2" borderId="197" xfId="7" applyNumberFormat="1" applyFont="1" applyFill="1" applyBorder="1" applyAlignment="1" applyProtection="1">
      <alignment vertical="center"/>
    </xf>
    <xf numFmtId="3" fontId="22" fillId="2" borderId="51" xfId="7" applyNumberFormat="1" applyFont="1" applyFill="1" applyBorder="1" applyAlignment="1" applyProtection="1">
      <alignment vertical="center"/>
    </xf>
    <xf numFmtId="3" fontId="22" fillId="2" borderId="188" xfId="7" applyNumberFormat="1" applyFont="1" applyFill="1" applyBorder="1" applyAlignment="1" applyProtection="1">
      <alignment vertical="center"/>
    </xf>
    <xf numFmtId="3" fontId="22" fillId="2" borderId="176" xfId="7" applyNumberFormat="1" applyFont="1" applyFill="1" applyBorder="1" applyAlignment="1" applyProtection="1">
      <alignment vertical="center"/>
    </xf>
    <xf numFmtId="3" fontId="22" fillId="2" borderId="178" xfId="7" applyNumberFormat="1" applyFont="1" applyFill="1" applyBorder="1" applyAlignment="1" applyProtection="1">
      <alignment vertical="center"/>
    </xf>
    <xf numFmtId="187" fontId="22" fillId="2" borderId="179" xfId="7" applyNumberFormat="1" applyFont="1" applyFill="1" applyBorder="1" applyAlignment="1" applyProtection="1">
      <alignment vertical="center"/>
    </xf>
    <xf numFmtId="3" fontId="22" fillId="0" borderId="189" xfId="7" applyNumberFormat="1" applyFont="1" applyFill="1" applyBorder="1" applyAlignment="1" applyProtection="1">
      <alignment vertical="center"/>
    </xf>
    <xf numFmtId="188" fontId="22" fillId="0" borderId="190" xfId="7" applyNumberFormat="1" applyFont="1" applyFill="1" applyBorder="1" applyAlignment="1" applyProtection="1">
      <alignment vertical="center"/>
    </xf>
    <xf numFmtId="3" fontId="22" fillId="0" borderId="157" xfId="7" applyNumberFormat="1" applyFont="1" applyFill="1" applyBorder="1" applyAlignment="1" applyProtection="1">
      <alignment vertical="center"/>
    </xf>
    <xf numFmtId="3" fontId="22" fillId="0" borderId="159" xfId="7" applyNumberFormat="1" applyFont="1" applyFill="1" applyBorder="1" applyAlignment="1" applyProtection="1">
      <alignment vertical="center"/>
    </xf>
    <xf numFmtId="3" fontId="22" fillId="0" borderId="156" xfId="7" applyNumberFormat="1" applyFont="1" applyFill="1" applyBorder="1" applyAlignment="1" applyProtection="1">
      <alignment vertical="center"/>
    </xf>
    <xf numFmtId="3" fontId="22" fillId="0" borderId="186" xfId="7" applyNumberFormat="1" applyFont="1" applyFill="1" applyBorder="1" applyAlignment="1" applyProtection="1">
      <alignment vertical="center"/>
    </xf>
    <xf numFmtId="3" fontId="22" fillId="0" borderId="187" xfId="7" applyNumberFormat="1" applyFont="1" applyFill="1" applyBorder="1" applyAlignment="1" applyProtection="1">
      <alignment vertical="center"/>
    </xf>
    <xf numFmtId="3" fontId="22" fillId="0" borderId="184" xfId="7" applyNumberFormat="1" applyFont="1" applyFill="1" applyBorder="1" applyAlignment="1" applyProtection="1">
      <alignment vertical="center"/>
    </xf>
    <xf numFmtId="3" fontId="22" fillId="0" borderId="185" xfId="7" applyNumberFormat="1" applyFont="1" applyFill="1" applyBorder="1" applyAlignment="1" applyProtection="1">
      <alignment vertical="center"/>
    </xf>
    <xf numFmtId="187" fontId="22" fillId="0" borderId="50" xfId="7" applyNumberFormat="1" applyFont="1" applyFill="1" applyBorder="1" applyAlignment="1" applyProtection="1">
      <alignment vertical="center"/>
    </xf>
    <xf numFmtId="3" fontId="22" fillId="0" borderId="50" xfId="7" applyNumberFormat="1" applyFont="1" applyFill="1" applyBorder="1" applyAlignment="1" applyProtection="1">
      <alignment vertical="center"/>
    </xf>
    <xf numFmtId="3" fontId="22" fillId="0" borderId="191" xfId="7" applyNumberFormat="1" applyFont="1" applyFill="1" applyBorder="1" applyAlignment="1" applyProtection="1">
      <alignment vertical="center"/>
    </xf>
    <xf numFmtId="3" fontId="22" fillId="0" borderId="192" xfId="7" applyNumberFormat="1" applyFont="1" applyFill="1" applyBorder="1" applyAlignment="1" applyProtection="1">
      <alignment vertical="center"/>
    </xf>
    <xf numFmtId="3" fontId="22" fillId="0" borderId="162" xfId="7" applyNumberFormat="1" applyFont="1" applyFill="1" applyBorder="1" applyAlignment="1" applyProtection="1">
      <alignment vertical="center"/>
    </xf>
    <xf numFmtId="3" fontId="22" fillId="0" borderId="164" xfId="7" applyNumberFormat="1" applyFont="1" applyFill="1" applyBorder="1" applyAlignment="1" applyProtection="1">
      <alignment vertical="center"/>
    </xf>
    <xf numFmtId="3" fontId="22" fillId="0" borderId="161" xfId="7" applyNumberFormat="1" applyFont="1" applyFill="1" applyBorder="1" applyAlignment="1" applyProtection="1">
      <alignment vertical="center"/>
    </xf>
    <xf numFmtId="3" fontId="22" fillId="0" borderId="162" xfId="7" applyNumberFormat="1" applyFont="1" applyFill="1" applyBorder="1" applyAlignment="1" applyProtection="1">
      <alignment horizontal="right" vertical="center"/>
    </xf>
    <xf numFmtId="3" fontId="22" fillId="0" borderId="164" xfId="7" applyNumberFormat="1" applyFont="1" applyFill="1" applyBorder="1" applyAlignment="1" applyProtection="1">
      <alignment horizontal="right" vertical="center"/>
    </xf>
    <xf numFmtId="188" fontId="22" fillId="0" borderId="187" xfId="7" applyNumberFormat="1" applyFont="1" applyFill="1" applyBorder="1" applyAlignment="1" applyProtection="1">
      <alignment vertical="center"/>
    </xf>
    <xf numFmtId="3" fontId="22" fillId="0" borderId="193" xfId="7" applyNumberFormat="1" applyFont="1" applyFill="1" applyBorder="1" applyAlignment="1" applyProtection="1">
      <alignment vertical="center"/>
    </xf>
    <xf numFmtId="188" fontId="22" fillId="0" borderId="194" xfId="7" applyNumberFormat="1" applyFont="1" applyFill="1" applyBorder="1" applyAlignment="1" applyProtection="1">
      <alignment vertical="center"/>
    </xf>
    <xf numFmtId="3" fontId="22" fillId="0" borderId="195" xfId="7" applyNumberFormat="1" applyFont="1" applyFill="1" applyBorder="1" applyAlignment="1" applyProtection="1">
      <alignment vertical="center"/>
    </xf>
    <xf numFmtId="3" fontId="22" fillId="0" borderId="196" xfId="7" applyNumberFormat="1" applyFont="1" applyFill="1" applyBorder="1" applyAlignment="1" applyProtection="1">
      <alignment vertical="center"/>
    </xf>
    <xf numFmtId="3" fontId="22" fillId="0" borderId="197" xfId="7" applyNumberFormat="1" applyFont="1" applyFill="1" applyBorder="1" applyAlignment="1" applyProtection="1">
      <alignment vertical="center"/>
    </xf>
    <xf numFmtId="3" fontId="22" fillId="0" borderId="51" xfId="7" applyNumberFormat="1" applyFont="1" applyFill="1" applyBorder="1" applyAlignment="1" applyProtection="1">
      <alignment vertical="center"/>
    </xf>
    <xf numFmtId="3" fontId="22" fillId="0" borderId="188" xfId="7" applyNumberFormat="1" applyFont="1" applyFill="1" applyBorder="1" applyAlignment="1" applyProtection="1">
      <alignment vertical="center"/>
    </xf>
    <xf numFmtId="3" fontId="22" fillId="0" borderId="176" xfId="7" applyNumberFormat="1" applyFont="1" applyFill="1" applyBorder="1" applyAlignment="1" applyProtection="1">
      <alignment vertical="center"/>
    </xf>
    <xf numFmtId="3" fontId="22" fillId="0" borderId="178" xfId="7" applyNumberFormat="1" applyFont="1" applyFill="1" applyBorder="1" applyAlignment="1" applyProtection="1">
      <alignment vertical="center"/>
    </xf>
    <xf numFmtId="187" fontId="22" fillId="0" borderId="179" xfId="7" applyNumberFormat="1" applyFont="1" applyFill="1" applyBorder="1" applyAlignment="1" applyProtection="1">
      <alignment vertical="center"/>
    </xf>
    <xf numFmtId="179" fontId="22" fillId="2" borderId="190" xfId="7" applyNumberFormat="1" applyFont="1" applyFill="1" applyBorder="1" applyAlignment="1" applyProtection="1">
      <alignment vertical="center"/>
    </xf>
    <xf numFmtId="3" fontId="22" fillId="2" borderId="190" xfId="7" applyNumberFormat="1" applyFont="1" applyFill="1" applyBorder="1" applyAlignment="1" applyProtection="1">
      <alignment vertical="center"/>
    </xf>
    <xf numFmtId="3" fontId="22" fillId="2" borderId="192" xfId="7" applyNumberFormat="1" applyFont="1" applyFill="1" applyBorder="1" applyAlignment="1" applyProtection="1">
      <alignment vertical="center"/>
    </xf>
    <xf numFmtId="3" fontId="22" fillId="2" borderId="162" xfId="7" applyNumberFormat="1" applyFont="1" applyFill="1" applyBorder="1" applyAlignment="1" applyProtection="1">
      <alignment horizontal="right" vertical="center"/>
    </xf>
    <xf numFmtId="3" fontId="22" fillId="2" borderId="164" xfId="7" applyNumberFormat="1" applyFont="1" applyFill="1" applyBorder="1" applyAlignment="1" applyProtection="1">
      <alignment horizontal="right" vertical="center"/>
    </xf>
    <xf numFmtId="3" fontId="22" fillId="2" borderId="161" xfId="7" applyNumberFormat="1" applyFont="1" applyFill="1" applyBorder="1" applyAlignment="1" applyProtection="1">
      <alignment horizontal="right" vertical="center"/>
    </xf>
    <xf numFmtId="3" fontId="22" fillId="2" borderId="157" xfId="7" quotePrefix="1" applyNumberFormat="1" applyFont="1" applyFill="1" applyBorder="1" applyAlignment="1" applyProtection="1">
      <alignment horizontal="right" vertical="center"/>
    </xf>
    <xf numFmtId="3" fontId="22" fillId="2" borderId="159" xfId="7" quotePrefix="1" applyNumberFormat="1" applyFont="1" applyFill="1" applyBorder="1" applyAlignment="1" applyProtection="1">
      <alignment horizontal="right" vertical="center"/>
    </xf>
    <xf numFmtId="3" fontId="22" fillId="2" borderId="156" xfId="7" applyNumberFormat="1" applyFont="1" applyFill="1" applyBorder="1" applyAlignment="1" applyProtection="1">
      <alignment horizontal="right" vertical="center"/>
    </xf>
    <xf numFmtId="3" fontId="22" fillId="2" borderId="195" xfId="7" quotePrefix="1" applyNumberFormat="1" applyFont="1" applyFill="1" applyBorder="1" applyAlignment="1" applyProtection="1">
      <alignment horizontal="right" vertical="center"/>
    </xf>
    <xf numFmtId="3" fontId="22" fillId="2" borderId="196" xfId="7" quotePrefix="1" applyNumberFormat="1" applyFont="1" applyFill="1" applyBorder="1" applyAlignment="1" applyProtection="1">
      <alignment horizontal="right" vertical="center"/>
    </xf>
    <xf numFmtId="3" fontId="6" fillId="2" borderId="53" xfId="7" applyNumberFormat="1" applyFont="1" applyFill="1" applyBorder="1" applyAlignment="1" applyProtection="1">
      <alignment horizontal="center" vertical="center" shrinkToFit="1"/>
    </xf>
    <xf numFmtId="3" fontId="22" fillId="2" borderId="164" xfId="7" quotePrefix="1" applyNumberFormat="1" applyFont="1" applyFill="1" applyBorder="1" applyAlignment="1" applyProtection="1">
      <alignment horizontal="right" vertical="center"/>
    </xf>
    <xf numFmtId="3" fontId="6" fillId="0" borderId="198" xfId="7" applyNumberFormat="1" applyFont="1" applyFill="1" applyBorder="1" applyAlignment="1" applyProtection="1">
      <alignment horizontal="center" vertical="center"/>
    </xf>
    <xf numFmtId="3" fontId="22" fillId="0" borderId="199" xfId="7" applyNumberFormat="1" applyFont="1" applyBorder="1" applyAlignment="1" applyProtection="1">
      <alignment vertical="center"/>
    </xf>
    <xf numFmtId="3" fontId="22" fillId="2" borderId="200" xfId="7" applyNumberFormat="1" applyFont="1" applyFill="1" applyBorder="1" applyAlignment="1" applyProtection="1">
      <alignment vertical="center"/>
    </xf>
    <xf numFmtId="188" fontId="22" fillId="2" borderId="201" xfId="7" applyNumberFormat="1" applyFont="1" applyFill="1" applyBorder="1" applyAlignment="1" applyProtection="1">
      <alignment vertical="center"/>
    </xf>
    <xf numFmtId="3" fontId="22" fillId="2" borderId="167" xfId="7" applyNumberFormat="1" applyFont="1" applyFill="1" applyBorder="1" applyAlignment="1" applyProtection="1">
      <alignment vertical="center"/>
    </xf>
    <xf numFmtId="3" fontId="22" fillId="2" borderId="169" xfId="7" applyNumberFormat="1" applyFont="1" applyFill="1" applyBorder="1" applyAlignment="1" applyProtection="1">
      <alignment vertical="center"/>
    </xf>
    <xf numFmtId="3" fontId="22" fillId="2" borderId="166" xfId="7" applyNumberFormat="1" applyFont="1" applyFill="1" applyBorder="1" applyAlignment="1" applyProtection="1">
      <alignment vertical="center"/>
    </xf>
    <xf numFmtId="3" fontId="22" fillId="2" borderId="202" xfId="7" applyNumberFormat="1" applyFont="1" applyFill="1" applyBorder="1" applyAlignment="1" applyProtection="1">
      <alignment vertical="center"/>
    </xf>
    <xf numFmtId="3" fontId="22" fillId="2" borderId="203" xfId="7" applyNumberFormat="1" applyFont="1" applyFill="1" applyBorder="1" applyAlignment="1" applyProtection="1">
      <alignment vertical="center"/>
    </xf>
    <xf numFmtId="3" fontId="22" fillId="2" borderId="204" xfId="7" applyNumberFormat="1" applyFont="1" applyFill="1" applyBorder="1" applyAlignment="1" applyProtection="1">
      <alignment vertical="center"/>
    </xf>
    <xf numFmtId="3" fontId="22" fillId="0" borderId="205" xfId="7" applyNumberFormat="1" applyFont="1" applyBorder="1" applyAlignment="1" applyProtection="1">
      <alignment vertical="center"/>
    </xf>
    <xf numFmtId="187" fontId="22" fillId="0" borderId="199" xfId="7" applyNumberFormat="1" applyFont="1" applyBorder="1" applyAlignment="1" applyProtection="1">
      <alignment vertical="center"/>
    </xf>
    <xf numFmtId="3" fontId="22" fillId="0" borderId="166" xfId="7" applyNumberFormat="1" applyFont="1" applyFill="1" applyBorder="1" applyAlignment="1" applyProtection="1">
      <alignment vertical="center"/>
    </xf>
    <xf numFmtId="3" fontId="22" fillId="0" borderId="167" xfId="7" applyNumberFormat="1" applyFont="1" applyFill="1" applyBorder="1" applyAlignment="1" applyProtection="1">
      <alignment vertical="center"/>
    </xf>
    <xf numFmtId="3" fontId="22" fillId="0" borderId="169" xfId="7" applyNumberFormat="1" applyFont="1" applyFill="1" applyBorder="1" applyAlignment="1" applyProtection="1">
      <alignment vertical="center"/>
    </xf>
    <xf numFmtId="3" fontId="22" fillId="0" borderId="166" xfId="7" applyNumberFormat="1" applyFont="1" applyBorder="1" applyAlignment="1" applyProtection="1">
      <alignment vertical="center"/>
    </xf>
    <xf numFmtId="3" fontId="22" fillId="0" borderId="167" xfId="7" applyNumberFormat="1" applyFont="1" applyBorder="1" applyAlignment="1" applyProtection="1">
      <alignment vertical="center"/>
    </xf>
    <xf numFmtId="3" fontId="22" fillId="0" borderId="169" xfId="7" applyNumberFormat="1" applyFont="1" applyBorder="1" applyAlignment="1" applyProtection="1">
      <alignment vertical="center"/>
    </xf>
    <xf numFmtId="3" fontId="6" fillId="4" borderId="53" xfId="7" applyNumberFormat="1" applyFont="1" applyFill="1" applyBorder="1" applyAlignment="1" applyProtection="1">
      <alignment horizontal="center" vertical="center"/>
    </xf>
    <xf numFmtId="3" fontId="22" fillId="4" borderId="50" xfId="7" applyNumberFormat="1" applyFont="1" applyFill="1" applyBorder="1" applyAlignment="1" applyProtection="1">
      <alignment vertical="center"/>
    </xf>
    <xf numFmtId="3" fontId="22" fillId="4" borderId="206" xfId="7" applyNumberFormat="1" applyFont="1" applyFill="1" applyBorder="1" applyAlignment="1" applyProtection="1">
      <alignment vertical="center"/>
    </xf>
    <xf numFmtId="188" fontId="22" fillId="4" borderId="207" xfId="7" applyNumberFormat="1" applyFont="1" applyFill="1" applyBorder="1" applyAlignment="1" applyProtection="1">
      <alignment vertical="center"/>
    </xf>
    <xf numFmtId="3" fontId="22" fillId="4" borderId="208" xfId="7" applyNumberFormat="1" applyFont="1" applyFill="1" applyBorder="1" applyAlignment="1" applyProtection="1">
      <alignment vertical="center"/>
    </xf>
    <xf numFmtId="3" fontId="22" fillId="4" borderId="209" xfId="7" applyNumberFormat="1" applyFont="1" applyFill="1" applyBorder="1" applyAlignment="1" applyProtection="1">
      <alignment vertical="center"/>
    </xf>
    <xf numFmtId="3" fontId="22" fillId="4" borderId="210" xfId="7" applyNumberFormat="1" applyFont="1" applyFill="1" applyBorder="1" applyAlignment="1" applyProtection="1">
      <alignment vertical="center"/>
    </xf>
    <xf numFmtId="3" fontId="22" fillId="4" borderId="186" xfId="7" applyNumberFormat="1" applyFont="1" applyFill="1" applyBorder="1" applyAlignment="1" applyProtection="1">
      <alignment vertical="center"/>
    </xf>
    <xf numFmtId="3" fontId="22" fillId="4" borderId="187" xfId="7" applyNumberFormat="1" applyFont="1" applyFill="1" applyBorder="1" applyAlignment="1" applyProtection="1">
      <alignment vertical="center"/>
    </xf>
    <xf numFmtId="3" fontId="22" fillId="4" borderId="184" xfId="7" applyNumberFormat="1" applyFont="1" applyFill="1" applyBorder="1" applyAlignment="1" applyProtection="1">
      <alignment vertical="center"/>
    </xf>
    <xf numFmtId="3" fontId="22" fillId="4" borderId="185" xfId="7" applyNumberFormat="1" applyFont="1" applyFill="1" applyBorder="1" applyAlignment="1" applyProtection="1">
      <alignment vertical="center"/>
    </xf>
    <xf numFmtId="187" fontId="22" fillId="4" borderId="50" xfId="7" applyNumberFormat="1" applyFont="1" applyFill="1" applyBorder="1" applyAlignment="1" applyProtection="1">
      <alignment vertical="center"/>
    </xf>
    <xf numFmtId="3" fontId="22" fillId="4" borderId="191" xfId="7" applyNumberFormat="1" applyFont="1" applyFill="1" applyBorder="1" applyAlignment="1" applyProtection="1">
      <alignment vertical="center"/>
    </xf>
    <xf numFmtId="188" fontId="22" fillId="4" borderId="192" xfId="7" applyNumberFormat="1" applyFont="1" applyFill="1" applyBorder="1" applyAlignment="1" applyProtection="1">
      <alignment vertical="center"/>
    </xf>
    <xf numFmtId="3" fontId="22" fillId="4" borderId="162" xfId="7" applyNumberFormat="1" applyFont="1" applyFill="1" applyBorder="1" applyAlignment="1" applyProtection="1">
      <alignment vertical="center"/>
    </xf>
    <xf numFmtId="3" fontId="22" fillId="4" borderId="164" xfId="7" applyNumberFormat="1" applyFont="1" applyFill="1" applyBorder="1" applyAlignment="1" applyProtection="1">
      <alignment vertical="center"/>
    </xf>
    <xf numFmtId="3" fontId="22" fillId="4" borderId="161" xfId="7" applyNumberFormat="1" applyFont="1" applyFill="1" applyBorder="1" applyAlignment="1" applyProtection="1">
      <alignment vertical="center"/>
    </xf>
    <xf numFmtId="179" fontId="22" fillId="4" borderId="187" xfId="7" applyNumberFormat="1" applyFont="1" applyFill="1" applyBorder="1" applyAlignment="1" applyProtection="1">
      <alignment vertical="center"/>
    </xf>
    <xf numFmtId="3" fontId="22" fillId="6" borderId="164" xfId="7" applyNumberFormat="1" applyFont="1" applyFill="1" applyBorder="1" applyAlignment="1" applyProtection="1">
      <alignment vertical="center"/>
    </xf>
    <xf numFmtId="3" fontId="6" fillId="4" borderId="55" xfId="7" applyNumberFormat="1" applyFont="1" applyFill="1" applyBorder="1" applyAlignment="1" applyProtection="1">
      <alignment horizontal="center" vertical="center"/>
    </xf>
    <xf numFmtId="3" fontId="22" fillId="4" borderId="179" xfId="7" applyNumberFormat="1" applyFont="1" applyFill="1" applyBorder="1" applyAlignment="1" applyProtection="1">
      <alignment vertical="center"/>
    </xf>
    <xf numFmtId="3" fontId="22" fillId="4" borderId="195" xfId="7" applyNumberFormat="1" applyFont="1" applyFill="1" applyBorder="1" applyAlignment="1" applyProtection="1">
      <alignment vertical="center"/>
    </xf>
    <xf numFmtId="3" fontId="22" fillId="4" borderId="196" xfId="7" applyNumberFormat="1" applyFont="1" applyFill="1" applyBorder="1" applyAlignment="1" applyProtection="1">
      <alignment vertical="center"/>
    </xf>
    <xf numFmtId="3" fontId="22" fillId="4" borderId="197" xfId="7" applyNumberFormat="1" applyFont="1" applyFill="1" applyBorder="1" applyAlignment="1" applyProtection="1">
      <alignment vertical="center"/>
    </xf>
    <xf numFmtId="3" fontId="22" fillId="4" borderId="176" xfId="7" applyNumberFormat="1" applyFont="1" applyFill="1" applyBorder="1" applyAlignment="1" applyProtection="1">
      <alignment vertical="center"/>
    </xf>
    <xf numFmtId="3" fontId="22" fillId="4" borderId="178" xfId="7" applyNumberFormat="1" applyFont="1" applyFill="1" applyBorder="1" applyAlignment="1" applyProtection="1">
      <alignment vertical="center"/>
    </xf>
    <xf numFmtId="187" fontId="22" fillId="4" borderId="179" xfId="7" applyNumberFormat="1" applyFont="1" applyFill="1" applyBorder="1" applyAlignment="1" applyProtection="1">
      <alignment vertical="center"/>
    </xf>
    <xf numFmtId="3" fontId="22" fillId="0" borderId="0" xfId="7" applyNumberFormat="1" applyFont="1" applyBorder="1" applyAlignment="1" applyProtection="1">
      <alignment horizontal="center" vertical="center"/>
    </xf>
    <xf numFmtId="3" fontId="22" fillId="0" borderId="0" xfId="7" applyNumberFormat="1" applyFont="1" applyBorder="1" applyAlignment="1" applyProtection="1">
      <alignment vertical="center"/>
    </xf>
    <xf numFmtId="188" fontId="22" fillId="0" borderId="0" xfId="7" applyNumberFormat="1" applyFont="1" applyBorder="1" applyAlignment="1" applyProtection="1">
      <alignment horizontal="right" vertical="center"/>
    </xf>
    <xf numFmtId="188" fontId="22" fillId="0" borderId="0" xfId="7" applyNumberFormat="1" applyFont="1" applyBorder="1" applyAlignment="1" applyProtection="1">
      <alignment vertical="center"/>
    </xf>
    <xf numFmtId="187" fontId="22" fillId="0" borderId="0" xfId="7" applyNumberFormat="1" applyFont="1" applyBorder="1" applyAlignment="1" applyProtection="1">
      <alignment vertical="center"/>
    </xf>
    <xf numFmtId="3" fontId="22" fillId="0" borderId="0" xfId="7" quotePrefix="1" applyNumberFormat="1" applyFont="1" applyBorder="1" applyAlignment="1" applyProtection="1">
      <alignment vertical="center"/>
    </xf>
    <xf numFmtId="3" fontId="6" fillId="0" borderId="0" xfId="7" applyNumberFormat="1" applyFont="1" applyAlignment="1" applyProtection="1">
      <alignment vertical="center"/>
    </xf>
    <xf numFmtId="3" fontId="22" fillId="0" borderId="0" xfId="7" quotePrefix="1" applyNumberFormat="1" applyFont="1" applyBorder="1" applyAlignment="1" applyProtection="1">
      <alignment horizontal="left" vertical="center"/>
    </xf>
    <xf numFmtId="3" fontId="22" fillId="0" borderId="0" xfId="7" applyNumberFormat="1" applyFont="1" applyAlignment="1" applyProtection="1">
      <alignment horizontal="center" vertical="center"/>
    </xf>
    <xf numFmtId="3" fontId="14" fillId="0" borderId="0" xfId="7" applyNumberFormat="1" applyFont="1" applyFill="1" applyAlignment="1" applyProtection="1">
      <alignment horizontal="left" vertical="center"/>
    </xf>
    <xf numFmtId="3" fontId="31" fillId="0" borderId="0" xfId="7" applyNumberFormat="1" applyFont="1" applyFill="1" applyAlignment="1" applyProtection="1">
      <alignment vertical="center"/>
    </xf>
    <xf numFmtId="3" fontId="31" fillId="2" borderId="0" xfId="7" applyNumberFormat="1" applyFont="1" applyFill="1" applyAlignment="1" applyProtection="1">
      <alignment vertical="center"/>
    </xf>
    <xf numFmtId="3" fontId="31" fillId="0" borderId="0" xfId="7" quotePrefix="1" applyNumberFormat="1" applyFont="1" applyFill="1" applyAlignment="1" applyProtection="1">
      <alignment vertical="center"/>
    </xf>
    <xf numFmtId="3" fontId="31" fillId="0" borderId="0" xfId="7" applyNumberFormat="1" applyFont="1" applyFill="1" applyBorder="1" applyAlignment="1" applyProtection="1">
      <alignment vertical="center"/>
    </xf>
    <xf numFmtId="3" fontId="32" fillId="0" borderId="0" xfId="7" applyNumberFormat="1" applyFont="1" applyFill="1" applyAlignment="1" applyProtection="1">
      <alignment vertical="center"/>
    </xf>
    <xf numFmtId="3" fontId="31" fillId="4" borderId="59" xfId="7" applyNumberFormat="1" applyFont="1" applyFill="1" applyBorder="1" applyAlignment="1" applyProtection="1">
      <alignment horizontal="center" vertical="center"/>
    </xf>
    <xf numFmtId="3" fontId="31" fillId="4" borderId="59" xfId="7" quotePrefix="1" applyNumberFormat="1" applyFont="1" applyFill="1" applyBorder="1" applyAlignment="1" applyProtection="1">
      <alignment horizontal="center" vertical="center"/>
    </xf>
    <xf numFmtId="3" fontId="31" fillId="0" borderId="53" xfId="7" applyNumberFormat="1" applyFont="1" applyFill="1" applyBorder="1" applyAlignment="1" applyProtection="1">
      <alignment vertical="center"/>
    </xf>
    <xf numFmtId="3" fontId="31" fillId="4" borderId="50" xfId="7" applyNumberFormat="1" applyFont="1" applyFill="1" applyBorder="1" applyAlignment="1" applyProtection="1">
      <alignment horizontal="center" vertical="center"/>
    </xf>
    <xf numFmtId="3" fontId="31" fillId="0" borderId="53" xfId="7" applyNumberFormat="1" applyFont="1" applyFill="1" applyBorder="1" applyAlignment="1" applyProtection="1">
      <alignment horizontal="center" vertical="center"/>
    </xf>
    <xf numFmtId="3" fontId="33" fillId="0" borderId="53" xfId="7" applyNumberFormat="1" applyFont="1" applyFill="1" applyBorder="1" applyAlignment="1" applyProtection="1">
      <alignment horizontal="center" vertical="center"/>
    </xf>
    <xf numFmtId="3" fontId="34" fillId="0" borderId="0" xfId="7" applyNumberFormat="1" applyFont="1" applyFill="1" applyAlignment="1" applyProtection="1">
      <alignment vertical="center"/>
    </xf>
    <xf numFmtId="3" fontId="31" fillId="4" borderId="179" xfId="7" applyNumberFormat="1" applyFont="1" applyFill="1" applyBorder="1" applyAlignment="1" applyProtection="1">
      <alignment horizontal="center" vertical="center"/>
    </xf>
    <xf numFmtId="3" fontId="31" fillId="4" borderId="179" xfId="7" quotePrefix="1" applyNumberFormat="1" applyFont="1" applyFill="1" applyBorder="1" applyAlignment="1" applyProtection="1">
      <alignment horizontal="center" vertical="center"/>
    </xf>
    <xf numFmtId="49" fontId="31" fillId="4" borderId="53" xfId="7" applyNumberFormat="1" applyFont="1" applyFill="1" applyBorder="1" applyAlignment="1" applyProtection="1">
      <alignment horizontal="center" vertical="center"/>
    </xf>
    <xf numFmtId="49" fontId="31" fillId="4" borderId="50" xfId="7" applyNumberFormat="1" applyFont="1" applyFill="1" applyBorder="1" applyAlignment="1" applyProtection="1">
      <alignment vertical="center"/>
    </xf>
    <xf numFmtId="49" fontId="31" fillId="4" borderId="50" xfId="7" applyNumberFormat="1" applyFont="1" applyFill="1" applyBorder="1" applyAlignment="1" applyProtection="1">
      <alignment horizontal="center" vertical="center"/>
    </xf>
    <xf numFmtId="49" fontId="31" fillId="4" borderId="0" xfId="7" applyNumberFormat="1" applyFont="1" applyFill="1" applyBorder="1" applyAlignment="1" applyProtection="1">
      <alignment horizontal="centerContinuous" vertical="center"/>
    </xf>
    <xf numFmtId="49" fontId="31" fillId="4" borderId="50" xfId="7" applyNumberFormat="1" applyFont="1" applyFill="1" applyBorder="1" applyAlignment="1" applyProtection="1">
      <alignment horizontal="centerContinuous" vertical="center"/>
    </xf>
    <xf numFmtId="3" fontId="31" fillId="6" borderId="50" xfId="7" applyNumberFormat="1" applyFont="1" applyFill="1" applyBorder="1" applyAlignment="1" applyProtection="1">
      <alignment horizontal="center" vertical="center"/>
    </xf>
    <xf numFmtId="49" fontId="31" fillId="4" borderId="186" xfId="7" quotePrefix="1" applyNumberFormat="1" applyFont="1" applyFill="1" applyBorder="1" applyAlignment="1" applyProtection="1">
      <alignment vertical="center"/>
    </xf>
    <xf numFmtId="49" fontId="31" fillId="4" borderId="53" xfId="7" quotePrefix="1" applyNumberFormat="1" applyFont="1" applyFill="1" applyBorder="1" applyAlignment="1" applyProtection="1">
      <alignment horizontal="center" vertical="center"/>
    </xf>
    <xf numFmtId="49" fontId="31" fillId="0" borderId="53" xfId="7" applyNumberFormat="1" applyFont="1" applyFill="1" applyBorder="1" applyAlignment="1" applyProtection="1">
      <alignment vertical="center"/>
    </xf>
    <xf numFmtId="49" fontId="31" fillId="4" borderId="53" xfId="7" applyNumberFormat="1" applyFont="1" applyFill="1" applyBorder="1" applyAlignment="1" applyProtection="1">
      <alignment vertical="center"/>
    </xf>
    <xf numFmtId="49" fontId="32" fillId="0" borderId="0" xfId="7" applyNumberFormat="1" applyFont="1" applyFill="1" applyAlignment="1" applyProtection="1">
      <alignment vertical="center"/>
    </xf>
    <xf numFmtId="3" fontId="31" fillId="4" borderId="55" xfId="7" applyNumberFormat="1" applyFont="1" applyFill="1" applyBorder="1" applyAlignment="1" applyProtection="1">
      <alignment horizontal="center" vertical="center"/>
    </xf>
    <xf numFmtId="3" fontId="31" fillId="4" borderId="47" xfId="7" applyNumberFormat="1" applyFont="1" applyFill="1" applyBorder="1" applyAlignment="1" applyProtection="1">
      <alignment horizontal="center" vertical="center"/>
    </xf>
    <xf numFmtId="3" fontId="31" fillId="6" borderId="179" xfId="7" applyNumberFormat="1" applyFont="1" applyFill="1" applyBorder="1" applyAlignment="1" applyProtection="1">
      <alignment horizontal="center" vertical="center"/>
    </xf>
    <xf numFmtId="3" fontId="31" fillId="4" borderId="47" xfId="7" quotePrefix="1" applyNumberFormat="1" applyFont="1" applyFill="1" applyBorder="1" applyAlignment="1" applyProtection="1">
      <alignment horizontal="center" vertical="center"/>
    </xf>
    <xf numFmtId="3" fontId="31" fillId="4" borderId="55" xfId="7" quotePrefix="1" applyNumberFormat="1" applyFont="1" applyFill="1" applyBorder="1" applyAlignment="1" applyProtection="1">
      <alignment horizontal="center" vertical="center"/>
    </xf>
    <xf numFmtId="3" fontId="32" fillId="0" borderId="0" xfId="7" applyNumberFormat="1" applyFont="1" applyFill="1" applyAlignment="1" applyProtection="1">
      <alignment horizontal="center" vertical="center"/>
    </xf>
    <xf numFmtId="3" fontId="35" fillId="5" borderId="53" xfId="7" applyNumberFormat="1" applyFont="1" applyFill="1" applyBorder="1" applyAlignment="1" applyProtection="1">
      <alignment horizontal="center" vertical="center"/>
    </xf>
    <xf numFmtId="3" fontId="35" fillId="0" borderId="53" xfId="7" applyNumberFormat="1" applyFont="1" applyFill="1" applyBorder="1" applyAlignment="1" applyProtection="1">
      <alignment vertical="center"/>
    </xf>
    <xf numFmtId="3" fontId="35" fillId="0" borderId="211" xfId="7" applyNumberFormat="1" applyFont="1" applyFill="1" applyBorder="1" applyAlignment="1" applyProtection="1">
      <alignment vertical="center"/>
    </xf>
    <xf numFmtId="188" fontId="35" fillId="0" borderId="212" xfId="7" applyNumberFormat="1" applyFont="1" applyFill="1" applyBorder="1" applyAlignment="1" applyProtection="1">
      <alignment vertical="center"/>
    </xf>
    <xf numFmtId="3" fontId="35" fillId="0" borderId="213" xfId="7" applyNumberFormat="1" applyFont="1" applyFill="1" applyBorder="1" applyAlignment="1" applyProtection="1">
      <alignment vertical="center"/>
    </xf>
    <xf numFmtId="3" fontId="35" fillId="0" borderId="214" xfId="7" applyNumberFormat="1" applyFont="1" applyFill="1" applyBorder="1" applyAlignment="1" applyProtection="1">
      <alignment vertical="center"/>
    </xf>
    <xf numFmtId="3" fontId="35" fillId="0" borderId="215" xfId="7" applyNumberFormat="1" applyFont="1" applyFill="1" applyBorder="1" applyAlignment="1" applyProtection="1">
      <alignment vertical="center"/>
    </xf>
    <xf numFmtId="188" fontId="35" fillId="0" borderId="213" xfId="7" applyNumberFormat="1" applyFont="1" applyFill="1" applyBorder="1" applyAlignment="1" applyProtection="1">
      <alignment vertical="center"/>
    </xf>
    <xf numFmtId="3" fontId="35" fillId="0" borderId="50" xfId="7" applyNumberFormat="1" applyFont="1" applyFill="1" applyBorder="1" applyAlignment="1" applyProtection="1">
      <alignment vertical="center"/>
    </xf>
    <xf numFmtId="3" fontId="35" fillId="0" borderId="28" xfId="7" applyNumberFormat="1" applyFont="1" applyFill="1" applyBorder="1" applyAlignment="1" applyProtection="1">
      <alignment vertical="center"/>
    </xf>
    <xf numFmtId="3" fontId="35" fillId="0" borderId="186" xfId="7" applyNumberFormat="1" applyFont="1" applyFill="1" applyBorder="1" applyAlignment="1" applyProtection="1">
      <alignment vertical="center"/>
    </xf>
    <xf numFmtId="3" fontId="35" fillId="0" borderId="55" xfId="7" applyNumberFormat="1" applyFont="1" applyFill="1" applyBorder="1" applyAlignment="1" applyProtection="1"/>
    <xf numFmtId="3" fontId="35" fillId="0" borderId="216" xfId="7" applyNumberFormat="1" applyFont="1" applyFill="1" applyBorder="1" applyAlignment="1" applyProtection="1">
      <alignment vertical="center"/>
    </xf>
    <xf numFmtId="188" fontId="35" fillId="0" borderId="217" xfId="7" applyNumberFormat="1" applyFont="1" applyFill="1" applyBorder="1" applyAlignment="1" applyProtection="1">
      <alignment vertical="center"/>
    </xf>
    <xf numFmtId="3" fontId="35" fillId="0" borderId="217" xfId="7" applyNumberFormat="1" applyFont="1" applyFill="1" applyBorder="1" applyAlignment="1" applyProtection="1">
      <alignment vertical="center"/>
    </xf>
    <xf numFmtId="3" fontId="35" fillId="0" borderId="218" xfId="7" applyNumberFormat="1" applyFont="1" applyFill="1" applyBorder="1" applyAlignment="1" applyProtection="1">
      <alignment vertical="center"/>
    </xf>
    <xf numFmtId="3" fontId="35" fillId="0" borderId="51" xfId="7" applyNumberFormat="1" applyFont="1" applyFill="1" applyBorder="1" applyAlignment="1" applyProtection="1">
      <alignment vertical="center"/>
    </xf>
    <xf numFmtId="188" fontId="35" fillId="0" borderId="47" xfId="7" applyNumberFormat="1" applyFont="1" applyFill="1" applyBorder="1" applyAlignment="1" applyProtection="1">
      <alignment vertical="center"/>
    </xf>
    <xf numFmtId="3" fontId="35" fillId="0" borderId="55" xfId="7" applyNumberFormat="1" applyFont="1" applyFill="1" applyBorder="1" applyAlignment="1" applyProtection="1">
      <alignment vertical="center"/>
    </xf>
    <xf numFmtId="3" fontId="35" fillId="0" borderId="179" xfId="7" applyNumberFormat="1" applyFont="1" applyFill="1" applyBorder="1" applyAlignment="1" applyProtection="1">
      <alignment vertical="center"/>
    </xf>
    <xf numFmtId="187" fontId="35" fillId="0" borderId="55" xfId="7" applyNumberFormat="1" applyFont="1" applyFill="1" applyBorder="1" applyAlignment="1" applyProtection="1">
      <alignment vertical="center"/>
    </xf>
    <xf numFmtId="188" fontId="35" fillId="0" borderId="50" xfId="7" applyNumberFormat="1" applyFont="1" applyFill="1" applyBorder="1" applyAlignment="1" applyProtection="1">
      <alignment vertical="center"/>
    </xf>
    <xf numFmtId="187" fontId="35" fillId="0" borderId="53" xfId="7" applyNumberFormat="1" applyFont="1" applyFill="1" applyBorder="1" applyAlignment="1" applyProtection="1">
      <alignment vertical="center"/>
    </xf>
    <xf numFmtId="3" fontId="35" fillId="0" borderId="56" xfId="7" applyNumberFormat="1" applyFont="1" applyFill="1" applyBorder="1" applyAlignment="1" applyProtection="1">
      <alignment vertical="center"/>
    </xf>
    <xf numFmtId="3" fontId="35" fillId="0" borderId="59" xfId="7" applyNumberFormat="1" applyFont="1" applyFill="1" applyBorder="1" applyAlignment="1" applyProtection="1">
      <alignment vertical="center"/>
    </xf>
    <xf numFmtId="188" fontId="35" fillId="0" borderId="0" xfId="7" applyNumberFormat="1" applyFont="1" applyFill="1" applyBorder="1" applyAlignment="1" applyProtection="1">
      <alignment vertical="center"/>
    </xf>
    <xf numFmtId="3" fontId="35" fillId="0" borderId="53" xfId="7" quotePrefix="1" applyNumberFormat="1" applyFont="1" applyFill="1" applyBorder="1" applyAlignment="1" applyProtection="1">
      <alignment vertical="center"/>
    </xf>
    <xf numFmtId="3" fontId="35" fillId="7" borderId="53" xfId="7" applyNumberFormat="1" applyFont="1" applyFill="1" applyBorder="1" applyAlignment="1" applyProtection="1">
      <alignment horizontal="center" vertical="center"/>
    </xf>
    <xf numFmtId="3" fontId="35" fillId="7" borderId="186" xfId="7" applyNumberFormat="1" applyFont="1" applyFill="1" applyBorder="1" applyAlignment="1" applyProtection="1">
      <alignment horizontal="centerContinuous" vertical="center"/>
    </xf>
    <xf numFmtId="3" fontId="35" fillId="7" borderId="50" xfId="7" quotePrefix="1" applyNumberFormat="1" applyFont="1" applyFill="1" applyBorder="1" applyAlignment="1" applyProtection="1">
      <alignment horizontal="centerContinuous" vertical="center"/>
    </xf>
    <xf numFmtId="3" fontId="35" fillId="7" borderId="50" xfId="7" applyNumberFormat="1" applyFont="1" applyFill="1" applyBorder="1" applyAlignment="1" applyProtection="1">
      <alignment vertical="center"/>
    </xf>
    <xf numFmtId="3" fontId="35" fillId="7" borderId="186" xfId="7" applyNumberFormat="1" applyFont="1" applyFill="1" applyBorder="1" applyAlignment="1" applyProtection="1">
      <alignment vertical="center"/>
    </xf>
    <xf numFmtId="188" fontId="35" fillId="7" borderId="0" xfId="7" applyNumberFormat="1" applyFont="1" applyFill="1" applyBorder="1" applyAlignment="1" applyProtection="1">
      <alignment vertical="center"/>
    </xf>
    <xf numFmtId="3" fontId="35" fillId="7" borderId="215" xfId="7" applyNumberFormat="1" applyFont="1" applyFill="1" applyBorder="1" applyAlignment="1" applyProtection="1">
      <alignment vertical="center"/>
    </xf>
    <xf numFmtId="3" fontId="35" fillId="7" borderId="214" xfId="7" applyNumberFormat="1" applyFont="1" applyFill="1" applyBorder="1" applyAlignment="1" applyProtection="1">
      <alignment vertical="center"/>
    </xf>
    <xf numFmtId="3" fontId="35" fillId="7" borderId="56" xfId="7" applyNumberFormat="1" applyFont="1" applyFill="1" applyBorder="1" applyAlignment="1" applyProtection="1">
      <alignment vertical="center"/>
    </xf>
    <xf numFmtId="3" fontId="35" fillId="7" borderId="53" xfId="7" applyNumberFormat="1" applyFont="1" applyFill="1" applyBorder="1" applyAlignment="1" applyProtection="1">
      <alignment vertical="center"/>
    </xf>
    <xf numFmtId="3" fontId="35" fillId="7" borderId="202" xfId="7" applyNumberFormat="1" applyFont="1" applyFill="1" applyBorder="1" applyAlignment="1" applyProtection="1">
      <alignment horizontal="centerContinuous" vertical="center"/>
    </xf>
    <xf numFmtId="3" fontId="35" fillId="7" borderId="199" xfId="7" applyNumberFormat="1" applyFont="1" applyFill="1" applyBorder="1" applyAlignment="1" applyProtection="1">
      <alignment horizontal="center" vertical="center"/>
    </xf>
    <xf numFmtId="38" fontId="35" fillId="7" borderId="199" xfId="8" applyFont="1" applyFill="1" applyBorder="1" applyAlignment="1" applyProtection="1">
      <alignment vertical="center"/>
    </xf>
    <xf numFmtId="3" fontId="35" fillId="7" borderId="219" xfId="7" applyNumberFormat="1" applyFont="1" applyFill="1" applyBorder="1" applyAlignment="1" applyProtection="1">
      <alignment vertical="center"/>
    </xf>
    <xf numFmtId="188" fontId="35" fillId="7" borderId="220" xfId="7" applyNumberFormat="1" applyFont="1" applyFill="1" applyBorder="1" applyAlignment="1" applyProtection="1">
      <alignment vertical="center"/>
    </xf>
    <xf numFmtId="3" fontId="35" fillId="7" borderId="221" xfId="7" applyNumberFormat="1" applyFont="1" applyFill="1" applyBorder="1" applyAlignment="1" applyProtection="1">
      <alignment vertical="center"/>
    </xf>
    <xf numFmtId="3" fontId="35" fillId="7" borderId="202" xfId="7" applyNumberFormat="1" applyFont="1" applyFill="1" applyBorder="1" applyAlignment="1" applyProtection="1">
      <alignment vertical="center"/>
    </xf>
    <xf numFmtId="3" fontId="35" fillId="7" borderId="198" xfId="7" applyNumberFormat="1" applyFont="1" applyFill="1" applyBorder="1" applyAlignment="1" applyProtection="1">
      <alignment vertical="center"/>
    </xf>
    <xf numFmtId="188" fontId="35" fillId="7" borderId="222" xfId="7" applyNumberFormat="1" applyFont="1" applyFill="1" applyBorder="1" applyAlignment="1" applyProtection="1">
      <alignment vertical="center"/>
    </xf>
    <xf numFmtId="187" fontId="35" fillId="7" borderId="198" xfId="7" applyNumberFormat="1" applyFont="1" applyFill="1" applyBorder="1" applyAlignment="1" applyProtection="1">
      <alignment vertical="center"/>
    </xf>
    <xf numFmtId="188" fontId="35" fillId="7" borderId="213" xfId="7" applyNumberFormat="1" applyFont="1" applyFill="1" applyBorder="1" applyAlignment="1" applyProtection="1">
      <alignment vertical="center"/>
    </xf>
    <xf numFmtId="3" fontId="35" fillId="7" borderId="199" xfId="7" quotePrefix="1" applyNumberFormat="1" applyFont="1" applyFill="1" applyBorder="1" applyAlignment="1" applyProtection="1">
      <alignment horizontal="center" vertical="center"/>
    </xf>
    <xf numFmtId="3" fontId="35" fillId="7" borderId="199" xfId="7" applyNumberFormat="1" applyFont="1" applyFill="1" applyBorder="1" applyAlignment="1" applyProtection="1">
      <alignment vertical="center"/>
    </xf>
    <xf numFmtId="3" fontId="35" fillId="7" borderId="219" xfId="7" quotePrefix="1" applyNumberFormat="1" applyFont="1" applyFill="1" applyBorder="1" applyAlignment="1" applyProtection="1">
      <alignment horizontal="right" vertical="center"/>
    </xf>
    <xf numFmtId="3" fontId="35" fillId="7" borderId="221" xfId="7" quotePrefix="1" applyNumberFormat="1" applyFont="1" applyFill="1" applyBorder="1" applyAlignment="1" applyProtection="1">
      <alignment horizontal="right" vertical="center"/>
    </xf>
    <xf numFmtId="188" fontId="35" fillId="7" borderId="199" xfId="7" applyNumberFormat="1" applyFont="1" applyFill="1" applyBorder="1" applyAlignment="1" applyProtection="1">
      <alignment vertical="center"/>
    </xf>
    <xf numFmtId="4" fontId="35" fillId="0" borderId="55" xfId="7" applyNumberFormat="1" applyFont="1" applyFill="1" applyBorder="1" applyAlignment="1" applyProtection="1">
      <alignment vertical="center"/>
    </xf>
    <xf numFmtId="3" fontId="35" fillId="5" borderId="53" xfId="7" applyNumberFormat="1" applyFont="1" applyFill="1" applyBorder="1" applyAlignment="1" applyProtection="1">
      <alignment vertical="center" wrapText="1"/>
    </xf>
    <xf numFmtId="188" fontId="35" fillId="0" borderId="179" xfId="7" applyNumberFormat="1" applyFont="1" applyFill="1" applyBorder="1" applyAlignment="1" applyProtection="1">
      <alignment vertical="center"/>
    </xf>
    <xf numFmtId="3" fontId="35" fillId="5" borderId="186" xfId="7" applyNumberFormat="1" applyFont="1" applyFill="1" applyBorder="1" applyAlignment="1" applyProtection="1">
      <alignment horizontal="centerContinuous" vertical="center"/>
    </xf>
    <xf numFmtId="3" fontId="35" fillId="5" borderId="50" xfId="7" applyNumberFormat="1" applyFont="1" applyFill="1" applyBorder="1" applyAlignment="1" applyProtection="1">
      <alignment vertical="center"/>
    </xf>
    <xf numFmtId="3" fontId="35" fillId="5" borderId="211" xfId="7" applyNumberFormat="1" applyFont="1" applyFill="1" applyBorder="1" applyAlignment="1" applyProtection="1">
      <alignment vertical="center"/>
    </xf>
    <xf numFmtId="188" fontId="35" fillId="5" borderId="212" xfId="7" applyNumberFormat="1" applyFont="1" applyFill="1" applyBorder="1" applyAlignment="1" applyProtection="1">
      <alignment vertical="center"/>
    </xf>
    <xf numFmtId="3" fontId="35" fillId="5" borderId="212" xfId="7" applyNumberFormat="1" applyFont="1" applyFill="1" applyBorder="1" applyAlignment="1" applyProtection="1">
      <alignment vertical="center"/>
    </xf>
    <xf numFmtId="3" fontId="35" fillId="7" borderId="212" xfId="7" applyNumberFormat="1" applyFont="1" applyFill="1" applyBorder="1" applyAlignment="1" applyProtection="1">
      <alignment vertical="center"/>
    </xf>
    <xf numFmtId="3" fontId="35" fillId="7" borderId="224" xfId="7" applyNumberFormat="1" applyFont="1" applyFill="1" applyBorder="1" applyAlignment="1" applyProtection="1">
      <alignment vertical="center"/>
    </xf>
    <xf numFmtId="3" fontId="35" fillId="5" borderId="202" xfId="7" applyNumberFormat="1" applyFont="1" applyFill="1" applyBorder="1" applyAlignment="1" applyProtection="1">
      <alignment horizontal="centerContinuous" vertical="center"/>
    </xf>
    <xf numFmtId="3" fontId="35" fillId="5" borderId="199" xfId="7" applyNumberFormat="1" applyFont="1" applyFill="1" applyBorder="1" applyAlignment="1" applyProtection="1">
      <alignment vertical="center"/>
    </xf>
    <xf numFmtId="3" fontId="35" fillId="5" borderId="219" xfId="7" applyNumberFormat="1" applyFont="1" applyFill="1" applyBorder="1" applyAlignment="1" applyProtection="1">
      <alignment vertical="center"/>
    </xf>
    <xf numFmtId="188" fontId="35" fillId="5" borderId="220" xfId="7" applyNumberFormat="1" applyFont="1" applyFill="1" applyBorder="1" applyAlignment="1" applyProtection="1">
      <alignment vertical="center"/>
    </xf>
    <xf numFmtId="3" fontId="35" fillId="5" borderId="220" xfId="7" applyNumberFormat="1" applyFont="1" applyFill="1" applyBorder="1" applyAlignment="1" applyProtection="1">
      <alignment vertical="center"/>
    </xf>
    <xf numFmtId="3" fontId="35" fillId="7" borderId="220" xfId="7" applyNumberFormat="1" applyFont="1" applyFill="1" applyBorder="1" applyAlignment="1" applyProtection="1">
      <alignment vertical="center"/>
    </xf>
    <xf numFmtId="3" fontId="35" fillId="0" borderId="198" xfId="7" applyNumberFormat="1" applyFont="1" applyFill="1" applyBorder="1" applyAlignment="1" applyProtection="1">
      <alignment vertical="center"/>
    </xf>
    <xf numFmtId="3" fontId="35" fillId="7" borderId="59" xfId="7" quotePrefix="1" applyNumberFormat="1" applyFont="1" applyFill="1" applyBorder="1" applyAlignment="1" applyProtection="1">
      <alignment horizontal="centerContinuous" vertical="center"/>
    </xf>
    <xf numFmtId="3" fontId="35" fillId="7" borderId="59" xfId="7" applyNumberFormat="1" applyFont="1" applyFill="1" applyBorder="1" applyAlignment="1" applyProtection="1">
      <alignment vertical="center"/>
    </xf>
    <xf numFmtId="188" fontId="35" fillId="7" borderId="59" xfId="7" applyNumberFormat="1" applyFont="1" applyFill="1" applyBorder="1" applyAlignment="1" applyProtection="1">
      <alignment vertical="center"/>
    </xf>
    <xf numFmtId="3" fontId="35" fillId="7" borderId="28" xfId="7" applyNumberFormat="1" applyFont="1" applyFill="1" applyBorder="1" applyAlignment="1" applyProtection="1">
      <alignment vertical="center"/>
    </xf>
    <xf numFmtId="3" fontId="35" fillId="7" borderId="211" xfId="7" applyNumberFormat="1" applyFont="1" applyFill="1" applyBorder="1" applyAlignment="1" applyProtection="1">
      <alignment vertical="center"/>
    </xf>
    <xf numFmtId="3" fontId="35" fillId="5" borderId="51" xfId="7" applyNumberFormat="1" applyFont="1" applyFill="1" applyBorder="1" applyAlignment="1" applyProtection="1">
      <alignment horizontal="centerContinuous" vertical="center"/>
    </xf>
    <xf numFmtId="3" fontId="35" fillId="7" borderId="179" xfId="7" quotePrefix="1" applyNumberFormat="1" applyFont="1" applyFill="1" applyBorder="1" applyAlignment="1" applyProtection="1">
      <alignment horizontal="center" vertical="center"/>
    </xf>
    <xf numFmtId="3" fontId="35" fillId="7" borderId="179" xfId="7" applyNumberFormat="1" applyFont="1" applyFill="1" applyBorder="1" applyAlignment="1" applyProtection="1">
      <alignment vertical="center"/>
    </xf>
    <xf numFmtId="3" fontId="35" fillId="7" borderId="216" xfId="7" applyNumberFormat="1" applyFont="1" applyFill="1" applyBorder="1" applyAlignment="1" applyProtection="1">
      <alignment vertical="center"/>
    </xf>
    <xf numFmtId="188" fontId="35" fillId="7" borderId="217" xfId="7" applyNumberFormat="1" applyFont="1" applyFill="1" applyBorder="1" applyAlignment="1" applyProtection="1">
      <alignment vertical="center"/>
    </xf>
    <xf numFmtId="3" fontId="35" fillId="7" borderId="218" xfId="7" applyNumberFormat="1" applyFont="1" applyFill="1" applyBorder="1" applyAlignment="1" applyProtection="1">
      <alignment vertical="center"/>
    </xf>
    <xf numFmtId="3" fontId="35" fillId="7" borderId="51" xfId="7" applyNumberFormat="1" applyFont="1" applyFill="1" applyBorder="1" applyAlignment="1" applyProtection="1">
      <alignment vertical="center"/>
    </xf>
    <xf numFmtId="188" fontId="35" fillId="7" borderId="179" xfId="7" applyNumberFormat="1" applyFont="1" applyFill="1" applyBorder="1" applyAlignment="1" applyProtection="1">
      <alignment vertical="center"/>
    </xf>
    <xf numFmtId="187" fontId="35" fillId="7" borderId="55" xfId="7" applyNumberFormat="1" applyFont="1" applyFill="1" applyBorder="1" applyAlignment="1" applyProtection="1">
      <alignment vertical="center"/>
    </xf>
    <xf numFmtId="3" fontId="35" fillId="7" borderId="55" xfId="7" applyNumberFormat="1" applyFont="1" applyFill="1" applyBorder="1" applyAlignment="1" applyProtection="1">
      <alignment vertical="center"/>
    </xf>
    <xf numFmtId="3" fontId="32" fillId="7" borderId="0" xfId="7" applyNumberFormat="1" applyFont="1" applyFill="1" applyAlignment="1" applyProtection="1">
      <alignment vertical="center"/>
    </xf>
    <xf numFmtId="188" fontId="35" fillId="7" borderId="50" xfId="7" applyNumberFormat="1" applyFont="1" applyFill="1" applyBorder="1" applyAlignment="1" applyProtection="1">
      <alignment vertical="center"/>
    </xf>
    <xf numFmtId="3" fontId="35" fillId="0" borderId="223" xfId="7" applyNumberFormat="1" applyFont="1" applyFill="1" applyBorder="1" applyAlignment="1" applyProtection="1">
      <alignment vertical="center"/>
    </xf>
    <xf numFmtId="3" fontId="35" fillId="2" borderId="218" xfId="7" applyNumberFormat="1" applyFont="1" applyFill="1" applyBorder="1" applyAlignment="1" applyProtection="1">
      <alignment vertical="center"/>
    </xf>
    <xf numFmtId="3" fontId="35" fillId="7" borderId="51" xfId="7" applyNumberFormat="1" applyFont="1" applyFill="1" applyBorder="1" applyAlignment="1" applyProtection="1">
      <alignment horizontal="centerContinuous" vertical="center"/>
    </xf>
    <xf numFmtId="3" fontId="35" fillId="7" borderId="217" xfId="7" applyNumberFormat="1" applyFont="1" applyFill="1" applyBorder="1" applyAlignment="1" applyProtection="1">
      <alignment vertical="center"/>
    </xf>
    <xf numFmtId="188" fontId="35" fillId="0" borderId="59" xfId="7" applyNumberFormat="1" applyFont="1" applyFill="1" applyBorder="1" applyAlignment="1" applyProtection="1">
      <alignment vertical="center"/>
    </xf>
    <xf numFmtId="3" fontId="32" fillId="0" borderId="186" xfId="7" applyNumberFormat="1" applyFont="1" applyFill="1" applyBorder="1" applyAlignment="1" applyProtection="1">
      <alignment vertical="center"/>
    </xf>
    <xf numFmtId="3" fontId="32" fillId="7" borderId="186" xfId="7" applyNumberFormat="1" applyFont="1" applyFill="1" applyBorder="1" applyAlignment="1" applyProtection="1">
      <alignment vertical="center"/>
    </xf>
    <xf numFmtId="188" fontId="35" fillId="7" borderId="212" xfId="7" applyNumberFormat="1" applyFont="1" applyFill="1" applyBorder="1" applyAlignment="1" applyProtection="1">
      <alignment vertical="center"/>
    </xf>
    <xf numFmtId="3" fontId="35" fillId="7" borderId="225" xfId="7" applyNumberFormat="1" applyFont="1" applyFill="1" applyBorder="1" applyAlignment="1" applyProtection="1">
      <alignment vertical="center"/>
    </xf>
    <xf numFmtId="188" fontId="35" fillId="7" borderId="226" xfId="7" applyNumberFormat="1" applyFont="1" applyFill="1" applyBorder="1" applyAlignment="1" applyProtection="1">
      <alignment vertical="center"/>
    </xf>
    <xf numFmtId="3" fontId="35" fillId="4" borderId="186" xfId="7" applyNumberFormat="1" applyFont="1" applyFill="1" applyBorder="1" applyAlignment="1" applyProtection="1">
      <alignment horizontal="center" vertical="center"/>
    </xf>
    <xf numFmtId="3" fontId="35" fillId="0" borderId="227" xfId="7" applyNumberFormat="1" applyFont="1" applyFill="1" applyBorder="1" applyAlignment="1" applyProtection="1">
      <alignment vertical="center"/>
    </xf>
    <xf numFmtId="188" fontId="35" fillId="0" borderId="228" xfId="7" applyNumberFormat="1" applyFont="1" applyFill="1" applyBorder="1" applyAlignment="1" applyProtection="1">
      <alignment vertical="center"/>
    </xf>
    <xf numFmtId="3" fontId="35" fillId="7" borderId="229" xfId="7" applyNumberFormat="1" applyFont="1" applyFill="1" applyBorder="1" applyAlignment="1" applyProtection="1">
      <alignment vertical="center"/>
    </xf>
    <xf numFmtId="3" fontId="35" fillId="7" borderId="227" xfId="7" applyNumberFormat="1" applyFont="1" applyFill="1" applyBorder="1" applyAlignment="1" applyProtection="1">
      <alignment vertical="center"/>
    </xf>
    <xf numFmtId="3" fontId="35" fillId="5" borderId="230" xfId="7" applyNumberFormat="1" applyFont="1" applyFill="1" applyBorder="1" applyAlignment="1" applyProtection="1">
      <alignment vertical="center"/>
    </xf>
    <xf numFmtId="3" fontId="35" fillId="7" borderId="230" xfId="7" applyNumberFormat="1" applyFont="1" applyFill="1" applyBorder="1" applyAlignment="1" applyProtection="1">
      <alignment vertical="center"/>
    </xf>
    <xf numFmtId="3" fontId="35" fillId="7" borderId="231" xfId="7" applyNumberFormat="1" applyFont="1" applyFill="1" applyBorder="1" applyAlignment="1" applyProtection="1">
      <alignment vertical="center"/>
    </xf>
    <xf numFmtId="3" fontId="35" fillId="5" borderId="231" xfId="7" applyNumberFormat="1" applyFont="1" applyFill="1" applyBorder="1" applyAlignment="1" applyProtection="1">
      <alignment vertical="center"/>
    </xf>
    <xf numFmtId="3" fontId="35" fillId="5" borderId="227" xfId="7" applyNumberFormat="1" applyFont="1" applyFill="1" applyBorder="1" applyAlignment="1" applyProtection="1">
      <alignment vertical="center"/>
    </xf>
    <xf numFmtId="188" fontId="35" fillId="5" borderId="229" xfId="7" applyNumberFormat="1" applyFont="1" applyFill="1" applyBorder="1" applyAlignment="1" applyProtection="1">
      <alignment vertical="center"/>
    </xf>
    <xf numFmtId="3" fontId="35" fillId="5" borderId="223" xfId="7" applyNumberFormat="1" applyFont="1" applyFill="1" applyBorder="1" applyAlignment="1" applyProtection="1">
      <alignment vertical="center"/>
    </xf>
    <xf numFmtId="3" fontId="35" fillId="0" borderId="55" xfId="7" applyNumberFormat="1" applyFont="1" applyFill="1" applyBorder="1" applyAlignment="1" applyProtection="1">
      <alignment horizontal="center" vertical="center"/>
    </xf>
    <xf numFmtId="3" fontId="35" fillId="0" borderId="225" xfId="7" applyNumberFormat="1" applyFont="1" applyFill="1" applyBorder="1" applyAlignment="1" applyProtection="1">
      <alignment vertical="center"/>
    </xf>
    <xf numFmtId="188" fontId="35" fillId="0" borderId="226" xfId="7" applyNumberFormat="1" applyFont="1" applyFill="1" applyBorder="1" applyAlignment="1" applyProtection="1">
      <alignment vertical="center"/>
    </xf>
    <xf numFmtId="3" fontId="35" fillId="0" borderId="232" xfId="7" applyNumberFormat="1" applyFont="1" applyFill="1" applyBorder="1" applyAlignment="1" applyProtection="1">
      <alignment vertical="center"/>
    </xf>
    <xf numFmtId="3" fontId="35" fillId="5" borderId="233" xfId="7" applyNumberFormat="1" applyFont="1" applyFill="1" applyBorder="1" applyAlignment="1" applyProtection="1">
      <alignment vertical="center"/>
    </xf>
    <xf numFmtId="3" fontId="35" fillId="7" borderId="232" xfId="7" applyNumberFormat="1" applyFont="1" applyFill="1" applyBorder="1" applyAlignment="1" applyProtection="1">
      <alignment vertical="center"/>
    </xf>
    <xf numFmtId="3" fontId="35" fillId="5" borderId="186" xfId="7" applyNumberFormat="1" applyFont="1" applyFill="1" applyBorder="1" applyAlignment="1" applyProtection="1">
      <alignment vertical="center"/>
    </xf>
    <xf numFmtId="3" fontId="35" fillId="5" borderId="53" xfId="7" applyNumberFormat="1" applyFont="1" applyFill="1" applyBorder="1" applyAlignment="1" applyProtection="1">
      <alignment vertical="center"/>
    </xf>
    <xf numFmtId="188" fontId="35" fillId="5" borderId="0" xfId="7" applyNumberFormat="1" applyFont="1" applyFill="1" applyBorder="1" applyAlignment="1" applyProtection="1">
      <alignment vertical="center"/>
    </xf>
    <xf numFmtId="187" fontId="35" fillId="5" borderId="53" xfId="7" applyNumberFormat="1" applyFont="1" applyFill="1" applyBorder="1" applyAlignment="1" applyProtection="1">
      <alignment vertical="center"/>
    </xf>
    <xf numFmtId="3" fontId="35" fillId="5" borderId="234" xfId="7" applyNumberFormat="1" applyFont="1" applyFill="1" applyBorder="1" applyAlignment="1" applyProtection="1">
      <alignment vertical="center"/>
    </xf>
    <xf numFmtId="3" fontId="35" fillId="5" borderId="235" xfId="7" applyNumberFormat="1" applyFont="1" applyFill="1" applyBorder="1" applyAlignment="1" applyProtection="1">
      <alignment vertical="center"/>
    </xf>
    <xf numFmtId="3" fontId="35" fillId="0" borderId="224" xfId="7" applyNumberFormat="1" applyFont="1" applyFill="1" applyBorder="1" applyAlignment="1" applyProtection="1">
      <alignment vertical="center"/>
    </xf>
    <xf numFmtId="3" fontId="35" fillId="0" borderId="212" xfId="7" applyNumberFormat="1" applyFont="1" applyFill="1" applyBorder="1" applyAlignment="1" applyProtection="1">
      <alignment vertical="center"/>
    </xf>
    <xf numFmtId="3" fontId="35" fillId="5" borderId="236" xfId="7" applyNumberFormat="1" applyFont="1" applyFill="1" applyBorder="1" applyAlignment="1" applyProtection="1">
      <alignment vertical="center"/>
    </xf>
    <xf numFmtId="3" fontId="35" fillId="5" borderId="224" xfId="7" applyNumberFormat="1" applyFont="1" applyFill="1" applyBorder="1" applyAlignment="1" applyProtection="1">
      <alignment vertical="center"/>
    </xf>
    <xf numFmtId="3" fontId="35" fillId="5" borderId="56" xfId="7" applyNumberFormat="1" applyFont="1" applyFill="1" applyBorder="1" applyAlignment="1" applyProtection="1">
      <alignment vertical="center"/>
    </xf>
    <xf numFmtId="3" fontId="35" fillId="5" borderId="59" xfId="7" applyNumberFormat="1" applyFont="1" applyFill="1" applyBorder="1" applyAlignment="1" applyProtection="1">
      <alignment vertical="center"/>
    </xf>
    <xf numFmtId="3" fontId="35" fillId="5" borderId="28" xfId="7" applyNumberFormat="1" applyFont="1" applyFill="1" applyBorder="1" applyAlignment="1" applyProtection="1">
      <alignment vertical="center"/>
    </xf>
    <xf numFmtId="3" fontId="35" fillId="5" borderId="47" xfId="7" applyNumberFormat="1" applyFont="1" applyFill="1" applyBorder="1" applyAlignment="1" applyProtection="1">
      <alignment vertical="center"/>
    </xf>
    <xf numFmtId="3" fontId="35" fillId="5" borderId="51" xfId="7" applyNumberFormat="1" applyFont="1" applyFill="1" applyBorder="1" applyAlignment="1" applyProtection="1">
      <alignment vertical="center"/>
    </xf>
    <xf numFmtId="3" fontId="35" fillId="5" borderId="218" xfId="7" applyNumberFormat="1" applyFont="1" applyFill="1" applyBorder="1" applyAlignment="1" applyProtection="1">
      <alignment vertical="center"/>
    </xf>
    <xf numFmtId="3" fontId="35" fillId="5" borderId="55" xfId="7" applyNumberFormat="1" applyFont="1" applyFill="1" applyBorder="1" applyAlignment="1" applyProtection="1">
      <alignment vertical="center"/>
    </xf>
    <xf numFmtId="188" fontId="35" fillId="5" borderId="179" xfId="7" applyNumberFormat="1" applyFont="1" applyFill="1" applyBorder="1" applyAlignment="1" applyProtection="1">
      <alignment vertical="center"/>
    </xf>
    <xf numFmtId="187" fontId="35" fillId="5" borderId="55" xfId="7" applyNumberFormat="1" applyFont="1" applyFill="1" applyBorder="1" applyAlignment="1" applyProtection="1">
      <alignment vertical="center"/>
    </xf>
    <xf numFmtId="3" fontId="35" fillId="5" borderId="0" xfId="7" applyNumberFormat="1" applyFont="1" applyFill="1" applyBorder="1" applyAlignment="1" applyProtection="1">
      <alignment vertical="center"/>
    </xf>
    <xf numFmtId="188" fontId="35" fillId="5" borderId="50" xfId="7" applyNumberFormat="1" applyFont="1" applyFill="1" applyBorder="1" applyAlignment="1" applyProtection="1">
      <alignment vertical="center"/>
    </xf>
    <xf numFmtId="3" fontId="35" fillId="0" borderId="198" xfId="7" applyNumberFormat="1" applyFont="1" applyFill="1" applyBorder="1" applyAlignment="1" applyProtection="1">
      <alignment horizontal="center" vertical="center"/>
    </xf>
    <xf numFmtId="3" fontId="35" fillId="0" borderId="199" xfId="7" applyNumberFormat="1" applyFont="1" applyFill="1" applyBorder="1" applyAlignment="1" applyProtection="1">
      <alignment vertical="center"/>
    </xf>
    <xf numFmtId="3" fontId="35" fillId="0" borderId="219" xfId="7" applyNumberFormat="1" applyFont="1" applyFill="1" applyBorder="1" applyAlignment="1" applyProtection="1">
      <alignment vertical="center"/>
    </xf>
    <xf numFmtId="188" fontId="35" fillId="0" borderId="220" xfId="7" applyNumberFormat="1" applyFont="1" applyFill="1" applyBorder="1" applyAlignment="1" applyProtection="1">
      <alignment vertical="center"/>
    </xf>
    <xf numFmtId="3" fontId="35" fillId="0" borderId="221" xfId="7" applyNumberFormat="1" applyFont="1" applyFill="1" applyBorder="1" applyAlignment="1" applyProtection="1">
      <alignment vertical="center"/>
    </xf>
    <xf numFmtId="3" fontId="35" fillId="5" borderId="237" xfId="7" applyNumberFormat="1" applyFont="1" applyFill="1" applyBorder="1" applyAlignment="1" applyProtection="1">
      <alignment vertical="center"/>
    </xf>
    <xf numFmtId="3" fontId="35" fillId="5" borderId="221" xfId="7" applyNumberFormat="1" applyFont="1" applyFill="1" applyBorder="1" applyAlignment="1" applyProtection="1">
      <alignment vertical="center"/>
    </xf>
    <xf numFmtId="3" fontId="35" fillId="5" borderId="202" xfId="7" applyNumberFormat="1" applyFont="1" applyFill="1" applyBorder="1" applyAlignment="1" applyProtection="1">
      <alignment vertical="center"/>
    </xf>
    <xf numFmtId="188" fontId="35" fillId="5" borderId="199" xfId="7" applyNumberFormat="1" applyFont="1" applyFill="1" applyBorder="1" applyAlignment="1" applyProtection="1">
      <alignment vertical="center"/>
    </xf>
    <xf numFmtId="187" fontId="35" fillId="5" borderId="198" xfId="7" applyNumberFormat="1" applyFont="1" applyFill="1" applyBorder="1" applyAlignment="1" applyProtection="1">
      <alignment vertical="center"/>
    </xf>
    <xf numFmtId="3" fontId="35" fillId="5" borderId="198" xfId="7" applyNumberFormat="1" applyFont="1" applyFill="1" applyBorder="1" applyAlignment="1" applyProtection="1">
      <alignment vertical="center"/>
    </xf>
    <xf numFmtId="3" fontId="35" fillId="4" borderId="50" xfId="7" applyNumberFormat="1" applyFont="1" applyFill="1" applyBorder="1" applyAlignment="1" applyProtection="1">
      <alignment vertical="center"/>
    </xf>
    <xf numFmtId="3" fontId="35" fillId="4" borderId="186" xfId="7" applyNumberFormat="1" applyFont="1" applyFill="1" applyBorder="1" applyAlignment="1" applyProtection="1">
      <alignment vertical="center"/>
    </xf>
    <xf numFmtId="188" fontId="35" fillId="4" borderId="50" xfId="7" applyNumberFormat="1" applyFont="1" applyFill="1" applyBorder="1" applyAlignment="1" applyProtection="1">
      <alignment vertical="center"/>
    </xf>
    <xf numFmtId="3" fontId="35" fillId="6" borderId="186" xfId="7" applyNumberFormat="1" applyFont="1" applyFill="1" applyBorder="1" applyAlignment="1" applyProtection="1">
      <alignment vertical="center"/>
    </xf>
    <xf numFmtId="3" fontId="35" fillId="4" borderId="227" xfId="7" applyNumberFormat="1" applyFont="1" applyFill="1" applyBorder="1" applyAlignment="1" applyProtection="1">
      <alignment vertical="center"/>
    </xf>
    <xf numFmtId="3" fontId="35" fillId="6" borderId="227" xfId="7" applyNumberFormat="1" applyFont="1" applyFill="1" applyBorder="1" applyAlignment="1" applyProtection="1">
      <alignment vertical="center"/>
    </xf>
    <xf numFmtId="3" fontId="35" fillId="4" borderId="231" xfId="7" applyNumberFormat="1" applyFont="1" applyFill="1" applyBorder="1" applyAlignment="1" applyProtection="1">
      <alignment vertical="center"/>
    </xf>
    <xf numFmtId="3" fontId="35" fillId="6" borderId="231" xfId="7" applyNumberFormat="1" applyFont="1" applyFill="1" applyBorder="1" applyAlignment="1" applyProtection="1">
      <alignment vertical="center"/>
    </xf>
    <xf numFmtId="188" fontId="35" fillId="4" borderId="228" xfId="7" applyNumberFormat="1" applyFont="1" applyFill="1" applyBorder="1" applyAlignment="1" applyProtection="1">
      <alignment vertical="center"/>
    </xf>
    <xf numFmtId="3" fontId="35" fillId="4" borderId="238" xfId="7" applyNumberFormat="1" applyFont="1" applyFill="1" applyBorder="1" applyAlignment="1" applyProtection="1">
      <alignment vertical="center"/>
    </xf>
    <xf numFmtId="3" fontId="35" fillId="4" borderId="186" xfId="7" quotePrefix="1" applyNumberFormat="1" applyFont="1" applyFill="1" applyBorder="1" applyAlignment="1" applyProtection="1">
      <alignment horizontal="center" vertical="center"/>
    </xf>
    <xf numFmtId="3" fontId="35" fillId="4" borderId="216" xfId="7" applyNumberFormat="1" applyFont="1" applyFill="1" applyBorder="1" applyAlignment="1" applyProtection="1">
      <alignment vertical="center"/>
    </xf>
    <xf numFmtId="3" fontId="35" fillId="4" borderId="217" xfId="7" applyNumberFormat="1" applyFont="1" applyFill="1" applyBorder="1" applyAlignment="1" applyProtection="1">
      <alignment vertical="center"/>
    </xf>
    <xf numFmtId="3" fontId="35" fillId="6" borderId="216" xfId="7" applyNumberFormat="1" applyFont="1" applyFill="1" applyBorder="1" applyAlignment="1" applyProtection="1">
      <alignment vertical="center"/>
    </xf>
    <xf numFmtId="188" fontId="35" fillId="4" borderId="217" xfId="7" applyNumberFormat="1" applyFont="1" applyFill="1" applyBorder="1" applyAlignment="1" applyProtection="1">
      <alignment vertical="center"/>
    </xf>
    <xf numFmtId="3" fontId="35" fillId="6" borderId="218" xfId="7" applyNumberFormat="1" applyFont="1" applyFill="1" applyBorder="1" applyAlignment="1" applyProtection="1">
      <alignment vertical="center"/>
    </xf>
    <xf numFmtId="3" fontId="35" fillId="4" borderId="218" xfId="7" applyNumberFormat="1" applyFont="1" applyFill="1" applyBorder="1" applyAlignment="1" applyProtection="1">
      <alignment vertical="center"/>
    </xf>
    <xf numFmtId="3" fontId="35" fillId="4" borderId="51" xfId="7" applyNumberFormat="1" applyFont="1" applyFill="1" applyBorder="1" applyAlignment="1" applyProtection="1">
      <alignment vertical="center"/>
    </xf>
    <xf numFmtId="188" fontId="35" fillId="4" borderId="179" xfId="7" applyNumberFormat="1" applyFont="1" applyFill="1" applyBorder="1" applyAlignment="1" applyProtection="1">
      <alignment vertical="center"/>
    </xf>
    <xf numFmtId="3" fontId="35" fillId="4" borderId="51" xfId="7" applyNumberFormat="1" applyFont="1" applyFill="1" applyBorder="1" applyAlignment="1" applyProtection="1">
      <alignment horizontal="center" vertical="center"/>
    </xf>
    <xf numFmtId="3" fontId="35" fillId="4" borderId="179" xfId="7" applyNumberFormat="1" applyFont="1" applyFill="1" applyBorder="1" applyAlignment="1" applyProtection="1">
      <alignment horizontal="center" vertical="center"/>
    </xf>
    <xf numFmtId="3" fontId="35" fillId="4" borderId="47" xfId="7" applyNumberFormat="1" applyFont="1" applyFill="1" applyBorder="1" applyAlignment="1" applyProtection="1">
      <alignment horizontal="centerContinuous" vertical="center"/>
    </xf>
    <xf numFmtId="188" fontId="35" fillId="4" borderId="179" xfId="7" applyNumberFormat="1" applyFont="1" applyFill="1" applyBorder="1" applyAlignment="1" applyProtection="1">
      <alignment horizontal="centerContinuous" vertical="center"/>
    </xf>
    <xf numFmtId="3" fontId="35" fillId="4" borderId="179" xfId="7" applyNumberFormat="1" applyFont="1" applyFill="1" applyBorder="1" applyAlignment="1" applyProtection="1">
      <alignment vertical="center"/>
    </xf>
    <xf numFmtId="3" fontId="35" fillId="6" borderId="179" xfId="7" applyNumberFormat="1" applyFont="1" applyFill="1" applyBorder="1" applyAlignment="1" applyProtection="1">
      <alignment vertical="center"/>
    </xf>
    <xf numFmtId="3" fontId="35" fillId="6" borderId="47" xfId="7" applyNumberFormat="1" applyFont="1" applyFill="1" applyBorder="1" applyAlignment="1" applyProtection="1">
      <alignment horizontal="centerContinuous" vertical="center"/>
    </xf>
    <xf numFmtId="3" fontId="35" fillId="6" borderId="179" xfId="7" applyNumberFormat="1" applyFont="1" applyFill="1" applyBorder="1" applyAlignment="1" applyProtection="1">
      <alignment horizontal="centerContinuous" vertical="center"/>
    </xf>
    <xf numFmtId="3" fontId="35" fillId="6" borderId="55" xfId="7" applyNumberFormat="1" applyFont="1" applyFill="1" applyBorder="1" applyAlignment="1" applyProtection="1">
      <alignment vertical="center"/>
    </xf>
    <xf numFmtId="3" fontId="35" fillId="4" borderId="55" xfId="7" applyNumberFormat="1" applyFont="1" applyFill="1" applyBorder="1" applyAlignment="1" applyProtection="1">
      <alignment vertical="center"/>
    </xf>
    <xf numFmtId="3" fontId="35" fillId="4" borderId="51" xfId="7" applyNumberFormat="1" applyFont="1" applyFill="1" applyBorder="1" applyAlignment="1" applyProtection="1">
      <alignment horizontal="centerContinuous" vertical="center"/>
    </xf>
    <xf numFmtId="3" fontId="35" fillId="0" borderId="0" xfId="7" quotePrefix="1" applyNumberFormat="1" applyFont="1" applyFill="1" applyBorder="1" applyAlignment="1" applyProtection="1">
      <alignment horizontal="center" vertical="center"/>
    </xf>
    <xf numFmtId="3" fontId="35" fillId="0" borderId="0" xfId="7" applyNumberFormat="1" applyFont="1" applyFill="1" applyBorder="1" applyAlignment="1" applyProtection="1">
      <alignment vertical="center"/>
    </xf>
    <xf numFmtId="3" fontId="35" fillId="2" borderId="0" xfId="7" applyNumberFormat="1" applyFont="1" applyFill="1" applyBorder="1" applyAlignment="1" applyProtection="1">
      <alignment vertical="center"/>
    </xf>
    <xf numFmtId="187" fontId="35" fillId="0" borderId="0" xfId="7" applyNumberFormat="1" applyFont="1" applyFill="1" applyBorder="1" applyAlignment="1" applyProtection="1">
      <alignment vertical="center"/>
    </xf>
    <xf numFmtId="3" fontId="35" fillId="0" borderId="0" xfId="7" applyNumberFormat="1" applyFont="1" applyFill="1" applyBorder="1" applyAlignment="1" applyProtection="1">
      <alignment horizontal="right" vertical="center"/>
    </xf>
    <xf numFmtId="3" fontId="35" fillId="0" borderId="0" xfId="7" applyNumberFormat="1" applyFont="1" applyFill="1" applyAlignment="1" applyProtection="1">
      <alignment horizontal="center" vertical="center"/>
    </xf>
    <xf numFmtId="3" fontId="35" fillId="0" borderId="0" xfId="7" applyNumberFormat="1" applyFont="1" applyFill="1" applyAlignment="1" applyProtection="1">
      <alignment vertical="center"/>
    </xf>
    <xf numFmtId="3" fontId="35" fillId="0" borderId="0" xfId="7" applyNumberFormat="1" applyFont="1" applyFill="1" applyAlignment="1" applyProtection="1">
      <alignment horizontal="right" vertical="center"/>
    </xf>
    <xf numFmtId="3" fontId="35" fillId="2" borderId="0" xfId="7" applyNumberFormat="1" applyFont="1" applyFill="1" applyAlignment="1" applyProtection="1">
      <alignment vertical="center"/>
    </xf>
    <xf numFmtId="3" fontId="31" fillId="0" borderId="0" xfId="7" applyNumberFormat="1" applyFont="1" applyFill="1" applyAlignment="1" applyProtection="1">
      <alignment horizontal="center" vertical="center"/>
    </xf>
    <xf numFmtId="3" fontId="19" fillId="0" borderId="0" xfId="10" applyNumberFormat="1" applyFont="1" applyAlignment="1">
      <alignment vertical="center"/>
    </xf>
    <xf numFmtId="3" fontId="12" fillId="0" borderId="0" xfId="10" applyNumberFormat="1" applyFont="1" applyAlignment="1">
      <alignment vertical="center"/>
    </xf>
    <xf numFmtId="3" fontId="12" fillId="0" borderId="0" xfId="10" applyNumberFormat="1" applyFont="1" applyBorder="1" applyAlignment="1">
      <alignment vertical="center"/>
    </xf>
    <xf numFmtId="3" fontId="12" fillId="0" borderId="0" xfId="10" applyNumberFormat="1" applyFont="1" applyBorder="1" applyAlignment="1">
      <alignment horizontal="center" vertical="center"/>
    </xf>
    <xf numFmtId="3" fontId="12" fillId="0" borderId="0" xfId="10" applyNumberFormat="1" applyFont="1" applyAlignment="1">
      <alignment horizontal="center" vertical="center"/>
    </xf>
    <xf numFmtId="3" fontId="12" fillId="0" borderId="47" xfId="10" applyNumberFormat="1" applyFont="1" applyBorder="1" applyAlignment="1">
      <alignment vertical="center"/>
    </xf>
    <xf numFmtId="3" fontId="12" fillId="4" borderId="115" xfId="10" applyNumberFormat="1" applyFont="1" applyFill="1" applyBorder="1" applyAlignment="1">
      <alignment horizontal="center" vertical="center"/>
    </xf>
    <xf numFmtId="3" fontId="12" fillId="4" borderId="251" xfId="10" applyNumberFormat="1" applyFont="1" applyFill="1" applyBorder="1" applyAlignment="1">
      <alignment horizontal="center" vertical="center"/>
    </xf>
    <xf numFmtId="3" fontId="12" fillId="4" borderId="252" xfId="10" applyNumberFormat="1" applyFont="1" applyFill="1" applyBorder="1" applyAlignment="1">
      <alignment horizontal="center" vertical="center"/>
    </xf>
    <xf numFmtId="3" fontId="12" fillId="4" borderId="115" xfId="10" applyNumberFormat="1" applyFont="1" applyFill="1" applyBorder="1" applyAlignment="1">
      <alignment vertical="center"/>
    </xf>
    <xf numFmtId="3" fontId="12" fillId="4" borderId="251" xfId="10" applyNumberFormat="1" applyFont="1" applyFill="1" applyBorder="1" applyAlignment="1">
      <alignment vertical="center"/>
    </xf>
    <xf numFmtId="3" fontId="12" fillId="4" borderId="252" xfId="10" applyNumberFormat="1" applyFont="1" applyFill="1" applyBorder="1" applyAlignment="1">
      <alignment vertical="center"/>
    </xf>
    <xf numFmtId="3" fontId="12" fillId="4" borderId="253" xfId="10" applyNumberFormat="1" applyFont="1" applyFill="1" applyBorder="1" applyAlignment="1">
      <alignment horizontal="center" vertical="center"/>
    </xf>
    <xf numFmtId="3" fontId="12" fillId="4" borderId="254" xfId="10" applyNumberFormat="1" applyFont="1" applyFill="1" applyBorder="1" applyAlignment="1">
      <alignment horizontal="center" vertical="center"/>
    </xf>
    <xf numFmtId="3" fontId="12" fillId="4" borderId="255" xfId="10" applyNumberFormat="1" applyFont="1" applyFill="1" applyBorder="1" applyAlignment="1">
      <alignment horizontal="center" vertical="center"/>
    </xf>
    <xf numFmtId="3" fontId="12" fillId="4" borderId="256" xfId="10" applyNumberFormat="1" applyFont="1" applyFill="1" applyBorder="1" applyAlignment="1">
      <alignment horizontal="center" vertical="center"/>
    </xf>
    <xf numFmtId="3" fontId="12" fillId="4" borderId="256" xfId="10" applyNumberFormat="1" applyFont="1" applyFill="1" applyBorder="1" applyAlignment="1">
      <alignment vertical="center"/>
    </xf>
    <xf numFmtId="3" fontId="12" fillId="4" borderId="254" xfId="10" applyNumberFormat="1" applyFont="1" applyFill="1" applyBorder="1" applyAlignment="1">
      <alignment vertical="center"/>
    </xf>
    <xf numFmtId="3" fontId="12" fillId="4" borderId="257" xfId="10" applyNumberFormat="1" applyFont="1" applyFill="1" applyBorder="1" applyAlignment="1">
      <alignment vertical="center"/>
    </xf>
    <xf numFmtId="3" fontId="12" fillId="4" borderId="258" xfId="10" applyNumberFormat="1" applyFont="1" applyFill="1" applyBorder="1" applyAlignment="1">
      <alignment horizontal="center" vertical="center"/>
    </xf>
    <xf numFmtId="3" fontId="12" fillId="4" borderId="259" xfId="10" applyNumberFormat="1" applyFont="1" applyFill="1" applyBorder="1" applyAlignment="1">
      <alignment horizontal="center" vertical="center"/>
    </xf>
    <xf numFmtId="3" fontId="12" fillId="5" borderId="73" xfId="10" applyNumberFormat="1" applyFont="1" applyFill="1" applyBorder="1" applyAlignment="1">
      <alignment horizontal="center" vertical="center"/>
    </xf>
    <xf numFmtId="3" fontId="12" fillId="0" borderId="74" xfId="10" applyNumberFormat="1" applyFont="1" applyBorder="1" applyAlignment="1">
      <alignment vertical="center"/>
    </xf>
    <xf numFmtId="3" fontId="12" fillId="0" borderId="75" xfId="10" applyNumberFormat="1" applyFont="1" applyBorder="1" applyAlignment="1">
      <alignment vertical="center"/>
    </xf>
    <xf numFmtId="3" fontId="12" fillId="0" borderId="76" xfId="10" applyNumberFormat="1" applyFont="1" applyBorder="1" applyAlignment="1">
      <alignment vertical="center"/>
    </xf>
    <xf numFmtId="187" fontId="12" fillId="0" borderId="75" xfId="10" applyNumberFormat="1" applyFont="1" applyBorder="1" applyAlignment="1">
      <alignment vertical="center"/>
    </xf>
    <xf numFmtId="189" fontId="12" fillId="0" borderId="76" xfId="10" applyNumberFormat="1" applyFont="1" applyBorder="1" applyAlignment="1">
      <alignment vertical="center"/>
    </xf>
    <xf numFmtId="3" fontId="12" fillId="5" borderId="260" xfId="10" applyNumberFormat="1" applyFont="1" applyFill="1" applyBorder="1" applyAlignment="1">
      <alignment horizontal="center" vertical="center"/>
    </xf>
    <xf numFmtId="3" fontId="12" fillId="0" borderId="75" xfId="10" applyNumberFormat="1" applyFont="1" applyBorder="1" applyAlignment="1">
      <alignment horizontal="right" vertical="center"/>
    </xf>
    <xf numFmtId="3" fontId="12" fillId="0" borderId="261" xfId="10" applyNumberFormat="1" applyFont="1" applyBorder="1" applyAlignment="1">
      <alignment vertical="center"/>
    </xf>
    <xf numFmtId="3" fontId="12" fillId="0" borderId="262" xfId="10" applyNumberFormat="1" applyFont="1" applyBorder="1" applyAlignment="1">
      <alignment vertical="center"/>
    </xf>
    <xf numFmtId="3" fontId="12" fillId="0" borderId="262" xfId="10" applyNumberFormat="1" applyFont="1" applyBorder="1" applyAlignment="1">
      <alignment horizontal="right" vertical="center"/>
    </xf>
    <xf numFmtId="3" fontId="12" fillId="5" borderId="82" xfId="10" applyNumberFormat="1" applyFont="1" applyFill="1" applyBorder="1" applyAlignment="1">
      <alignment horizontal="center" vertical="center"/>
    </xf>
    <xf numFmtId="3" fontId="12" fillId="0" borderId="83" xfId="10" applyNumberFormat="1" applyFont="1" applyBorder="1" applyAlignment="1">
      <alignment vertical="center"/>
    </xf>
    <xf numFmtId="3" fontId="12" fillId="0" borderId="84" xfId="10" applyNumberFormat="1" applyFont="1" applyBorder="1" applyAlignment="1">
      <alignment vertical="center"/>
    </xf>
    <xf numFmtId="3" fontId="12" fillId="0" borderId="85" xfId="10" applyNumberFormat="1" applyFont="1" applyBorder="1" applyAlignment="1">
      <alignment vertical="center"/>
    </xf>
    <xf numFmtId="187" fontId="12" fillId="0" borderId="83" xfId="10" applyNumberFormat="1" applyFont="1" applyBorder="1" applyAlignment="1">
      <alignment vertical="center"/>
    </xf>
    <xf numFmtId="187" fontId="12" fillId="0" borderId="84" xfId="10" applyNumberFormat="1" applyFont="1" applyBorder="1" applyAlignment="1">
      <alignment vertical="center"/>
    </xf>
    <xf numFmtId="189" fontId="12" fillId="0" borderId="85" xfId="10" applyNumberFormat="1" applyFont="1" applyBorder="1" applyAlignment="1">
      <alignment vertical="center"/>
    </xf>
    <xf numFmtId="3" fontId="12" fillId="5" borderId="263" xfId="10" applyNumberFormat="1" applyFont="1" applyFill="1" applyBorder="1" applyAlignment="1">
      <alignment horizontal="center" vertical="center"/>
    </xf>
    <xf numFmtId="3" fontId="12" fillId="0" borderId="84" xfId="10" applyNumberFormat="1" applyFont="1" applyBorder="1" applyAlignment="1">
      <alignment horizontal="right" vertical="center"/>
    </xf>
    <xf numFmtId="3" fontId="12" fillId="0" borderId="264" xfId="10" applyNumberFormat="1" applyFont="1" applyBorder="1" applyAlignment="1">
      <alignment vertical="center"/>
    </xf>
    <xf numFmtId="3" fontId="12" fillId="0" borderId="265" xfId="10" applyNumberFormat="1" applyFont="1" applyBorder="1" applyAlignment="1">
      <alignment horizontal="right" vertical="center"/>
    </xf>
    <xf numFmtId="187" fontId="12" fillId="0" borderId="265" xfId="10" applyNumberFormat="1" applyFont="1" applyBorder="1" applyAlignment="1">
      <alignment horizontal="right" vertical="center"/>
    </xf>
    <xf numFmtId="3" fontId="12" fillId="0" borderId="85" xfId="10" applyNumberFormat="1" applyFont="1" applyBorder="1" applyAlignment="1">
      <alignment horizontal="right" vertical="center"/>
    </xf>
    <xf numFmtId="3" fontId="12" fillId="5" borderId="90" xfId="10" applyNumberFormat="1" applyFont="1" applyFill="1" applyBorder="1" applyAlignment="1">
      <alignment horizontal="center" vertical="center"/>
    </xf>
    <xf numFmtId="3" fontId="12" fillId="0" borderId="91" xfId="10" applyNumberFormat="1" applyFont="1" applyBorder="1" applyAlignment="1">
      <alignment vertical="center"/>
    </xf>
    <xf numFmtId="3" fontId="12" fillId="0" borderId="92" xfId="10" applyNumberFormat="1" applyFont="1" applyBorder="1" applyAlignment="1">
      <alignment vertical="center"/>
    </xf>
    <xf numFmtId="3" fontId="12" fillId="0" borderId="93" xfId="10" applyNumberFormat="1" applyFont="1" applyBorder="1" applyAlignment="1">
      <alignment vertical="center"/>
    </xf>
    <xf numFmtId="187" fontId="12" fillId="0" borderId="91" xfId="10" applyNumberFormat="1" applyFont="1" applyBorder="1" applyAlignment="1">
      <alignment vertical="center"/>
    </xf>
    <xf numFmtId="187" fontId="12" fillId="0" borderId="92" xfId="10" applyNumberFormat="1" applyFont="1" applyBorder="1" applyAlignment="1">
      <alignment vertical="center"/>
    </xf>
    <xf numFmtId="189" fontId="12" fillId="0" borderId="93" xfId="10" applyNumberFormat="1" applyFont="1" applyBorder="1" applyAlignment="1">
      <alignment vertical="center"/>
    </xf>
    <xf numFmtId="3" fontId="12" fillId="5" borderId="266" xfId="10" applyNumberFormat="1" applyFont="1" applyFill="1" applyBorder="1" applyAlignment="1">
      <alignment horizontal="center" vertical="center"/>
    </xf>
    <xf numFmtId="3" fontId="12" fillId="0" borderId="92" xfId="10" applyNumberFormat="1" applyFont="1" applyBorder="1" applyAlignment="1">
      <alignment horizontal="right" vertical="center"/>
    </xf>
    <xf numFmtId="3" fontId="12" fillId="0" borderId="267" xfId="10" applyNumberFormat="1" applyFont="1" applyBorder="1" applyAlignment="1">
      <alignment vertical="center"/>
    </xf>
    <xf numFmtId="3" fontId="12" fillId="0" borderId="268" xfId="10" applyNumberFormat="1" applyFont="1" applyBorder="1" applyAlignment="1">
      <alignment horizontal="right" vertical="center"/>
    </xf>
    <xf numFmtId="187" fontId="12" fillId="0" borderId="268" xfId="10" applyNumberFormat="1" applyFont="1" applyBorder="1" applyAlignment="1">
      <alignment horizontal="right" vertical="center"/>
    </xf>
    <xf numFmtId="3" fontId="12" fillId="0" borderId="93" xfId="10" applyNumberFormat="1" applyFont="1" applyBorder="1" applyAlignment="1">
      <alignment horizontal="right" vertical="center"/>
    </xf>
    <xf numFmtId="3" fontId="12" fillId="5" borderId="98" xfId="10" applyNumberFormat="1" applyFont="1" applyFill="1" applyBorder="1" applyAlignment="1">
      <alignment horizontal="center" vertical="center"/>
    </xf>
    <xf numFmtId="3" fontId="12" fillId="0" borderId="99" xfId="10" applyNumberFormat="1" applyFont="1" applyBorder="1" applyAlignment="1">
      <alignment vertical="center"/>
    </xf>
    <xf numFmtId="3" fontId="12" fillId="0" borderId="78" xfId="10" applyNumberFormat="1" applyFont="1" applyBorder="1" applyAlignment="1">
      <alignment vertical="center"/>
    </xf>
    <xf numFmtId="3" fontId="12" fillId="0" borderId="100" xfId="10" applyNumberFormat="1" applyFont="1" applyBorder="1" applyAlignment="1">
      <alignment vertical="center"/>
    </xf>
    <xf numFmtId="187" fontId="12" fillId="0" borderId="99" xfId="10" applyNumberFormat="1" applyFont="1" applyBorder="1" applyAlignment="1">
      <alignment vertical="center"/>
    </xf>
    <xf numFmtId="187" fontId="12" fillId="0" borderId="78" xfId="10" applyNumberFormat="1" applyFont="1" applyBorder="1" applyAlignment="1">
      <alignment vertical="center"/>
    </xf>
    <xf numFmtId="189" fontId="12" fillId="0" borderId="100" xfId="10" applyNumberFormat="1" applyFont="1" applyBorder="1" applyAlignment="1">
      <alignment vertical="center"/>
    </xf>
    <xf numFmtId="3" fontId="12" fillId="5" borderId="269" xfId="10" applyNumberFormat="1" applyFont="1" applyFill="1" applyBorder="1" applyAlignment="1">
      <alignment horizontal="center" vertical="center"/>
    </xf>
    <xf numFmtId="3" fontId="12" fillId="0" borderId="78" xfId="10" applyNumberFormat="1" applyFont="1" applyBorder="1" applyAlignment="1">
      <alignment horizontal="right" vertical="center"/>
    </xf>
    <xf numFmtId="3" fontId="12" fillId="0" borderId="270" xfId="10" applyNumberFormat="1" applyFont="1" applyBorder="1" applyAlignment="1">
      <alignment vertical="center"/>
    </xf>
    <xf numFmtId="3" fontId="12" fillId="0" borderId="271" xfId="10" applyNumberFormat="1" applyFont="1" applyBorder="1" applyAlignment="1">
      <alignment horizontal="right" vertical="center"/>
    </xf>
    <xf numFmtId="187" fontId="12" fillId="0" borderId="271" xfId="10" applyNumberFormat="1" applyFont="1" applyBorder="1" applyAlignment="1">
      <alignment horizontal="right" vertical="center"/>
    </xf>
    <xf numFmtId="3" fontId="12" fillId="0" borderId="100" xfId="10" applyNumberFormat="1" applyFont="1" applyBorder="1" applyAlignment="1">
      <alignment horizontal="right" vertical="center"/>
    </xf>
    <xf numFmtId="3" fontId="12" fillId="0" borderId="268" xfId="10" applyNumberFormat="1" applyFont="1" applyBorder="1" applyAlignment="1">
      <alignment vertical="center"/>
    </xf>
    <xf numFmtId="3" fontId="12" fillId="0" borderId="271" xfId="10" applyNumberFormat="1" applyFont="1" applyBorder="1" applyAlignment="1">
      <alignment vertical="center"/>
    </xf>
    <xf numFmtId="3" fontId="12" fillId="0" borderId="265" xfId="10" applyNumberFormat="1" applyFont="1" applyBorder="1" applyAlignment="1">
      <alignment vertical="center"/>
    </xf>
    <xf numFmtId="189" fontId="12" fillId="0" borderId="99" xfId="10" applyNumberFormat="1" applyFont="1" applyBorder="1" applyAlignment="1">
      <alignment vertical="center"/>
    </xf>
    <xf numFmtId="189" fontId="12" fillId="0" borderId="78" xfId="10" applyNumberFormat="1" applyFont="1" applyBorder="1" applyAlignment="1">
      <alignment vertical="center"/>
    </xf>
    <xf numFmtId="189" fontId="12" fillId="0" borderId="271" xfId="10" applyNumberFormat="1" applyFont="1" applyBorder="1" applyAlignment="1">
      <alignment horizontal="right" vertical="center"/>
    </xf>
    <xf numFmtId="189" fontId="12" fillId="0" borderId="83" xfId="10" applyNumberFormat="1" applyFont="1" applyBorder="1" applyAlignment="1">
      <alignment vertical="center"/>
    </xf>
    <xf numFmtId="189" fontId="12" fillId="0" borderId="84" xfId="10" applyNumberFormat="1" applyFont="1" applyBorder="1" applyAlignment="1">
      <alignment vertical="center"/>
    </xf>
    <xf numFmtId="189" fontId="12" fillId="0" borderId="265" xfId="10" applyNumberFormat="1" applyFont="1" applyBorder="1" applyAlignment="1">
      <alignment horizontal="right" vertical="center"/>
    </xf>
    <xf numFmtId="189" fontId="12" fillId="0" borderId="265" xfId="10" applyNumberFormat="1" applyFont="1" applyBorder="1" applyAlignment="1">
      <alignment vertical="center"/>
    </xf>
    <xf numFmtId="189" fontId="12" fillId="0" borderId="91" xfId="10" applyNumberFormat="1" applyFont="1" applyBorder="1" applyAlignment="1">
      <alignment vertical="center"/>
    </xf>
    <xf numFmtId="189" fontId="12" fillId="0" borderId="92" xfId="10" applyNumberFormat="1" applyFont="1" applyBorder="1" applyAlignment="1">
      <alignment vertical="center"/>
    </xf>
    <xf numFmtId="189" fontId="12" fillId="0" borderId="268" xfId="10" applyNumberFormat="1" applyFont="1" applyBorder="1" applyAlignment="1">
      <alignment vertical="center"/>
    </xf>
    <xf numFmtId="189" fontId="12" fillId="0" borderId="271" xfId="10" applyNumberFormat="1" applyFont="1" applyBorder="1" applyAlignment="1">
      <alignment vertical="center"/>
    </xf>
    <xf numFmtId="3" fontId="5" fillId="5" borderId="263" xfId="10" applyNumberFormat="1" applyFont="1" applyFill="1" applyBorder="1" applyAlignment="1">
      <alignment horizontal="center" vertical="center"/>
    </xf>
    <xf numFmtId="3" fontId="5" fillId="0" borderId="83" xfId="10" applyNumberFormat="1" applyFont="1" applyBorder="1" applyAlignment="1">
      <alignment vertical="center"/>
    </xf>
    <xf numFmtId="3" fontId="5" fillId="0" borderId="84" xfId="10" applyNumberFormat="1" applyFont="1" applyBorder="1" applyAlignment="1">
      <alignment vertical="center"/>
    </xf>
    <xf numFmtId="3" fontId="5" fillId="0" borderId="264" xfId="10" applyNumberFormat="1" applyFont="1" applyBorder="1" applyAlignment="1">
      <alignment vertical="center"/>
    </xf>
    <xf numFmtId="3" fontId="5" fillId="0" borderId="265" xfId="10" applyNumberFormat="1" applyFont="1" applyBorder="1" applyAlignment="1">
      <alignment vertical="center"/>
    </xf>
    <xf numFmtId="187" fontId="5" fillId="0" borderId="84" xfId="10" applyNumberFormat="1" applyFont="1" applyBorder="1" applyAlignment="1">
      <alignment vertical="center"/>
    </xf>
    <xf numFmtId="189" fontId="5" fillId="0" borderId="85" xfId="10" applyNumberFormat="1" applyFont="1" applyBorder="1" applyAlignment="1">
      <alignment vertical="center"/>
    </xf>
    <xf numFmtId="3" fontId="12" fillId="0" borderId="83" xfId="10" applyNumberFormat="1" applyFont="1" applyFill="1" applyBorder="1" applyAlignment="1">
      <alignment vertical="center"/>
    </xf>
    <xf numFmtId="3" fontId="12" fillId="0" borderId="84" xfId="10" applyNumberFormat="1" applyFont="1" applyFill="1" applyBorder="1" applyAlignment="1">
      <alignment vertical="center"/>
    </xf>
    <xf numFmtId="3" fontId="12" fillId="0" borderId="85" xfId="10" applyNumberFormat="1" applyFont="1" applyFill="1" applyBorder="1" applyAlignment="1">
      <alignment vertical="center"/>
    </xf>
    <xf numFmtId="189" fontId="12" fillId="0" borderId="83" xfId="10" applyNumberFormat="1" applyFont="1" applyFill="1" applyBorder="1" applyAlignment="1">
      <alignment vertical="center"/>
    </xf>
    <xf numFmtId="189" fontId="12" fillId="0" borderId="84" xfId="10" applyNumberFormat="1" applyFont="1" applyFill="1" applyBorder="1" applyAlignment="1">
      <alignment vertical="center"/>
    </xf>
    <xf numFmtId="189" fontId="12" fillId="0" borderId="85" xfId="10" applyNumberFormat="1" applyFont="1" applyFill="1" applyBorder="1" applyAlignment="1">
      <alignment vertical="center"/>
    </xf>
    <xf numFmtId="3" fontId="5" fillId="0" borderId="83" xfId="10" applyNumberFormat="1" applyFont="1" applyFill="1" applyBorder="1" applyAlignment="1">
      <alignment vertical="center"/>
    </xf>
    <xf numFmtId="3" fontId="5" fillId="0" borderId="84" xfId="10" applyNumberFormat="1" applyFont="1" applyFill="1" applyBorder="1" applyAlignment="1">
      <alignment vertical="center"/>
    </xf>
    <xf numFmtId="3" fontId="5" fillId="0" borderId="264" xfId="10" applyNumberFormat="1" applyFont="1" applyFill="1" applyBorder="1" applyAlignment="1">
      <alignment vertical="center"/>
    </xf>
    <xf numFmtId="3" fontId="5" fillId="0" borderId="265" xfId="10" applyNumberFormat="1" applyFont="1" applyFill="1" applyBorder="1" applyAlignment="1">
      <alignment vertical="center"/>
    </xf>
    <xf numFmtId="189" fontId="12" fillId="0" borderId="265" xfId="10" applyNumberFormat="1" applyFont="1" applyFill="1" applyBorder="1" applyAlignment="1">
      <alignment vertical="center"/>
    </xf>
    <xf numFmtId="187" fontId="5" fillId="0" borderId="84" xfId="10" applyNumberFormat="1" applyFont="1" applyFill="1" applyBorder="1" applyAlignment="1">
      <alignment vertical="center"/>
    </xf>
    <xf numFmtId="189" fontId="5" fillId="0" borderId="85" xfId="10" applyNumberFormat="1" applyFont="1" applyFill="1" applyBorder="1" applyAlignment="1">
      <alignment vertical="center"/>
    </xf>
    <xf numFmtId="3" fontId="12" fillId="0" borderId="91" xfId="10" applyNumberFormat="1" applyFont="1" applyFill="1" applyBorder="1" applyAlignment="1">
      <alignment vertical="center"/>
    </xf>
    <xf numFmtId="3" fontId="12" fillId="0" borderId="92" xfId="10" applyNumberFormat="1" applyFont="1" applyFill="1" applyBorder="1" applyAlignment="1">
      <alignment vertical="center"/>
    </xf>
    <xf numFmtId="3" fontId="12" fillId="0" borderId="93" xfId="10" applyNumberFormat="1" applyFont="1" applyFill="1" applyBorder="1" applyAlignment="1">
      <alignment vertical="center"/>
    </xf>
    <xf numFmtId="189" fontId="12" fillId="0" borderId="91" xfId="10" applyNumberFormat="1" applyFont="1" applyFill="1" applyBorder="1" applyAlignment="1">
      <alignment vertical="center"/>
    </xf>
    <xf numFmtId="189" fontId="12" fillId="0" borderId="92" xfId="10" applyNumberFormat="1" applyFont="1" applyFill="1" applyBorder="1" applyAlignment="1">
      <alignment vertical="center"/>
    </xf>
    <xf numFmtId="189" fontId="12" fillId="0" borderId="93" xfId="10" applyNumberFormat="1" applyFont="1" applyFill="1" applyBorder="1" applyAlignment="1">
      <alignment vertical="center"/>
    </xf>
    <xf numFmtId="3" fontId="5" fillId="5" borderId="266" xfId="10" applyNumberFormat="1" applyFont="1" applyFill="1" applyBorder="1" applyAlignment="1">
      <alignment horizontal="center" vertical="center"/>
    </xf>
    <xf numFmtId="3" fontId="5" fillId="0" borderId="91" xfId="10" applyNumberFormat="1" applyFont="1" applyFill="1" applyBorder="1" applyAlignment="1">
      <alignment vertical="center"/>
    </xf>
    <xf numFmtId="3" fontId="5" fillId="0" borderId="92" xfId="10" applyNumberFormat="1" applyFont="1" applyFill="1" applyBorder="1" applyAlignment="1">
      <alignment vertical="center"/>
    </xf>
    <xf numFmtId="3" fontId="5" fillId="0" borderId="267" xfId="10" applyNumberFormat="1" applyFont="1" applyFill="1" applyBorder="1" applyAlignment="1">
      <alignment vertical="center"/>
    </xf>
    <xf numFmtId="3" fontId="5" fillId="0" borderId="268" xfId="10" applyNumberFormat="1" applyFont="1" applyFill="1" applyBorder="1" applyAlignment="1">
      <alignment vertical="center"/>
    </xf>
    <xf numFmtId="189" fontId="12" fillId="0" borderId="268" xfId="10" applyNumberFormat="1" applyFont="1" applyFill="1" applyBorder="1" applyAlignment="1">
      <alignment vertical="center"/>
    </xf>
    <xf numFmtId="187" fontId="5" fillId="0" borderId="92" xfId="10" applyNumberFormat="1" applyFont="1" applyFill="1" applyBorder="1" applyAlignment="1">
      <alignment vertical="center"/>
    </xf>
    <xf numFmtId="189" fontId="5" fillId="0" borderId="93" xfId="10" applyNumberFormat="1" applyFont="1" applyFill="1" applyBorder="1" applyAlignment="1">
      <alignment vertical="center"/>
    </xf>
    <xf numFmtId="3" fontId="12" fillId="0" borderId="99" xfId="10" applyNumberFormat="1" applyFont="1" applyFill="1" applyBorder="1" applyAlignment="1">
      <alignment vertical="center"/>
    </xf>
    <xf numFmtId="3" fontId="12" fillId="0" borderId="78" xfId="10" applyNumberFormat="1" applyFont="1" applyFill="1" applyBorder="1" applyAlignment="1">
      <alignment vertical="center"/>
    </xf>
    <xf numFmtId="3" fontId="12" fillId="0" borderId="100" xfId="10" applyNumberFormat="1" applyFont="1" applyFill="1" applyBorder="1" applyAlignment="1">
      <alignment vertical="center"/>
    </xf>
    <xf numFmtId="189" fontId="12" fillId="0" borderId="99" xfId="10" applyNumberFormat="1" applyFont="1" applyFill="1" applyBorder="1" applyAlignment="1">
      <alignment vertical="center"/>
    </xf>
    <xf numFmtId="189" fontId="12" fillId="0" borderId="78" xfId="10" applyNumberFormat="1" applyFont="1" applyFill="1" applyBorder="1" applyAlignment="1">
      <alignment vertical="center"/>
    </xf>
    <xf numFmtId="189" fontId="12" fillId="0" borderId="100" xfId="10" applyNumberFormat="1" applyFont="1" applyFill="1" applyBorder="1" applyAlignment="1">
      <alignment vertical="center"/>
    </xf>
    <xf numFmtId="3" fontId="5" fillId="5" borderId="269" xfId="10" applyNumberFormat="1" applyFont="1" applyFill="1" applyBorder="1" applyAlignment="1">
      <alignment horizontal="center" vertical="center"/>
    </xf>
    <xf numFmtId="3" fontId="5" fillId="0" borderId="99" xfId="10" applyNumberFormat="1" applyFont="1" applyFill="1" applyBorder="1" applyAlignment="1">
      <alignment vertical="center"/>
    </xf>
    <xf numFmtId="3" fontId="5" fillId="0" borderId="78" xfId="10" applyNumberFormat="1" applyFont="1" applyFill="1" applyBorder="1" applyAlignment="1">
      <alignment vertical="center"/>
    </xf>
    <xf numFmtId="3" fontId="5" fillId="0" borderId="270" xfId="10" applyNumberFormat="1" applyFont="1" applyFill="1" applyBorder="1" applyAlignment="1">
      <alignment vertical="center"/>
    </xf>
    <xf numFmtId="3" fontId="5" fillId="0" borderId="271" xfId="10" applyNumberFormat="1" applyFont="1" applyFill="1" applyBorder="1" applyAlignment="1">
      <alignment vertical="center"/>
    </xf>
    <xf numFmtId="189" fontId="12" fillId="0" borderId="271" xfId="10" applyNumberFormat="1" applyFont="1" applyFill="1" applyBorder="1" applyAlignment="1">
      <alignment vertical="center"/>
    </xf>
    <xf numFmtId="187" fontId="5" fillId="0" borderId="78" xfId="10" applyNumberFormat="1" applyFont="1" applyFill="1" applyBorder="1" applyAlignment="1">
      <alignment vertical="center"/>
    </xf>
    <xf numFmtId="189" fontId="5" fillId="0" borderId="100" xfId="10" applyNumberFormat="1" applyFont="1" applyFill="1" applyBorder="1" applyAlignment="1">
      <alignment vertical="center"/>
    </xf>
    <xf numFmtId="0" fontId="12" fillId="0" borderId="83" xfId="10" applyNumberFormat="1" applyFont="1" applyFill="1" applyBorder="1" applyAlignment="1">
      <alignment vertical="center"/>
    </xf>
    <xf numFmtId="3" fontId="12" fillId="5" borderId="272" xfId="10" applyNumberFormat="1" applyFont="1" applyFill="1" applyBorder="1" applyAlignment="1">
      <alignment horizontal="center" vertical="center"/>
    </xf>
    <xf numFmtId="3" fontId="12" fillId="0" borderId="273" xfId="10" applyNumberFormat="1" applyFont="1" applyFill="1" applyBorder="1" applyAlignment="1">
      <alignment vertical="center"/>
    </xf>
    <xf numFmtId="3" fontId="12" fillId="0" borderId="274" xfId="10" applyNumberFormat="1" applyFont="1" applyFill="1" applyBorder="1" applyAlignment="1">
      <alignment vertical="center"/>
    </xf>
    <xf numFmtId="3" fontId="12" fillId="0" borderId="275" xfId="10" applyNumberFormat="1" applyFont="1" applyFill="1" applyBorder="1" applyAlignment="1">
      <alignment vertical="center"/>
    </xf>
    <xf numFmtId="0" fontId="12" fillId="0" borderId="276" xfId="10" applyNumberFormat="1" applyFont="1" applyFill="1" applyBorder="1" applyAlignment="1">
      <alignment vertical="center"/>
    </xf>
    <xf numFmtId="189" fontId="12" fillId="0" borderId="277" xfId="10" applyNumberFormat="1" applyFont="1" applyFill="1" applyBorder="1" applyAlignment="1">
      <alignment vertical="center"/>
    </xf>
    <xf numFmtId="189" fontId="12" fillId="0" borderId="275" xfId="10" applyNumberFormat="1" applyFont="1" applyFill="1" applyBorder="1" applyAlignment="1">
      <alignment vertical="center"/>
    </xf>
    <xf numFmtId="3" fontId="5" fillId="5" borderId="278" xfId="10" applyNumberFormat="1" applyFont="1" applyFill="1" applyBorder="1" applyAlignment="1">
      <alignment horizontal="center" vertical="center"/>
    </xf>
    <xf numFmtId="3" fontId="12" fillId="0" borderId="279" xfId="10" applyNumberFormat="1" applyFont="1" applyFill="1" applyBorder="1" applyAlignment="1">
      <alignment vertical="center"/>
    </xf>
    <xf numFmtId="3" fontId="12" fillId="0" borderId="280" xfId="10" applyNumberFormat="1" applyFont="1" applyFill="1" applyBorder="1" applyAlignment="1">
      <alignment vertical="center"/>
    </xf>
    <xf numFmtId="189" fontId="12" fillId="0" borderId="280" xfId="10" applyNumberFormat="1" applyFont="1" applyFill="1" applyBorder="1" applyAlignment="1">
      <alignment vertical="center"/>
    </xf>
    <xf numFmtId="187" fontId="12" fillId="0" borderId="274" xfId="10" applyNumberFormat="1" applyFont="1" applyFill="1" applyBorder="1" applyAlignment="1">
      <alignment vertical="center"/>
    </xf>
    <xf numFmtId="3" fontId="38" fillId="0" borderId="0" xfId="10" applyNumberFormat="1" applyFont="1" applyAlignment="1">
      <alignment vertical="center"/>
    </xf>
    <xf numFmtId="3" fontId="12" fillId="5" borderId="242" xfId="10" applyNumberFormat="1" applyFont="1" applyFill="1" applyBorder="1" applyAlignment="1">
      <alignment horizontal="center" vertical="center"/>
    </xf>
    <xf numFmtId="3" fontId="12" fillId="0" borderId="115" xfId="10" applyNumberFormat="1" applyFont="1" applyFill="1" applyBorder="1" applyAlignment="1">
      <alignment vertical="center"/>
    </xf>
    <xf numFmtId="3" fontId="12" fillId="0" borderId="251" xfId="10" applyNumberFormat="1" applyFont="1" applyFill="1" applyBorder="1" applyAlignment="1">
      <alignment vertical="center"/>
    </xf>
    <xf numFmtId="3" fontId="12" fillId="0" borderId="252" xfId="10" applyNumberFormat="1" applyFont="1" applyFill="1" applyBorder="1" applyAlignment="1">
      <alignment vertical="center"/>
    </xf>
    <xf numFmtId="0" fontId="12" fillId="0" borderId="281" xfId="10" applyNumberFormat="1" applyFont="1" applyFill="1" applyBorder="1" applyAlignment="1">
      <alignment vertical="center"/>
    </xf>
    <xf numFmtId="189" fontId="12" fillId="0" borderId="282" xfId="10" applyNumberFormat="1" applyFont="1" applyFill="1" applyBorder="1" applyAlignment="1">
      <alignment vertical="center"/>
    </xf>
    <xf numFmtId="189" fontId="12" fillId="0" borderId="252" xfId="10" applyNumberFormat="1" applyFont="1" applyFill="1" applyBorder="1" applyAlignment="1">
      <alignment vertical="center"/>
    </xf>
    <xf numFmtId="3" fontId="5" fillId="5" borderId="246" xfId="10" applyNumberFormat="1" applyFont="1" applyFill="1" applyBorder="1" applyAlignment="1">
      <alignment horizontal="center" vertical="center"/>
    </xf>
    <xf numFmtId="3" fontId="12" fillId="0" borderId="258" xfId="10" applyNumberFormat="1" applyFont="1" applyFill="1" applyBorder="1" applyAlignment="1">
      <alignment vertical="center"/>
    </xf>
    <xf numFmtId="3" fontId="12" fillId="0" borderId="259" xfId="10" applyNumberFormat="1" applyFont="1" applyFill="1" applyBorder="1" applyAlignment="1">
      <alignment vertical="center"/>
    </xf>
    <xf numFmtId="189" fontId="12" fillId="0" borderId="259" xfId="10" applyNumberFormat="1" applyFont="1" applyFill="1" applyBorder="1" applyAlignment="1">
      <alignment vertical="center"/>
    </xf>
    <xf numFmtId="187" fontId="12" fillId="0" borderId="251" xfId="10" applyNumberFormat="1" applyFont="1" applyFill="1" applyBorder="1" applyAlignment="1">
      <alignment vertical="center"/>
    </xf>
    <xf numFmtId="3" fontId="12" fillId="5" borderId="103" xfId="10" applyNumberFormat="1" applyFont="1" applyFill="1" applyBorder="1" applyAlignment="1">
      <alignment horizontal="center" vertical="center"/>
    </xf>
    <xf numFmtId="3" fontId="12" fillId="0" borderId="104" xfId="10" applyNumberFormat="1" applyFont="1" applyFill="1" applyBorder="1" applyAlignment="1">
      <alignment vertical="center"/>
    </xf>
    <xf numFmtId="3" fontId="12" fillId="0" borderId="105" xfId="10" applyNumberFormat="1" applyFont="1" applyFill="1" applyBorder="1" applyAlignment="1">
      <alignment vertical="center"/>
    </xf>
    <xf numFmtId="3" fontId="12" fillId="0" borderId="106" xfId="10" applyNumberFormat="1" applyFont="1" applyFill="1" applyBorder="1" applyAlignment="1">
      <alignment vertical="center"/>
    </xf>
    <xf numFmtId="0" fontId="12" fillId="0" borderId="283" xfId="10" applyNumberFormat="1" applyFont="1" applyFill="1" applyBorder="1" applyAlignment="1">
      <alignment vertical="center"/>
    </xf>
    <xf numFmtId="189" fontId="12" fillId="0" borderId="107" xfId="10" applyNumberFormat="1" applyFont="1" applyFill="1" applyBorder="1" applyAlignment="1">
      <alignment vertical="center"/>
    </xf>
    <xf numFmtId="189" fontId="12" fillId="0" borderId="106" xfId="10" applyNumberFormat="1" applyFont="1" applyFill="1" applyBorder="1" applyAlignment="1">
      <alignment vertical="center"/>
    </xf>
    <xf numFmtId="3" fontId="5" fillId="5" borderId="284" xfId="10" applyNumberFormat="1" applyFont="1" applyFill="1" applyBorder="1" applyAlignment="1">
      <alignment horizontal="center" vertical="center"/>
    </xf>
    <xf numFmtId="3" fontId="12" fillId="0" borderId="285" xfId="10" applyNumberFormat="1" applyFont="1" applyFill="1" applyBorder="1" applyAlignment="1">
      <alignment vertical="center"/>
    </xf>
    <xf numFmtId="3" fontId="12" fillId="0" borderId="286" xfId="10" applyNumberFormat="1" applyFont="1" applyFill="1" applyBorder="1" applyAlignment="1">
      <alignment vertical="center"/>
    </xf>
    <xf numFmtId="189" fontId="12" fillId="0" borderId="286" xfId="10" applyNumberFormat="1" applyFont="1" applyFill="1" applyBorder="1" applyAlignment="1">
      <alignment vertical="center"/>
    </xf>
    <xf numFmtId="187" fontId="12" fillId="0" borderId="105" xfId="10" applyNumberFormat="1" applyFont="1" applyFill="1" applyBorder="1" applyAlignment="1">
      <alignment vertical="center"/>
    </xf>
    <xf numFmtId="3" fontId="12" fillId="5" borderId="287" xfId="10" applyNumberFormat="1" applyFont="1" applyFill="1" applyBorder="1" applyAlignment="1">
      <alignment horizontal="center" vertical="center"/>
    </xf>
    <xf numFmtId="3" fontId="12" fillId="0" borderId="118" xfId="10" applyNumberFormat="1" applyFont="1" applyFill="1" applyBorder="1" applyAlignment="1">
      <alignment vertical="center"/>
    </xf>
    <xf numFmtId="3" fontId="12" fillId="0" borderId="116" xfId="10" applyNumberFormat="1" applyFont="1" applyFill="1" applyBorder="1" applyAlignment="1">
      <alignment vertical="center"/>
    </xf>
    <xf numFmtId="3" fontId="12" fillId="0" borderId="117" xfId="10" applyNumberFormat="1" applyFont="1" applyFill="1" applyBorder="1" applyAlignment="1">
      <alignment vertical="center"/>
    </xf>
    <xf numFmtId="187" fontId="12" fillId="0" borderId="288" xfId="10" applyNumberFormat="1" applyFont="1" applyFill="1" applyBorder="1" applyAlignment="1">
      <alignment vertical="center"/>
    </xf>
    <xf numFmtId="189" fontId="12" fillId="0" borderId="289" xfId="10" applyNumberFormat="1" applyFont="1" applyFill="1" applyBorder="1" applyAlignment="1">
      <alignment vertical="center"/>
    </xf>
    <xf numFmtId="189" fontId="12" fillId="0" borderId="117" xfId="10" applyNumberFormat="1" applyFont="1" applyFill="1" applyBorder="1" applyAlignment="1">
      <alignment vertical="center"/>
    </xf>
    <xf numFmtId="3" fontId="5" fillId="5" borderId="290" xfId="10" applyNumberFormat="1" applyFont="1" applyFill="1" applyBorder="1" applyAlignment="1">
      <alignment horizontal="center" vertical="center"/>
    </xf>
    <xf numFmtId="3" fontId="12" fillId="0" borderId="291" xfId="10" applyNumberFormat="1" applyFont="1" applyFill="1" applyBorder="1" applyAlignment="1">
      <alignment vertical="center"/>
    </xf>
    <xf numFmtId="3" fontId="12" fillId="0" borderId="292" xfId="10" applyNumberFormat="1" applyFont="1" applyFill="1" applyBorder="1" applyAlignment="1">
      <alignment vertical="center"/>
    </xf>
    <xf numFmtId="189" fontId="12" fillId="0" borderId="292" xfId="10" applyNumberFormat="1" applyFont="1" applyFill="1" applyBorder="1" applyAlignment="1">
      <alignment vertical="center"/>
    </xf>
    <xf numFmtId="187" fontId="12" fillId="0" borderId="116" xfId="10" applyNumberFormat="1" applyFont="1" applyFill="1" applyBorder="1" applyAlignment="1">
      <alignment vertical="center"/>
    </xf>
    <xf numFmtId="3" fontId="12" fillId="0" borderId="124" xfId="10" applyNumberFormat="1" applyFont="1" applyFill="1" applyBorder="1" applyAlignment="1">
      <alignment vertical="center"/>
    </xf>
    <xf numFmtId="3" fontId="12" fillId="0" borderId="125" xfId="10" applyNumberFormat="1" applyFont="1" applyFill="1" applyBorder="1" applyAlignment="1">
      <alignment vertical="center"/>
    </xf>
    <xf numFmtId="3" fontId="12" fillId="0" borderId="126" xfId="10" applyNumberFormat="1" applyFont="1" applyFill="1" applyBorder="1" applyAlignment="1">
      <alignment vertical="center"/>
    </xf>
    <xf numFmtId="187" fontId="12" fillId="0" borderId="161" xfId="10" applyNumberFormat="1" applyFont="1" applyFill="1" applyBorder="1" applyAlignment="1">
      <alignment vertical="center"/>
    </xf>
    <xf numFmtId="189" fontId="12" fillId="0" borderId="293" xfId="10" applyNumberFormat="1" applyFont="1" applyFill="1" applyBorder="1" applyAlignment="1">
      <alignment vertical="center"/>
    </xf>
    <xf numFmtId="189" fontId="12" fillId="0" borderId="126" xfId="10" applyNumberFormat="1" applyFont="1" applyFill="1" applyBorder="1" applyAlignment="1">
      <alignment vertical="center"/>
    </xf>
    <xf numFmtId="3" fontId="5" fillId="5" borderId="161" xfId="10" applyNumberFormat="1" applyFont="1" applyFill="1" applyBorder="1" applyAlignment="1">
      <alignment horizontal="center" vertical="center"/>
    </xf>
    <xf numFmtId="3" fontId="12" fillId="0" borderId="294" xfId="10" applyNumberFormat="1" applyFont="1" applyFill="1" applyBorder="1" applyAlignment="1">
      <alignment vertical="center"/>
    </xf>
    <xf numFmtId="3" fontId="12" fillId="0" borderId="295" xfId="10" applyNumberFormat="1" applyFont="1" applyFill="1" applyBorder="1" applyAlignment="1">
      <alignment vertical="center"/>
    </xf>
    <xf numFmtId="189" fontId="12" fillId="0" borderId="295" xfId="10" applyNumberFormat="1" applyFont="1" applyFill="1" applyBorder="1" applyAlignment="1">
      <alignment vertical="center"/>
    </xf>
    <xf numFmtId="187" fontId="12" fillId="0" borderId="125" xfId="10" applyNumberFormat="1" applyFont="1" applyFill="1" applyBorder="1" applyAlignment="1">
      <alignment vertical="center"/>
    </xf>
    <xf numFmtId="3" fontId="12" fillId="5" borderId="296" xfId="10" applyNumberFormat="1" applyFont="1" applyFill="1" applyBorder="1" applyAlignment="1">
      <alignment horizontal="center" vertical="center"/>
    </xf>
    <xf numFmtId="3" fontId="12" fillId="0" borderId="297" xfId="10" applyNumberFormat="1" applyFont="1" applyFill="1" applyBorder="1" applyAlignment="1">
      <alignment vertical="center"/>
    </xf>
    <xf numFmtId="3" fontId="12" fillId="0" borderId="298" xfId="10" applyNumberFormat="1" applyFont="1" applyFill="1" applyBorder="1" applyAlignment="1">
      <alignment vertical="center"/>
    </xf>
    <xf numFmtId="3" fontId="12" fillId="0" borderId="299" xfId="10" applyNumberFormat="1" applyFont="1" applyFill="1" applyBorder="1" applyAlignment="1">
      <alignment vertical="center"/>
    </xf>
    <xf numFmtId="187" fontId="12" fillId="0" borderId="300" xfId="10" applyNumberFormat="1" applyFont="1" applyFill="1" applyBorder="1" applyAlignment="1">
      <alignment vertical="center"/>
    </xf>
    <xf numFmtId="189" fontId="12" fillId="0" borderId="301" xfId="10" applyNumberFormat="1" applyFont="1" applyFill="1" applyBorder="1" applyAlignment="1">
      <alignment vertical="center"/>
    </xf>
    <xf numFmtId="189" fontId="12" fillId="0" borderId="299" xfId="10" applyNumberFormat="1" applyFont="1" applyFill="1" applyBorder="1" applyAlignment="1">
      <alignment vertical="center"/>
    </xf>
    <xf numFmtId="3" fontId="5" fillId="5" borderId="302" xfId="10" applyNumberFormat="1" applyFont="1" applyFill="1" applyBorder="1" applyAlignment="1">
      <alignment horizontal="center" vertical="center"/>
    </xf>
    <xf numFmtId="3" fontId="12" fillId="0" borderId="303" xfId="10" applyNumberFormat="1" applyFont="1" applyFill="1" applyBorder="1" applyAlignment="1">
      <alignment vertical="center"/>
    </xf>
    <xf numFmtId="3" fontId="12" fillId="0" borderId="304" xfId="10" applyNumberFormat="1" applyFont="1" applyFill="1" applyBorder="1" applyAlignment="1">
      <alignment vertical="center"/>
    </xf>
    <xf numFmtId="189" fontId="12" fillId="0" borderId="304" xfId="10" applyNumberFormat="1" applyFont="1" applyFill="1" applyBorder="1" applyAlignment="1">
      <alignment vertical="center"/>
    </xf>
    <xf numFmtId="187" fontId="12" fillId="0" borderId="298" xfId="10" applyNumberFormat="1" applyFont="1" applyFill="1" applyBorder="1" applyAlignment="1">
      <alignment vertical="center"/>
    </xf>
    <xf numFmtId="3" fontId="12" fillId="5" borderId="305" xfId="10" applyNumberFormat="1" applyFont="1" applyFill="1" applyBorder="1" applyAlignment="1">
      <alignment horizontal="center" vertical="center"/>
    </xf>
    <xf numFmtId="3" fontId="12" fillId="0" borderId="306" xfId="10" applyNumberFormat="1" applyFont="1" applyFill="1" applyBorder="1" applyAlignment="1">
      <alignment vertical="center"/>
    </xf>
    <xf numFmtId="3" fontId="12" fillId="0" borderId="307" xfId="10" applyNumberFormat="1" applyFont="1" applyFill="1" applyBorder="1" applyAlignment="1">
      <alignment vertical="center"/>
    </xf>
    <xf numFmtId="3" fontId="12" fillId="0" borderId="308" xfId="10" applyNumberFormat="1" applyFont="1" applyFill="1" applyBorder="1" applyAlignment="1">
      <alignment vertical="center"/>
    </xf>
    <xf numFmtId="3" fontId="12" fillId="0" borderId="309" xfId="10" applyNumberFormat="1" applyFont="1" applyFill="1" applyBorder="1" applyAlignment="1">
      <alignment vertical="center"/>
    </xf>
    <xf numFmtId="3" fontId="12" fillId="0" borderId="310" xfId="10" applyNumberFormat="1" applyFont="1" applyFill="1" applyBorder="1" applyAlignment="1">
      <alignment vertical="center"/>
    </xf>
    <xf numFmtId="187" fontId="12" fillId="0" borderId="0" xfId="10" applyNumberFormat="1" applyFont="1" applyFill="1" applyBorder="1" applyAlignment="1">
      <alignment vertical="center"/>
    </xf>
    <xf numFmtId="189" fontId="12" fillId="0" borderId="311" xfId="10" applyNumberFormat="1" applyFont="1" applyFill="1" applyBorder="1" applyAlignment="1">
      <alignment vertical="center"/>
    </xf>
    <xf numFmtId="189" fontId="12" fillId="0" borderId="308" xfId="10" applyNumberFormat="1" applyFont="1" applyFill="1" applyBorder="1" applyAlignment="1">
      <alignment vertical="center"/>
    </xf>
    <xf numFmtId="3" fontId="5" fillId="5" borderId="312" xfId="10" applyNumberFormat="1" applyFont="1" applyFill="1" applyBorder="1" applyAlignment="1">
      <alignment horizontal="center" vertical="center"/>
    </xf>
    <xf numFmtId="3" fontId="12" fillId="0" borderId="313" xfId="10" applyNumberFormat="1" applyFont="1" applyFill="1" applyBorder="1" applyAlignment="1">
      <alignment vertical="center"/>
    </xf>
    <xf numFmtId="3" fontId="12" fillId="0" borderId="314" xfId="10" applyNumberFormat="1" applyFont="1" applyFill="1" applyBorder="1" applyAlignment="1">
      <alignment vertical="center"/>
    </xf>
    <xf numFmtId="189" fontId="12" fillId="0" borderId="314" xfId="10" applyNumberFormat="1" applyFont="1" applyFill="1" applyBorder="1" applyAlignment="1">
      <alignment vertical="center"/>
    </xf>
    <xf numFmtId="187" fontId="12" fillId="0" borderId="315" xfId="10" applyNumberFormat="1" applyFont="1" applyFill="1" applyBorder="1" applyAlignment="1">
      <alignment vertical="center"/>
    </xf>
    <xf numFmtId="189" fontId="12" fillId="0" borderId="316" xfId="10" applyNumberFormat="1" applyFont="1" applyFill="1" applyBorder="1" applyAlignment="1">
      <alignment vertical="center"/>
    </xf>
    <xf numFmtId="3" fontId="12" fillId="6" borderId="317" xfId="10" applyNumberFormat="1" applyFont="1" applyFill="1" applyBorder="1" applyAlignment="1">
      <alignment horizontal="center" vertical="center"/>
    </xf>
    <xf numFmtId="3" fontId="12" fillId="6" borderId="297" xfId="10" applyNumberFormat="1" applyFont="1" applyFill="1" applyBorder="1" applyAlignment="1">
      <alignment vertical="center"/>
    </xf>
    <xf numFmtId="3" fontId="12" fillId="6" borderId="298" xfId="10" applyNumberFormat="1" applyFont="1" applyFill="1" applyBorder="1" applyAlignment="1">
      <alignment vertical="center"/>
    </xf>
    <xf numFmtId="3" fontId="12" fillId="6" borderId="299" xfId="10" applyNumberFormat="1" applyFont="1" applyFill="1" applyBorder="1" applyAlignment="1">
      <alignment vertical="center"/>
    </xf>
    <xf numFmtId="3" fontId="12" fillId="6" borderId="318" xfId="10" applyNumberFormat="1" applyFont="1" applyFill="1" applyBorder="1" applyAlignment="1">
      <alignment vertical="center"/>
    </xf>
    <xf numFmtId="3" fontId="12" fillId="6" borderId="319" xfId="10" applyNumberFormat="1" applyFont="1" applyFill="1" applyBorder="1" applyAlignment="1">
      <alignment vertical="center"/>
    </xf>
    <xf numFmtId="187" fontId="12" fillId="6" borderId="320" xfId="10" applyNumberFormat="1" applyFont="1" applyFill="1" applyBorder="1" applyAlignment="1">
      <alignment vertical="center"/>
    </xf>
    <xf numFmtId="189" fontId="12" fillId="6" borderId="321" xfId="10" applyNumberFormat="1" applyFont="1" applyFill="1" applyBorder="1" applyAlignment="1">
      <alignment vertical="center"/>
    </xf>
    <xf numFmtId="189" fontId="12" fillId="6" borderId="299" xfId="10" applyNumberFormat="1" applyFont="1" applyFill="1" applyBorder="1" applyAlignment="1">
      <alignment vertical="center"/>
    </xf>
    <xf numFmtId="3" fontId="12" fillId="4" borderId="322" xfId="10" applyNumberFormat="1" applyFont="1" applyFill="1" applyBorder="1" applyAlignment="1">
      <alignment horizontal="center" vertical="center"/>
    </xf>
    <xf numFmtId="3" fontId="12" fillId="6" borderId="303" xfId="10" applyNumberFormat="1" applyFont="1" applyFill="1" applyBorder="1" applyAlignment="1">
      <alignment vertical="center"/>
    </xf>
    <xf numFmtId="3" fontId="12" fillId="6" borderId="304" xfId="10" applyNumberFormat="1" applyFont="1" applyFill="1" applyBorder="1" applyAlignment="1">
      <alignment vertical="center"/>
    </xf>
    <xf numFmtId="3" fontId="12" fillId="6" borderId="323" xfId="10" applyNumberFormat="1" applyFont="1" applyFill="1" applyBorder="1" applyAlignment="1">
      <alignment vertical="center"/>
    </xf>
    <xf numFmtId="189" fontId="12" fillId="6" borderId="304" xfId="10" applyNumberFormat="1" applyFont="1" applyFill="1" applyBorder="1" applyAlignment="1">
      <alignment vertical="center"/>
    </xf>
    <xf numFmtId="187" fontId="12" fillId="6" borderId="324" xfId="10" applyNumberFormat="1" applyFont="1" applyFill="1" applyBorder="1" applyAlignment="1">
      <alignment vertical="center"/>
    </xf>
    <xf numFmtId="3" fontId="12" fillId="8" borderId="0" xfId="10" applyNumberFormat="1" applyFont="1" applyFill="1" applyAlignment="1">
      <alignment vertical="center"/>
    </xf>
    <xf numFmtId="38" fontId="19" fillId="0" borderId="0" xfId="9" applyFont="1" applyAlignment="1" applyProtection="1">
      <alignment vertical="center"/>
    </xf>
    <xf numFmtId="38" fontId="24" fillId="0" borderId="0" xfId="9" applyFont="1" applyAlignment="1" applyProtection="1">
      <alignment vertical="center"/>
    </xf>
    <xf numFmtId="190" fontId="24" fillId="0" borderId="0" xfId="9" applyNumberFormat="1" applyFont="1" applyAlignment="1" applyProtection="1">
      <alignment horizontal="center" vertical="center"/>
    </xf>
    <xf numFmtId="38" fontId="24" fillId="0" borderId="0" xfId="9" applyFont="1" applyAlignment="1" applyProtection="1">
      <alignment vertical="center" wrapText="1"/>
    </xf>
    <xf numFmtId="190" fontId="24" fillId="0" borderId="0" xfId="9" applyNumberFormat="1" applyFont="1" applyAlignment="1" applyProtection="1">
      <alignment horizontal="center" vertical="center" wrapText="1"/>
    </xf>
    <xf numFmtId="38" fontId="24" fillId="0" borderId="0" xfId="9" applyFont="1" applyAlignment="1" applyProtection="1">
      <alignment horizontal="center" vertical="center" wrapText="1"/>
    </xf>
    <xf numFmtId="190" fontId="24" fillId="4" borderId="1" xfId="9" applyNumberFormat="1" applyFont="1" applyFill="1" applyBorder="1" applyAlignment="1" applyProtection="1">
      <alignment horizontal="center" vertical="center" wrapText="1"/>
    </xf>
    <xf numFmtId="38" fontId="24" fillId="4" borderId="1" xfId="9" applyFont="1" applyFill="1" applyBorder="1" applyAlignment="1" applyProtection="1">
      <alignment horizontal="center" vertical="center" wrapText="1"/>
    </xf>
    <xf numFmtId="38" fontId="24" fillId="0" borderId="155" xfId="9" applyFont="1" applyFill="1" applyBorder="1" applyAlignment="1" applyProtection="1">
      <alignment vertical="center" wrapText="1"/>
    </xf>
    <xf numFmtId="190" fontId="24" fillId="0" borderId="155" xfId="9" applyNumberFormat="1" applyFont="1" applyFill="1" applyBorder="1" applyAlignment="1" applyProtection="1">
      <alignment horizontal="center" vertical="center" wrapText="1"/>
    </xf>
    <xf numFmtId="38" fontId="8" fillId="0" borderId="155" xfId="9" applyFont="1" applyFill="1" applyBorder="1" applyAlignment="1" applyProtection="1">
      <alignment vertical="center" wrapText="1"/>
    </xf>
    <xf numFmtId="38" fontId="24" fillId="0" borderId="325" xfId="9" applyFont="1" applyFill="1" applyBorder="1" applyAlignment="1" applyProtection="1">
      <alignment vertical="center" wrapText="1"/>
    </xf>
    <xf numFmtId="190" fontId="24" fillId="0" borderId="325" xfId="9" applyNumberFormat="1" applyFont="1" applyFill="1" applyBorder="1" applyAlignment="1" applyProtection="1">
      <alignment horizontal="center" vertical="center" wrapText="1"/>
    </xf>
    <xf numFmtId="38" fontId="8" fillId="0" borderId="325" xfId="9" applyFont="1" applyFill="1" applyBorder="1" applyAlignment="1" applyProtection="1">
      <alignment vertical="center" wrapText="1"/>
    </xf>
    <xf numFmtId="38" fontId="24" fillId="0" borderId="160" xfId="9" applyFont="1" applyFill="1" applyBorder="1" applyAlignment="1" applyProtection="1">
      <alignment vertical="center" wrapText="1"/>
    </xf>
    <xf numFmtId="190" fontId="24" fillId="0" borderId="160" xfId="9" applyNumberFormat="1" applyFont="1" applyFill="1" applyBorder="1" applyAlignment="1" applyProtection="1">
      <alignment horizontal="center" vertical="center" wrapText="1"/>
    </xf>
    <xf numFmtId="38" fontId="8" fillId="0" borderId="160" xfId="9" applyFont="1" applyFill="1" applyBorder="1" applyAlignment="1" applyProtection="1">
      <alignment vertical="center" wrapText="1"/>
    </xf>
    <xf numFmtId="38" fontId="24" fillId="0" borderId="326" xfId="9" applyFont="1" applyFill="1" applyBorder="1" applyAlignment="1" applyProtection="1">
      <alignment vertical="center" wrapText="1"/>
    </xf>
    <xf numFmtId="190" fontId="24" fillId="0" borderId="326" xfId="9" applyNumberFormat="1" applyFont="1" applyFill="1" applyBorder="1" applyAlignment="1" applyProtection="1">
      <alignment horizontal="center" vertical="center" wrapText="1"/>
    </xf>
    <xf numFmtId="38" fontId="8" fillId="0" borderId="326" xfId="9" applyFont="1" applyFill="1" applyBorder="1" applyAlignment="1" applyProtection="1">
      <alignment vertical="center" wrapText="1"/>
    </xf>
    <xf numFmtId="38" fontId="24" fillId="0" borderId="325" xfId="9" applyFont="1" applyFill="1" applyBorder="1" applyAlignment="1" applyProtection="1">
      <alignment horizontal="center" vertical="center" wrapText="1"/>
    </xf>
    <xf numFmtId="38" fontId="24" fillId="0" borderId="325" xfId="9" applyFont="1" applyFill="1" applyBorder="1" applyAlignment="1" applyProtection="1">
      <alignment horizontal="right" vertical="center" wrapText="1"/>
    </xf>
    <xf numFmtId="38" fontId="24" fillId="0" borderId="160" xfId="9" applyFont="1" applyFill="1" applyBorder="1" applyAlignment="1" applyProtection="1">
      <alignment horizontal="right" vertical="center" wrapText="1"/>
    </xf>
    <xf numFmtId="38" fontId="24" fillId="0" borderId="326" xfId="9" applyFont="1" applyFill="1" applyBorder="1" applyAlignment="1" applyProtection="1">
      <alignment horizontal="right" vertical="center" wrapText="1"/>
    </xf>
    <xf numFmtId="0" fontId="6" fillId="0" borderId="0" xfId="11" applyFont="1" applyProtection="1">
      <alignment vertical="center"/>
    </xf>
    <xf numFmtId="0" fontId="8" fillId="0" borderId="0" xfId="11" applyFont="1" applyProtection="1">
      <alignment vertical="center"/>
    </xf>
    <xf numFmtId="38" fontId="8" fillId="0" borderId="0" xfId="1" applyFont="1" applyProtection="1">
      <alignment vertical="center"/>
    </xf>
    <xf numFmtId="38" fontId="8" fillId="2" borderId="0" xfId="1" applyFont="1" applyFill="1" applyAlignment="1" applyProtection="1">
      <alignment horizontal="center" vertical="center"/>
    </xf>
    <xf numFmtId="0" fontId="4" fillId="0" borderId="0" xfId="11" applyNumberFormat="1" applyFont="1" applyProtection="1">
      <alignment vertical="center"/>
    </xf>
    <xf numFmtId="0" fontId="8" fillId="0" borderId="0" xfId="11" applyNumberFormat="1" applyFont="1" applyProtection="1">
      <alignment vertical="center"/>
    </xf>
    <xf numFmtId="0" fontId="8" fillId="2" borderId="0" xfId="11" applyNumberFormat="1" applyFont="1" applyFill="1" applyAlignment="1" applyProtection="1">
      <alignment horizontal="right" vertical="center"/>
    </xf>
    <xf numFmtId="0" fontId="8" fillId="2" borderId="0" xfId="12" applyNumberFormat="1" applyFont="1" applyFill="1" applyAlignment="1" applyProtection="1">
      <alignment horizontal="center" vertical="center"/>
    </xf>
    <xf numFmtId="0" fontId="8" fillId="2" borderId="0" xfId="1" applyNumberFormat="1" applyFont="1" applyFill="1" applyAlignment="1" applyProtection="1">
      <alignment horizontal="center" vertical="center"/>
    </xf>
    <xf numFmtId="0" fontId="8" fillId="2" borderId="0" xfId="1" applyNumberFormat="1" applyFont="1" applyFill="1" applyProtection="1">
      <alignment vertical="center"/>
    </xf>
    <xf numFmtId="0" fontId="8" fillId="0" borderId="0" xfId="1" applyNumberFormat="1" applyFont="1" applyProtection="1">
      <alignment vertical="center"/>
    </xf>
    <xf numFmtId="0" fontId="4" fillId="0" borderId="0" xfId="11" applyFont="1" applyAlignment="1" applyProtection="1">
      <alignment horizontal="center" vertical="center" wrapText="1"/>
    </xf>
    <xf numFmtId="0" fontId="8" fillId="0" borderId="0" xfId="11" applyFont="1" applyAlignment="1" applyProtection="1">
      <alignment horizontal="center" vertical="center" wrapText="1"/>
    </xf>
    <xf numFmtId="38" fontId="8" fillId="4" borderId="1" xfId="1" applyFont="1" applyFill="1" applyBorder="1" applyAlignment="1" applyProtection="1">
      <alignment horizontal="center" vertical="center" wrapText="1"/>
    </xf>
    <xf numFmtId="0" fontId="4" fillId="0" borderId="0" xfId="11" applyFont="1" applyAlignment="1" applyProtection="1">
      <alignment vertical="center" wrapText="1"/>
    </xf>
    <xf numFmtId="0" fontId="8" fillId="0" borderId="1" xfId="11" applyFont="1" applyFill="1" applyBorder="1" applyAlignment="1" applyProtection="1">
      <alignment vertical="center" wrapText="1"/>
    </xf>
    <xf numFmtId="38" fontId="8" fillId="0" borderId="1" xfId="1" applyFont="1" applyFill="1" applyBorder="1" applyAlignment="1" applyProtection="1">
      <alignment vertical="center" wrapText="1"/>
    </xf>
    <xf numFmtId="0" fontId="8" fillId="0" borderId="0" xfId="11" applyFont="1" applyAlignment="1" applyProtection="1">
      <alignment vertical="center" wrapText="1"/>
    </xf>
    <xf numFmtId="38" fontId="8" fillId="4" borderId="1" xfId="1" applyFont="1" applyFill="1" applyBorder="1" applyAlignment="1" applyProtection="1">
      <alignment vertical="center" wrapText="1"/>
    </xf>
    <xf numFmtId="0" fontId="4" fillId="0" borderId="0" xfId="11" applyNumberFormat="1" applyFont="1" applyAlignment="1" applyProtection="1">
      <alignment vertical="center" wrapText="1"/>
    </xf>
    <xf numFmtId="0" fontId="8" fillId="0" borderId="0" xfId="11" applyNumberFormat="1" applyFont="1" applyAlignment="1" applyProtection="1">
      <alignment vertical="center" wrapText="1"/>
    </xf>
    <xf numFmtId="0" fontId="8" fillId="2" borderId="0" xfId="1" applyNumberFormat="1" applyFont="1" applyFill="1" applyAlignment="1" applyProtection="1">
      <alignment vertical="center" wrapText="1"/>
    </xf>
    <xf numFmtId="0" fontId="8" fillId="0" borderId="0" xfId="1" applyNumberFormat="1" applyFont="1" applyAlignment="1" applyProtection="1">
      <alignment vertical="center" wrapText="1"/>
    </xf>
    <xf numFmtId="0" fontId="8" fillId="0" borderId="0" xfId="1" applyNumberFormat="1" applyFont="1" applyAlignment="1" applyProtection="1">
      <alignment horizontal="center" vertical="center" wrapText="1"/>
    </xf>
    <xf numFmtId="176" fontId="8" fillId="0" borderId="1" xfId="1" applyNumberFormat="1" applyFont="1" applyFill="1" applyBorder="1" applyAlignment="1" applyProtection="1">
      <alignment vertical="center" wrapText="1"/>
    </xf>
    <xf numFmtId="176" fontId="8" fillId="4" borderId="1" xfId="1" applyNumberFormat="1" applyFont="1" applyFill="1" applyBorder="1" applyAlignment="1" applyProtection="1">
      <alignment vertical="center" wrapText="1"/>
    </xf>
    <xf numFmtId="49" fontId="8" fillId="0" borderId="0" xfId="11" applyNumberFormat="1" applyFont="1" applyAlignment="1" applyProtection="1">
      <alignment vertical="center" wrapText="1"/>
    </xf>
    <xf numFmtId="38" fontId="8" fillId="0" borderId="0" xfId="1" applyFont="1" applyAlignment="1" applyProtection="1">
      <alignment vertical="center" wrapText="1"/>
    </xf>
    <xf numFmtId="38" fontId="8" fillId="4" borderId="45" xfId="1" applyFont="1" applyFill="1" applyBorder="1" applyAlignment="1" applyProtection="1">
      <alignment horizontal="center" vertical="center" wrapText="1"/>
    </xf>
    <xf numFmtId="176" fontId="8" fillId="4" borderId="59" xfId="1" applyNumberFormat="1" applyFont="1" applyFill="1" applyBorder="1" applyAlignment="1" applyProtection="1">
      <alignment horizontal="center" vertical="center" wrapText="1"/>
    </xf>
    <xf numFmtId="38" fontId="8" fillId="0" borderId="1" xfId="1" applyNumberFormat="1" applyFont="1" applyFill="1" applyBorder="1" applyAlignment="1" applyProtection="1">
      <alignment vertical="center" wrapText="1"/>
    </xf>
    <xf numFmtId="38" fontId="8" fillId="0" borderId="0" xfId="1" applyFont="1" applyAlignment="1" applyProtection="1">
      <alignment vertical="center"/>
    </xf>
    <xf numFmtId="0" fontId="4" fillId="0" borderId="0" xfId="11" applyFont="1" applyProtection="1">
      <alignment vertical="center"/>
    </xf>
    <xf numFmtId="38" fontId="8" fillId="0" borderId="1" xfId="1" applyFont="1" applyFill="1" applyBorder="1" applyAlignment="1" applyProtection="1">
      <alignment horizontal="center" vertical="center" wrapText="1"/>
    </xf>
    <xf numFmtId="176" fontId="8" fillId="0" borderId="1" xfId="1" applyNumberFormat="1" applyFont="1" applyFill="1" applyBorder="1" applyAlignment="1" applyProtection="1">
      <alignment horizontal="center" vertical="center" wrapText="1"/>
    </xf>
    <xf numFmtId="0" fontId="8" fillId="4" borderId="28" xfId="11" applyFont="1" applyFill="1" applyBorder="1" applyAlignment="1" applyProtection="1">
      <alignment horizontal="center" vertical="center" wrapText="1"/>
    </xf>
    <xf numFmtId="38" fontId="8" fillId="4" borderId="3" xfId="1" applyFont="1" applyFill="1" applyBorder="1" applyAlignment="1" applyProtection="1">
      <alignment horizontal="center" vertical="center" wrapText="1"/>
    </xf>
    <xf numFmtId="176" fontId="8" fillId="4" borderId="4" xfId="1" applyNumberFormat="1" applyFont="1" applyFill="1" applyBorder="1" applyAlignment="1" applyProtection="1">
      <alignment horizontal="center" vertical="center" wrapText="1"/>
    </xf>
    <xf numFmtId="0" fontId="6" fillId="0" borderId="0" xfId="11" applyFont="1" applyAlignment="1" applyProtection="1">
      <alignment horizontal="center" vertical="center"/>
    </xf>
    <xf numFmtId="38" fontId="8" fillId="0" borderId="0" xfId="1" applyFont="1" applyAlignment="1" applyProtection="1">
      <alignment horizontal="center" vertical="center"/>
    </xf>
    <xf numFmtId="49" fontId="8" fillId="2" borderId="0" xfId="1" applyNumberFormat="1" applyFont="1" applyFill="1" applyAlignment="1" applyProtection="1">
      <alignment horizontal="center" vertical="center"/>
    </xf>
    <xf numFmtId="0" fontId="8" fillId="0" borderId="0" xfId="11" applyFont="1" applyAlignment="1" applyProtection="1">
      <alignment horizontal="center" vertical="center"/>
    </xf>
    <xf numFmtId="38" fontId="8" fillId="4" borderId="3" xfId="1" applyFont="1" applyFill="1" applyBorder="1" applyAlignment="1" applyProtection="1">
      <alignment horizontal="center" vertical="center" wrapText="1"/>
    </xf>
    <xf numFmtId="0" fontId="8" fillId="0" borderId="1" xfId="11" applyFont="1" applyFill="1" applyBorder="1" applyAlignment="1" applyProtection="1">
      <alignment horizontal="center" vertical="center" wrapText="1"/>
    </xf>
    <xf numFmtId="38" fontId="8" fillId="0" borderId="1" xfId="11" applyNumberFormat="1" applyFont="1" applyFill="1" applyBorder="1" applyAlignment="1" applyProtection="1">
      <alignment vertical="center" wrapText="1"/>
    </xf>
    <xf numFmtId="0" fontId="4" fillId="0" borderId="0" xfId="11" applyFont="1" applyFill="1" applyAlignment="1" applyProtection="1">
      <alignment vertical="center" wrapText="1"/>
    </xf>
    <xf numFmtId="0" fontId="8" fillId="0" borderId="0" xfId="11" applyFont="1" applyFill="1" applyAlignment="1" applyProtection="1">
      <alignment vertical="center" wrapText="1"/>
    </xf>
    <xf numFmtId="38" fontId="8" fillId="0" borderId="0" xfId="1" applyFont="1" applyFill="1" applyBorder="1" applyAlignment="1" applyProtection="1">
      <alignment horizontal="center" vertical="center" wrapText="1"/>
    </xf>
    <xf numFmtId="38" fontId="8" fillId="4" borderId="45" xfId="1" applyFont="1" applyFill="1" applyBorder="1" applyAlignment="1" applyProtection="1">
      <alignment horizontal="center" vertical="center" wrapText="1"/>
    </xf>
    <xf numFmtId="38" fontId="8" fillId="4" borderId="4" xfId="1" applyFont="1" applyFill="1" applyBorder="1" applyAlignment="1" applyProtection="1">
      <alignment horizontal="center" vertical="center" wrapText="1"/>
    </xf>
    <xf numFmtId="38" fontId="23" fillId="4" borderId="28" xfId="1" applyFont="1" applyFill="1" applyBorder="1" applyAlignment="1" applyProtection="1">
      <alignment horizontal="center" vertical="center" wrapText="1"/>
    </xf>
    <xf numFmtId="38" fontId="23" fillId="0" borderId="0" xfId="1" applyFont="1" applyFill="1" applyBorder="1" applyAlignment="1" applyProtection="1">
      <alignment horizontal="center" vertical="center" wrapText="1"/>
    </xf>
    <xf numFmtId="38" fontId="8" fillId="0" borderId="186" xfId="1" applyFont="1" applyFill="1" applyBorder="1" applyAlignment="1" applyProtection="1">
      <alignment vertical="center" wrapText="1"/>
    </xf>
    <xf numFmtId="176" fontId="8" fillId="0" borderId="0" xfId="1" applyNumberFormat="1" applyFont="1" applyFill="1" applyBorder="1" applyAlignment="1" applyProtection="1">
      <alignment vertical="center" wrapText="1"/>
    </xf>
    <xf numFmtId="38" fontId="8" fillId="0" borderId="0" xfId="1" applyFont="1" applyFill="1" applyBorder="1" applyAlignment="1" applyProtection="1">
      <alignment vertical="center" wrapText="1"/>
    </xf>
    <xf numFmtId="38" fontId="8" fillId="0" borderId="186" xfId="1" applyFont="1" applyFill="1" applyBorder="1" applyAlignment="1" applyProtection="1">
      <alignment vertical="center"/>
    </xf>
    <xf numFmtId="38" fontId="8" fillId="0" borderId="0" xfId="1" applyFont="1" applyAlignment="1" applyProtection="1">
      <alignment horizontal="center" vertical="center" wrapText="1"/>
    </xf>
    <xf numFmtId="0" fontId="8" fillId="4" borderId="1" xfId="11" applyFont="1" applyFill="1" applyBorder="1" applyAlignment="1" applyProtection="1">
      <alignment horizontal="center" vertical="center" wrapText="1"/>
    </xf>
    <xf numFmtId="40" fontId="8" fillId="4" borderId="1" xfId="11" applyNumberFormat="1" applyFont="1" applyFill="1" applyBorder="1" applyAlignment="1" applyProtection="1">
      <alignment horizontal="center" vertical="center" wrapText="1"/>
    </xf>
    <xf numFmtId="38" fontId="8" fillId="4" borderId="1" xfId="1" applyNumberFormat="1" applyFont="1" applyFill="1" applyBorder="1" applyAlignment="1" applyProtection="1">
      <alignment vertical="center" wrapText="1"/>
    </xf>
    <xf numFmtId="176" fontId="8" fillId="0" borderId="0" xfId="1" applyNumberFormat="1" applyFont="1" applyProtection="1">
      <alignment vertical="center"/>
    </xf>
    <xf numFmtId="38" fontId="6" fillId="0" borderId="0" xfId="1" applyFont="1" applyAlignment="1">
      <alignment vertical="center"/>
    </xf>
    <xf numFmtId="38" fontId="23" fillId="0" borderId="0" xfId="1" applyFont="1" applyAlignment="1">
      <alignment vertical="center" wrapText="1"/>
    </xf>
    <xf numFmtId="38" fontId="23" fillId="0" borderId="0" xfId="1" applyFont="1">
      <alignment vertical="center"/>
    </xf>
    <xf numFmtId="38" fontId="23" fillId="0" borderId="0" xfId="1" applyFont="1" applyAlignment="1">
      <alignment horizontal="center" vertical="center"/>
    </xf>
    <xf numFmtId="38" fontId="23" fillId="0" borderId="0" xfId="1" applyFont="1" applyAlignment="1">
      <alignment horizontal="right" vertical="center"/>
    </xf>
    <xf numFmtId="38" fontId="23" fillId="5" borderId="1" xfId="1" applyFont="1" applyFill="1" applyBorder="1" applyAlignment="1">
      <alignment horizontal="center" vertical="center"/>
    </xf>
    <xf numFmtId="38" fontId="23" fillId="5" borderId="1" xfId="1" applyFont="1" applyFill="1" applyBorder="1" applyAlignment="1">
      <alignment horizontal="center" vertical="center" wrapText="1"/>
    </xf>
    <xf numFmtId="38" fontId="23" fillId="0" borderId="155" xfId="1" applyFont="1" applyFill="1" applyBorder="1" applyAlignment="1"/>
    <xf numFmtId="38" fontId="23" fillId="4" borderId="155" xfId="1" applyFont="1" applyFill="1" applyBorder="1">
      <alignment vertical="center"/>
    </xf>
    <xf numFmtId="38" fontId="23" fillId="4" borderId="191" xfId="1" applyFont="1" applyFill="1" applyBorder="1" applyAlignment="1">
      <alignment horizontal="left" vertical="center"/>
    </xf>
    <xf numFmtId="38" fontId="23" fillId="4" borderId="328" xfId="1" applyFont="1" applyFill="1" applyBorder="1" applyAlignment="1">
      <alignment horizontal="left" vertical="center"/>
    </xf>
    <xf numFmtId="38" fontId="23" fillId="0" borderId="160" xfId="1" applyFont="1" applyFill="1" applyBorder="1" applyAlignment="1"/>
    <xf numFmtId="38" fontId="23" fillId="4" borderId="160" xfId="1" applyFont="1" applyFill="1" applyBorder="1">
      <alignment vertical="center"/>
    </xf>
    <xf numFmtId="38" fontId="23" fillId="0" borderId="328" xfId="1" applyFont="1" applyFill="1" applyBorder="1" applyAlignment="1"/>
    <xf numFmtId="38" fontId="23" fillId="0" borderId="160" xfId="1" applyFont="1" applyFill="1" applyBorder="1">
      <alignment vertical="center"/>
    </xf>
    <xf numFmtId="38" fontId="23" fillId="0" borderId="160" xfId="1" applyFont="1" applyFill="1" applyBorder="1" applyAlignment="1">
      <alignment vertical="center"/>
    </xf>
    <xf numFmtId="38" fontId="45" fillId="0" borderId="328" xfId="1" applyFont="1" applyFill="1" applyBorder="1" applyAlignment="1">
      <alignment vertical="center"/>
    </xf>
    <xf numFmtId="38" fontId="23" fillId="0" borderId="326" xfId="1" applyFont="1" applyFill="1" applyBorder="1" applyAlignment="1">
      <alignment vertical="center"/>
    </xf>
    <xf numFmtId="38" fontId="45" fillId="0" borderId="329" xfId="1" applyFont="1" applyFill="1" applyBorder="1" applyAlignment="1">
      <alignment vertical="center"/>
    </xf>
    <xf numFmtId="38" fontId="23" fillId="0" borderId="326" xfId="1" applyFont="1" applyFill="1" applyBorder="1">
      <alignment vertical="center"/>
    </xf>
    <xf numFmtId="38" fontId="23" fillId="4" borderId="326" xfId="1" applyFont="1" applyFill="1" applyBorder="1">
      <alignment vertical="center"/>
    </xf>
    <xf numFmtId="38" fontId="23" fillId="4" borderId="331" xfId="1" applyFont="1" applyFill="1" applyBorder="1">
      <alignment vertical="center"/>
    </xf>
    <xf numFmtId="38" fontId="23" fillId="0" borderId="53" xfId="1" applyFont="1" applyFill="1" applyBorder="1" applyAlignment="1">
      <alignment vertical="center"/>
    </xf>
    <xf numFmtId="38" fontId="23" fillId="4" borderId="325" xfId="1" applyFont="1" applyFill="1" applyBorder="1">
      <alignment vertical="center"/>
    </xf>
    <xf numFmtId="38" fontId="23" fillId="4" borderId="328" xfId="1" applyFont="1" applyFill="1" applyBorder="1">
      <alignment vertical="center"/>
    </xf>
    <xf numFmtId="38" fontId="23" fillId="0" borderId="55" xfId="1" applyFont="1" applyFill="1" applyBorder="1" applyAlignment="1"/>
    <xf numFmtId="38" fontId="23" fillId="0" borderId="155" xfId="1" applyFont="1" applyFill="1" applyBorder="1">
      <alignment vertical="center"/>
    </xf>
    <xf numFmtId="38" fontId="23" fillId="4" borderId="333" xfId="1" applyFont="1" applyFill="1" applyBorder="1">
      <alignment vertical="center"/>
    </xf>
    <xf numFmtId="38" fontId="23" fillId="2" borderId="160" xfId="1" applyFont="1" applyFill="1" applyBorder="1">
      <alignment vertical="center"/>
    </xf>
    <xf numFmtId="38" fontId="23" fillId="6" borderId="160" xfId="1" applyFont="1" applyFill="1" applyBorder="1" applyAlignment="1">
      <alignment horizontal="left" vertical="center"/>
    </xf>
    <xf numFmtId="38" fontId="23" fillId="4" borderId="53" xfId="1" applyFont="1" applyFill="1" applyBorder="1">
      <alignment vertical="center"/>
    </xf>
    <xf numFmtId="38" fontId="23" fillId="0" borderId="1" xfId="1" applyFont="1" applyFill="1" applyBorder="1" applyAlignment="1"/>
    <xf numFmtId="38" fontId="23" fillId="0" borderId="1" xfId="1" applyFont="1" applyFill="1" applyBorder="1">
      <alignment vertical="center"/>
    </xf>
    <xf numFmtId="38" fontId="23" fillId="4" borderId="1" xfId="1" applyFont="1" applyFill="1" applyBorder="1">
      <alignment vertical="center"/>
    </xf>
    <xf numFmtId="0" fontId="3" fillId="0" borderId="0" xfId="11">
      <alignment vertical="center"/>
    </xf>
    <xf numFmtId="38" fontId="23" fillId="6" borderId="1" xfId="1" applyFont="1" applyFill="1" applyBorder="1">
      <alignment vertical="center"/>
    </xf>
    <xf numFmtId="40" fontId="23" fillId="0" borderId="1" xfId="1" applyNumberFormat="1" applyFont="1" applyFill="1" applyBorder="1">
      <alignment vertical="center"/>
    </xf>
    <xf numFmtId="40" fontId="23" fillId="0" borderId="1" xfId="1" applyNumberFormat="1" applyFont="1" applyFill="1" applyBorder="1" applyAlignment="1">
      <alignment horizontal="right" vertical="center"/>
    </xf>
    <xf numFmtId="40" fontId="23" fillId="6" borderId="1" xfId="1" applyNumberFormat="1" applyFont="1" applyFill="1" applyBorder="1">
      <alignment vertical="center"/>
    </xf>
    <xf numFmtId="40" fontId="23" fillId="0" borderId="0" xfId="1" applyNumberFormat="1" applyFont="1">
      <alignment vertical="center"/>
    </xf>
    <xf numFmtId="38" fontId="23" fillId="0" borderId="1" xfId="1" applyFont="1" applyFill="1" applyBorder="1" applyAlignment="1">
      <alignment horizontal="right" vertical="center"/>
    </xf>
    <xf numFmtId="40" fontId="23" fillId="4" borderId="1" xfId="1" applyNumberFormat="1" applyFont="1" applyFill="1" applyBorder="1">
      <alignment vertical="center"/>
    </xf>
    <xf numFmtId="38" fontId="6" fillId="0" borderId="0" xfId="1" applyFont="1" applyProtection="1">
      <alignment vertical="center"/>
    </xf>
    <xf numFmtId="0" fontId="6" fillId="0" borderId="0" xfId="12" applyNumberFormat="1" applyFont="1" applyProtection="1">
      <alignment vertical="center"/>
    </xf>
    <xf numFmtId="190" fontId="6" fillId="0" borderId="0" xfId="1" applyNumberFormat="1" applyFont="1" applyAlignment="1" applyProtection="1">
      <alignment horizontal="right" vertical="center"/>
    </xf>
    <xf numFmtId="191" fontId="6" fillId="0" borderId="0" xfId="1" applyNumberFormat="1" applyFont="1" applyAlignment="1" applyProtection="1">
      <alignment horizontal="right" vertical="center"/>
    </xf>
    <xf numFmtId="0" fontId="6" fillId="0" borderId="0" xfId="1" applyNumberFormat="1" applyFont="1" applyAlignment="1" applyProtection="1">
      <alignment horizontal="right" vertical="center"/>
    </xf>
    <xf numFmtId="192" fontId="6" fillId="0" borderId="0" xfId="1" applyNumberFormat="1" applyFont="1" applyAlignment="1" applyProtection="1">
      <alignment horizontal="right" vertical="center"/>
    </xf>
    <xf numFmtId="0" fontId="6" fillId="0" borderId="0" xfId="1" applyNumberFormat="1" applyFont="1" applyAlignment="1" applyProtection="1">
      <alignment horizontal="center" vertical="center"/>
    </xf>
    <xf numFmtId="38" fontId="23" fillId="0" borderId="0" xfId="1" applyFont="1" applyFill="1" applyProtection="1">
      <alignment vertical="center"/>
    </xf>
    <xf numFmtId="176" fontId="6" fillId="0" borderId="0" xfId="1" applyNumberFormat="1" applyFont="1" applyProtection="1">
      <alignment vertical="center"/>
    </xf>
    <xf numFmtId="193" fontId="8" fillId="0" borderId="0" xfId="1" applyNumberFormat="1" applyFont="1" applyProtection="1">
      <alignment vertical="center"/>
    </xf>
    <xf numFmtId="38" fontId="46" fillId="0" borderId="0" xfId="1" applyFont="1" applyFill="1" applyProtection="1">
      <alignment vertical="center"/>
    </xf>
    <xf numFmtId="38" fontId="6" fillId="0" borderId="0" xfId="1" applyFont="1" applyFill="1" applyProtection="1">
      <alignment vertical="center"/>
    </xf>
    <xf numFmtId="0" fontId="8" fillId="0" borderId="0" xfId="12" applyNumberFormat="1" applyFont="1" applyProtection="1">
      <alignment vertical="center"/>
    </xf>
    <xf numFmtId="0" fontId="8" fillId="0" borderId="47" xfId="12" applyNumberFormat="1" applyFont="1" applyBorder="1" applyAlignment="1" applyProtection="1">
      <alignment vertical="center"/>
    </xf>
    <xf numFmtId="193" fontId="8" fillId="0" borderId="0" xfId="1" applyNumberFormat="1" applyFont="1" applyAlignment="1" applyProtection="1">
      <alignment horizontal="center" vertical="center"/>
    </xf>
    <xf numFmtId="193" fontId="8" fillId="0" borderId="0" xfId="1" applyNumberFormat="1" applyFont="1" applyFill="1" applyProtection="1">
      <alignment vertical="center"/>
    </xf>
    <xf numFmtId="193" fontId="47" fillId="0" borderId="0" xfId="1" applyNumberFormat="1" applyFont="1" applyFill="1" applyProtection="1">
      <alignment vertical="center"/>
    </xf>
    <xf numFmtId="194" fontId="8" fillId="4" borderId="1" xfId="1" applyNumberFormat="1" applyFont="1" applyFill="1" applyBorder="1" applyAlignment="1" applyProtection="1">
      <alignment horizontal="center" vertical="center" wrapText="1"/>
    </xf>
    <xf numFmtId="176" fontId="8" fillId="4" borderId="1" xfId="1" applyNumberFormat="1" applyFont="1" applyFill="1" applyBorder="1" applyAlignment="1" applyProtection="1">
      <alignment horizontal="center" vertical="center" wrapText="1"/>
    </xf>
    <xf numFmtId="38" fontId="47" fillId="0" borderId="186" xfId="1" applyFont="1" applyFill="1" applyBorder="1" applyAlignment="1" applyProtection="1">
      <alignment vertical="center" wrapText="1"/>
    </xf>
    <xf numFmtId="38" fontId="47" fillId="0" borderId="0" xfId="1" applyFont="1" applyFill="1" applyAlignment="1" applyProtection="1">
      <alignment vertical="center" wrapText="1"/>
    </xf>
    <xf numFmtId="38" fontId="47" fillId="0" borderId="0" xfId="1" applyFont="1" applyFill="1" applyBorder="1" applyAlignment="1" applyProtection="1">
      <alignment vertical="center" wrapText="1"/>
    </xf>
    <xf numFmtId="38" fontId="8" fillId="0" borderId="155" xfId="1" applyFont="1" applyFill="1" applyBorder="1" applyProtection="1">
      <alignment vertical="center"/>
    </xf>
    <xf numFmtId="190" fontId="8" fillId="0" borderId="189" xfId="1" applyNumberFormat="1" applyFont="1" applyFill="1" applyBorder="1" applyAlignment="1" applyProtection="1">
      <alignment horizontal="right" vertical="center"/>
    </xf>
    <xf numFmtId="191" fontId="8" fillId="0" borderId="334" xfId="1" applyNumberFormat="1" applyFont="1" applyFill="1" applyBorder="1" applyAlignment="1" applyProtection="1">
      <alignment horizontal="right" vertical="center"/>
    </xf>
    <xf numFmtId="195" fontId="8" fillId="0" borderId="334" xfId="1" applyNumberFormat="1" applyFont="1" applyFill="1" applyBorder="1" applyAlignment="1" applyProtection="1">
      <alignment horizontal="right" vertical="center"/>
    </xf>
    <xf numFmtId="192" fontId="8" fillId="0" borderId="334" xfId="1" applyNumberFormat="1" applyFont="1" applyFill="1" applyBorder="1" applyAlignment="1" applyProtection="1">
      <alignment horizontal="right" vertical="center"/>
    </xf>
    <xf numFmtId="194" fontId="8" fillId="0" borderId="155" xfId="1" applyNumberFormat="1" applyFont="1" applyFill="1" applyBorder="1" applyAlignment="1" applyProtection="1">
      <alignment horizontal="center" vertical="center"/>
    </xf>
    <xf numFmtId="38" fontId="8" fillId="0" borderId="28" xfId="1" applyFont="1" applyFill="1" applyBorder="1" applyAlignment="1"/>
    <xf numFmtId="38" fontId="8" fillId="0" borderId="0" xfId="1" applyFont="1" applyFill="1" applyAlignment="1"/>
    <xf numFmtId="176" fontId="8" fillId="0" borderId="155" xfId="1" applyNumberFormat="1" applyFont="1" applyFill="1" applyBorder="1" applyProtection="1">
      <alignment vertical="center"/>
    </xf>
    <xf numFmtId="38" fontId="5" fillId="0" borderId="0" xfId="1" applyFont="1" applyFill="1" applyAlignment="1">
      <alignment vertical="center"/>
    </xf>
    <xf numFmtId="38" fontId="48" fillId="0" borderId="0" xfId="1" applyFont="1" applyFill="1" applyAlignment="1">
      <alignment vertical="center"/>
    </xf>
    <xf numFmtId="38" fontId="8" fillId="0" borderId="0" xfId="1" applyFont="1" applyFill="1" applyProtection="1">
      <alignment vertical="center"/>
    </xf>
    <xf numFmtId="0" fontId="2" fillId="0" borderId="0" xfId="14">
      <alignment vertical="center"/>
    </xf>
    <xf numFmtId="38" fontId="8" fillId="0" borderId="160" xfId="1" applyFont="1" applyFill="1" applyBorder="1" applyProtection="1">
      <alignment vertical="center"/>
    </xf>
    <xf numFmtId="190" fontId="8" fillId="0" borderId="191" xfId="1" applyNumberFormat="1" applyFont="1" applyFill="1" applyBorder="1" applyAlignment="1" applyProtection="1">
      <alignment horizontal="right" vertical="center"/>
    </xf>
    <xf numFmtId="191" fontId="8" fillId="0" borderId="335" xfId="1" applyNumberFormat="1" applyFont="1" applyFill="1" applyBorder="1" applyAlignment="1" applyProtection="1">
      <alignment horizontal="right" vertical="center"/>
    </xf>
    <xf numFmtId="195" fontId="8" fillId="0" borderId="335" xfId="1" applyNumberFormat="1" applyFont="1" applyFill="1" applyBorder="1" applyAlignment="1" applyProtection="1">
      <alignment horizontal="right" vertical="center"/>
    </xf>
    <xf numFmtId="192" fontId="8" fillId="0" borderId="335" xfId="1" applyNumberFormat="1" applyFont="1" applyFill="1" applyBorder="1" applyAlignment="1" applyProtection="1">
      <alignment horizontal="right" vertical="center"/>
    </xf>
    <xf numFmtId="194" fontId="8" fillId="0" borderId="160" xfId="1" applyNumberFormat="1" applyFont="1" applyFill="1" applyBorder="1" applyAlignment="1" applyProtection="1">
      <alignment horizontal="center" vertical="center"/>
    </xf>
    <xf numFmtId="38" fontId="8" fillId="0" borderId="160" xfId="1" applyFont="1" applyFill="1" applyBorder="1" applyAlignment="1"/>
    <xf numFmtId="38" fontId="8" fillId="0" borderId="335" xfId="1" applyFont="1" applyFill="1" applyBorder="1" applyAlignment="1"/>
    <xf numFmtId="176" fontId="8" fillId="0" borderId="160" xfId="1" applyNumberFormat="1" applyFont="1" applyFill="1" applyBorder="1" applyProtection="1">
      <alignment vertical="center"/>
    </xf>
    <xf numFmtId="38" fontId="5" fillId="0" borderId="333" xfId="1" applyFont="1" applyFill="1" applyBorder="1" applyAlignment="1">
      <alignment vertical="center"/>
    </xf>
    <xf numFmtId="38" fontId="49" fillId="0" borderId="0" xfId="1" applyFont="1" applyFill="1" applyAlignment="1">
      <alignment vertical="center"/>
    </xf>
    <xf numFmtId="38" fontId="5" fillId="0" borderId="160" xfId="1" applyFont="1" applyFill="1" applyBorder="1" applyAlignment="1">
      <alignment vertical="center"/>
    </xf>
    <xf numFmtId="38" fontId="47" fillId="0" borderId="0" xfId="1" applyFont="1" applyFill="1" applyProtection="1">
      <alignment vertical="center"/>
    </xf>
    <xf numFmtId="38" fontId="8" fillId="0" borderId="165" xfId="1" applyFont="1" applyFill="1" applyBorder="1" applyProtection="1">
      <alignment vertical="center"/>
    </xf>
    <xf numFmtId="190" fontId="8" fillId="0" borderId="200" xfId="1" applyNumberFormat="1" applyFont="1" applyFill="1" applyBorder="1" applyAlignment="1" applyProtection="1">
      <alignment horizontal="right" vertical="center"/>
    </xf>
    <xf numFmtId="191" fontId="8" fillId="0" borderId="336" xfId="1" applyNumberFormat="1" applyFont="1" applyFill="1" applyBorder="1" applyAlignment="1" applyProtection="1">
      <alignment horizontal="right" vertical="center"/>
    </xf>
    <xf numFmtId="195" fontId="8" fillId="0" borderId="336" xfId="1" applyNumberFormat="1" applyFont="1" applyFill="1" applyBorder="1" applyAlignment="1" applyProtection="1">
      <alignment horizontal="right" vertical="center"/>
    </xf>
    <xf numFmtId="192" fontId="8" fillId="0" borderId="336" xfId="1" applyNumberFormat="1" applyFont="1" applyFill="1" applyBorder="1" applyAlignment="1" applyProtection="1">
      <alignment horizontal="right" vertical="center"/>
    </xf>
    <xf numFmtId="194" fontId="8" fillId="0" borderId="165" xfId="1" applyNumberFormat="1" applyFont="1" applyFill="1" applyBorder="1" applyAlignment="1" applyProtection="1">
      <alignment horizontal="center" vertical="center"/>
    </xf>
    <xf numFmtId="38" fontId="8" fillId="0" borderId="53" xfId="1" applyFont="1" applyFill="1" applyBorder="1" applyAlignment="1"/>
    <xf numFmtId="176" fontId="8" fillId="0" borderId="165" xfId="1" applyNumberFormat="1" applyFont="1" applyFill="1" applyBorder="1" applyProtection="1">
      <alignment vertical="center"/>
    </xf>
    <xf numFmtId="38" fontId="8" fillId="9" borderId="206" xfId="1" applyFont="1" applyFill="1" applyBorder="1" applyProtection="1">
      <alignment vertical="center"/>
    </xf>
    <xf numFmtId="38" fontId="8" fillId="9" borderId="337" xfId="1" applyFont="1" applyFill="1" applyBorder="1" applyProtection="1">
      <alignment vertical="center"/>
    </xf>
    <xf numFmtId="190" fontId="8" fillId="10" borderId="206" xfId="1" applyNumberFormat="1" applyFont="1" applyFill="1" applyBorder="1" applyAlignment="1" applyProtection="1">
      <alignment horizontal="right" vertical="center"/>
    </xf>
    <xf numFmtId="191" fontId="8" fillId="10" borderId="338" xfId="1" applyNumberFormat="1" applyFont="1" applyFill="1" applyBorder="1" applyAlignment="1" applyProtection="1">
      <alignment horizontal="right" vertical="center"/>
    </xf>
    <xf numFmtId="195" fontId="8" fillId="10" borderId="338" xfId="1" applyNumberFormat="1" applyFont="1" applyFill="1" applyBorder="1" applyAlignment="1" applyProtection="1">
      <alignment horizontal="right" vertical="center"/>
    </xf>
    <xf numFmtId="192" fontId="8" fillId="10" borderId="338" xfId="1" applyNumberFormat="1" applyFont="1" applyFill="1" applyBorder="1" applyAlignment="1" applyProtection="1">
      <alignment horizontal="right" vertical="center"/>
    </xf>
    <xf numFmtId="194" fontId="8" fillId="10" borderId="339" xfId="1" applyNumberFormat="1" applyFont="1" applyFill="1" applyBorder="1" applyAlignment="1" applyProtection="1">
      <alignment horizontal="center" vertical="center"/>
    </xf>
    <xf numFmtId="38" fontId="8" fillId="10" borderId="339" xfId="1" applyFont="1" applyFill="1" applyBorder="1" applyProtection="1">
      <alignment vertical="center"/>
    </xf>
    <xf numFmtId="38" fontId="8" fillId="10" borderId="338" xfId="1" applyFont="1" applyFill="1" applyBorder="1" applyProtection="1">
      <alignment vertical="center"/>
    </xf>
    <xf numFmtId="176" fontId="8" fillId="10" borderId="339" xfId="1" applyNumberFormat="1" applyFont="1" applyFill="1" applyBorder="1" applyProtection="1">
      <alignment vertical="center"/>
    </xf>
    <xf numFmtId="38" fontId="8" fillId="10" borderId="339" xfId="1" applyFont="1" applyFill="1" applyBorder="1" applyAlignment="1" applyProtection="1">
      <alignment horizontal="center" vertical="center"/>
    </xf>
    <xf numFmtId="38" fontId="8" fillId="9" borderId="193" xfId="1" applyFont="1" applyFill="1" applyBorder="1" applyProtection="1">
      <alignment vertical="center"/>
    </xf>
    <xf numFmtId="38" fontId="8" fillId="9" borderId="329" xfId="1" applyFont="1" applyFill="1" applyBorder="1" applyProtection="1">
      <alignment vertical="center"/>
    </xf>
    <xf numFmtId="190" fontId="8" fillId="9" borderId="193" xfId="1" applyNumberFormat="1" applyFont="1" applyFill="1" applyBorder="1" applyAlignment="1" applyProtection="1">
      <alignment horizontal="right" vertical="center"/>
    </xf>
    <xf numFmtId="191" fontId="8" fillId="9" borderId="340" xfId="1" applyNumberFormat="1" applyFont="1" applyFill="1" applyBorder="1" applyAlignment="1" applyProtection="1">
      <alignment horizontal="right" vertical="center"/>
    </xf>
    <xf numFmtId="195" fontId="8" fillId="9" borderId="340" xfId="1" applyNumberFormat="1" applyFont="1" applyFill="1" applyBorder="1" applyAlignment="1" applyProtection="1">
      <alignment horizontal="right" vertical="center"/>
    </xf>
    <xf numFmtId="192" fontId="8" fillId="9" borderId="340" xfId="1" applyNumberFormat="1" applyFont="1" applyFill="1" applyBorder="1" applyAlignment="1" applyProtection="1">
      <alignment horizontal="right" vertical="center"/>
    </xf>
    <xf numFmtId="194" fontId="8" fillId="9" borderId="326" xfId="1" applyNumberFormat="1" applyFont="1" applyFill="1" applyBorder="1" applyAlignment="1" applyProtection="1">
      <alignment horizontal="center" vertical="center"/>
    </xf>
    <xf numFmtId="38" fontId="8" fillId="9" borderId="326" xfId="1" applyFont="1" applyFill="1" applyBorder="1" applyProtection="1">
      <alignment vertical="center"/>
    </xf>
    <xf numFmtId="38" fontId="8" fillId="9" borderId="340" xfId="1" applyFont="1" applyFill="1" applyBorder="1" applyProtection="1">
      <alignment vertical="center"/>
    </xf>
    <xf numFmtId="176" fontId="8" fillId="9" borderId="326" xfId="1" applyNumberFormat="1" applyFont="1" applyFill="1" applyBorder="1" applyProtection="1">
      <alignment vertical="center"/>
    </xf>
    <xf numFmtId="190" fontId="8" fillId="9" borderId="206" xfId="1" applyNumberFormat="1" applyFont="1" applyFill="1" applyBorder="1" applyAlignment="1" applyProtection="1">
      <alignment horizontal="right" vertical="center"/>
    </xf>
    <xf numFmtId="191" fontId="8" fillId="9" borderId="338" xfId="1" applyNumberFormat="1" applyFont="1" applyFill="1" applyBorder="1" applyAlignment="1" applyProtection="1">
      <alignment horizontal="right" vertical="center"/>
    </xf>
    <xf numFmtId="195" fontId="8" fillId="9" borderId="338" xfId="1" applyNumberFormat="1" applyFont="1" applyFill="1" applyBorder="1" applyAlignment="1" applyProtection="1">
      <alignment horizontal="right" vertical="center"/>
    </xf>
    <xf numFmtId="192" fontId="8" fillId="9" borderId="338" xfId="1" applyNumberFormat="1" applyFont="1" applyFill="1" applyBorder="1" applyAlignment="1" applyProtection="1">
      <alignment horizontal="right" vertical="center"/>
    </xf>
    <xf numFmtId="194" fontId="8" fillId="9" borderId="339" xfId="1" applyNumberFormat="1" applyFont="1" applyFill="1" applyBorder="1" applyAlignment="1" applyProtection="1">
      <alignment horizontal="center" vertical="center"/>
    </xf>
    <xf numFmtId="38" fontId="8" fillId="10" borderId="326" xfId="1" applyFont="1" applyFill="1" applyBorder="1" applyProtection="1">
      <alignment vertical="center"/>
    </xf>
    <xf numFmtId="38" fontId="8" fillId="10" borderId="340" xfId="1" applyFont="1" applyFill="1" applyBorder="1" applyProtection="1">
      <alignment vertical="center"/>
    </xf>
    <xf numFmtId="176" fontId="8" fillId="10" borderId="326" xfId="1" applyNumberFormat="1" applyFont="1" applyFill="1" applyBorder="1" applyProtection="1">
      <alignment vertical="center"/>
    </xf>
    <xf numFmtId="38" fontId="50" fillId="0" borderId="0" xfId="1" applyFont="1" applyFill="1" applyProtection="1">
      <alignment vertical="center"/>
    </xf>
    <xf numFmtId="38" fontId="5" fillId="0" borderId="165" xfId="1" applyFont="1" applyFill="1" applyBorder="1" applyAlignment="1">
      <alignment vertical="center"/>
    </xf>
    <xf numFmtId="38" fontId="5" fillId="0" borderId="155" xfId="1" applyFont="1" applyFill="1" applyBorder="1" applyAlignment="1">
      <alignment vertical="center"/>
    </xf>
    <xf numFmtId="38" fontId="8" fillId="0" borderId="333" xfId="1" applyFont="1" applyFill="1" applyBorder="1" applyProtection="1">
      <alignment vertical="center"/>
    </xf>
    <xf numFmtId="190" fontId="8" fillId="0" borderId="341" xfId="1" applyNumberFormat="1" applyFont="1" applyFill="1" applyBorder="1" applyAlignment="1" applyProtection="1">
      <alignment horizontal="right" vertical="center"/>
    </xf>
    <xf numFmtId="191" fontId="8" fillId="0" borderId="342" xfId="1" applyNumberFormat="1" applyFont="1" applyFill="1" applyBorder="1" applyAlignment="1" applyProtection="1">
      <alignment horizontal="right" vertical="center"/>
    </xf>
    <xf numFmtId="195" fontId="8" fillId="0" borderId="342" xfId="1" applyNumberFormat="1" applyFont="1" applyFill="1" applyBorder="1" applyAlignment="1" applyProtection="1">
      <alignment horizontal="right" vertical="center"/>
    </xf>
    <xf numFmtId="192" fontId="8" fillId="0" borderId="342" xfId="1" applyNumberFormat="1" applyFont="1" applyFill="1" applyBorder="1" applyAlignment="1" applyProtection="1">
      <alignment horizontal="right" vertical="center"/>
    </xf>
    <xf numFmtId="194" fontId="8" fillId="0" borderId="333" xfId="1" applyNumberFormat="1" applyFont="1" applyFill="1" applyBorder="1" applyAlignment="1" applyProtection="1">
      <alignment horizontal="center" vertical="center"/>
    </xf>
    <xf numFmtId="38" fontId="8" fillId="0" borderId="0" xfId="1" applyFont="1" applyFill="1" applyBorder="1" applyAlignment="1"/>
    <xf numFmtId="176" fontId="8" fillId="0" borderId="333" xfId="1" applyNumberFormat="1" applyFont="1" applyFill="1" applyBorder="1" applyProtection="1">
      <alignment vertical="center"/>
    </xf>
    <xf numFmtId="38" fontId="8" fillId="0" borderId="333" xfId="1" applyFont="1" applyFill="1" applyBorder="1" applyAlignment="1"/>
    <xf numFmtId="38" fontId="8" fillId="0" borderId="198" xfId="1" applyFont="1" applyFill="1" applyBorder="1" applyProtection="1">
      <alignment vertical="center"/>
    </xf>
    <xf numFmtId="190" fontId="8" fillId="0" borderId="202" xfId="1" applyNumberFormat="1" applyFont="1" applyFill="1" applyBorder="1" applyAlignment="1" applyProtection="1">
      <alignment horizontal="right" vertical="center"/>
    </xf>
    <xf numFmtId="191" fontId="8" fillId="0" borderId="222" xfId="1" applyNumberFormat="1" applyFont="1" applyFill="1" applyBorder="1" applyAlignment="1" applyProtection="1">
      <alignment horizontal="right" vertical="center"/>
    </xf>
    <xf numFmtId="195" fontId="8" fillId="0" borderId="222" xfId="1" applyNumberFormat="1" applyFont="1" applyFill="1" applyBorder="1" applyAlignment="1" applyProtection="1">
      <alignment horizontal="right" vertical="center"/>
    </xf>
    <xf numFmtId="192" fontId="8" fillId="0" borderId="222" xfId="1" applyNumberFormat="1" applyFont="1" applyFill="1" applyBorder="1" applyAlignment="1" applyProtection="1">
      <alignment horizontal="right" vertical="center"/>
    </xf>
    <xf numFmtId="194" fontId="8" fillId="0" borderId="198" xfId="1" applyNumberFormat="1" applyFont="1" applyFill="1" applyBorder="1" applyAlignment="1" applyProtection="1">
      <alignment horizontal="center" vertical="center"/>
    </xf>
    <xf numFmtId="176" fontId="8" fillId="0" borderId="53" xfId="1" applyNumberFormat="1" applyFont="1" applyFill="1" applyBorder="1" applyProtection="1">
      <alignment vertical="center"/>
    </xf>
    <xf numFmtId="176" fontId="8" fillId="0" borderId="198" xfId="1" applyNumberFormat="1" applyFont="1" applyFill="1" applyBorder="1" applyProtection="1">
      <alignment vertical="center"/>
    </xf>
    <xf numFmtId="38" fontId="8" fillId="0" borderId="53" xfId="1" applyFont="1" applyFill="1" applyBorder="1" applyProtection="1">
      <alignment vertical="center"/>
    </xf>
    <xf numFmtId="38" fontId="8" fillId="0" borderId="325" xfId="1" applyFont="1" applyFill="1" applyBorder="1" applyProtection="1">
      <alignment vertical="center"/>
    </xf>
    <xf numFmtId="190" fontId="8" fillId="0" borderId="343" xfId="1" applyNumberFormat="1" applyFont="1" applyFill="1" applyBorder="1" applyAlignment="1" applyProtection="1">
      <alignment horizontal="right" vertical="center"/>
    </xf>
    <xf numFmtId="191" fontId="8" fillId="0" borderId="344" xfId="1" applyNumberFormat="1" applyFont="1" applyFill="1" applyBorder="1" applyAlignment="1" applyProtection="1">
      <alignment horizontal="right" vertical="center"/>
    </xf>
    <xf numFmtId="195" fontId="8" fillId="0" borderId="344" xfId="1" applyNumberFormat="1" applyFont="1" applyFill="1" applyBorder="1" applyAlignment="1" applyProtection="1">
      <alignment horizontal="right" vertical="center"/>
    </xf>
    <xf numFmtId="192" fontId="8" fillId="0" borderId="344" xfId="1" applyNumberFormat="1" applyFont="1" applyFill="1" applyBorder="1" applyAlignment="1" applyProtection="1">
      <alignment horizontal="right" vertical="center"/>
    </xf>
    <xf numFmtId="194" fontId="8" fillId="0" borderId="325" xfId="1" applyNumberFormat="1" applyFont="1" applyFill="1" applyBorder="1" applyAlignment="1" applyProtection="1">
      <alignment horizontal="center" vertical="center"/>
    </xf>
    <xf numFmtId="38" fontId="8" fillId="0" borderId="325" xfId="1" applyFont="1" applyFill="1" applyBorder="1" applyAlignment="1"/>
    <xf numFmtId="38" fontId="8" fillId="0" borderId="344" xfId="1" applyFont="1" applyFill="1" applyBorder="1" applyAlignment="1"/>
    <xf numFmtId="176" fontId="8" fillId="0" borderId="325" xfId="1" applyNumberFormat="1" applyFont="1" applyFill="1" applyBorder="1" applyProtection="1">
      <alignment vertical="center"/>
    </xf>
    <xf numFmtId="38" fontId="8" fillId="0" borderId="191" xfId="1" applyFont="1" applyFill="1" applyBorder="1" applyProtection="1">
      <alignment vertical="center"/>
    </xf>
    <xf numFmtId="38" fontId="8" fillId="9" borderId="343" xfId="1" applyFont="1" applyFill="1" applyBorder="1" applyProtection="1">
      <alignment vertical="center"/>
    </xf>
    <xf numFmtId="194" fontId="8" fillId="10" borderId="326" xfId="1" applyNumberFormat="1" applyFont="1" applyFill="1" applyBorder="1" applyAlignment="1" applyProtection="1">
      <alignment horizontal="center" vertical="center"/>
    </xf>
    <xf numFmtId="38" fontId="8" fillId="0" borderId="165" xfId="1" applyFont="1" applyFill="1" applyBorder="1" applyAlignment="1"/>
    <xf numFmtId="38" fontId="8" fillId="10" borderId="325" xfId="1" applyFont="1" applyFill="1" applyBorder="1" applyProtection="1">
      <alignment vertical="center"/>
    </xf>
    <xf numFmtId="38" fontId="8" fillId="10" borderId="206" xfId="1" applyFont="1" applyFill="1" applyBorder="1" applyProtection="1">
      <alignment vertical="center"/>
    </xf>
    <xf numFmtId="38" fontId="8" fillId="10" borderId="193" xfId="1" applyFont="1" applyFill="1" applyBorder="1" applyProtection="1">
      <alignment vertical="center"/>
    </xf>
    <xf numFmtId="38" fontId="8" fillId="0" borderId="28" xfId="1" applyFont="1" applyFill="1" applyBorder="1" applyProtection="1">
      <alignment vertical="center"/>
    </xf>
    <xf numFmtId="0" fontId="8" fillId="9" borderId="338" xfId="1" applyNumberFormat="1" applyFont="1" applyFill="1" applyBorder="1" applyAlignment="1" applyProtection="1">
      <alignment horizontal="right" vertical="center"/>
    </xf>
    <xf numFmtId="0" fontId="8" fillId="9" borderId="339" xfId="1" applyNumberFormat="1" applyFont="1" applyFill="1" applyBorder="1" applyAlignment="1" applyProtection="1">
      <alignment horizontal="center" vertical="center"/>
    </xf>
    <xf numFmtId="0" fontId="8" fillId="9" borderId="340" xfId="1" applyNumberFormat="1" applyFont="1" applyFill="1" applyBorder="1" applyAlignment="1" applyProtection="1">
      <alignment horizontal="right" vertical="center"/>
    </xf>
    <xf numFmtId="0" fontId="8" fillId="9" borderId="326" xfId="1" applyNumberFormat="1" applyFont="1" applyFill="1" applyBorder="1" applyAlignment="1" applyProtection="1">
      <alignment horizontal="center" vertical="center"/>
    </xf>
    <xf numFmtId="38" fontId="8" fillId="4" borderId="1" xfId="1" applyFont="1" applyFill="1" applyBorder="1" applyAlignment="1" applyProtection="1">
      <alignment horizontal="center" vertical="center"/>
    </xf>
    <xf numFmtId="0" fontId="8" fillId="4" borderId="3" xfId="12" applyNumberFormat="1" applyFont="1" applyFill="1" applyBorder="1" applyAlignment="1" applyProtection="1">
      <alignment vertical="center"/>
    </xf>
    <xf numFmtId="38" fontId="8" fillId="4" borderId="4" xfId="1" applyFont="1" applyFill="1" applyBorder="1" applyAlignment="1" applyProtection="1">
      <alignment vertical="center"/>
    </xf>
    <xf numFmtId="190" fontId="8" fillId="4" borderId="2" xfId="1" applyNumberFormat="1" applyFont="1" applyFill="1" applyBorder="1" applyAlignment="1" applyProtection="1">
      <alignment horizontal="right" vertical="center"/>
    </xf>
    <xf numFmtId="191" fontId="8" fillId="4" borderId="3" xfId="1" applyNumberFormat="1" applyFont="1" applyFill="1" applyBorder="1" applyAlignment="1" applyProtection="1">
      <alignment horizontal="right" vertical="center"/>
    </xf>
    <xf numFmtId="0" fontId="8" fillId="4" borderId="3" xfId="1" applyNumberFormat="1" applyFont="1" applyFill="1" applyBorder="1" applyAlignment="1" applyProtection="1">
      <alignment horizontal="right" vertical="center"/>
    </xf>
    <xf numFmtId="192" fontId="8" fillId="4" borderId="3" xfId="1" applyNumberFormat="1" applyFont="1" applyFill="1" applyBorder="1" applyAlignment="1" applyProtection="1">
      <alignment horizontal="right" vertical="center"/>
    </xf>
    <xf numFmtId="0" fontId="8" fillId="4" borderId="1" xfId="1" applyNumberFormat="1" applyFont="1" applyFill="1" applyBorder="1" applyAlignment="1" applyProtection="1">
      <alignment horizontal="center" vertical="center"/>
    </xf>
    <xf numFmtId="38" fontId="8" fillId="6" borderId="1" xfId="1" applyFont="1" applyFill="1" applyBorder="1" applyProtection="1">
      <alignment vertical="center"/>
    </xf>
    <xf numFmtId="176" fontId="8" fillId="6" borderId="1" xfId="1" applyNumberFormat="1" applyFont="1" applyFill="1" applyBorder="1" applyProtection="1">
      <alignment vertical="center"/>
    </xf>
    <xf numFmtId="38" fontId="8" fillId="6" borderId="1" xfId="1" applyFont="1" applyFill="1" applyBorder="1" applyAlignment="1" applyProtection="1">
      <alignment horizontal="center" vertical="center"/>
    </xf>
    <xf numFmtId="38" fontId="47" fillId="0" borderId="0" xfId="1" applyNumberFormat="1" applyFont="1" applyFill="1" applyProtection="1">
      <alignment vertical="center"/>
    </xf>
    <xf numFmtId="38" fontId="8" fillId="0" borderId="0" xfId="1" applyFont="1" applyFill="1" applyBorder="1" applyAlignment="1" applyProtection="1">
      <alignment horizontal="center" vertical="center"/>
    </xf>
    <xf numFmtId="0" fontId="8" fillId="0" borderId="0" xfId="12" applyNumberFormat="1" applyFont="1" applyFill="1" applyBorder="1" applyAlignment="1" applyProtection="1">
      <alignment vertical="center"/>
    </xf>
    <xf numFmtId="38" fontId="8" fillId="0" borderId="0" xfId="1" applyFont="1" applyFill="1" applyBorder="1" applyAlignment="1" applyProtection="1">
      <alignment vertical="center"/>
    </xf>
    <xf numFmtId="190" fontId="8" fillId="0" borderId="0" xfId="1" applyNumberFormat="1" applyFont="1" applyFill="1" applyBorder="1" applyAlignment="1" applyProtection="1">
      <alignment horizontal="right" vertical="center"/>
    </xf>
    <xf numFmtId="191" fontId="8" fillId="0" borderId="0" xfId="1" applyNumberFormat="1" applyFont="1" applyFill="1" applyBorder="1" applyAlignment="1" applyProtection="1">
      <alignment horizontal="right" vertical="center"/>
    </xf>
    <xf numFmtId="0" fontId="8" fillId="0" borderId="0" xfId="1" applyNumberFormat="1" applyFont="1" applyFill="1" applyBorder="1" applyAlignment="1" applyProtection="1">
      <alignment horizontal="right" vertical="center"/>
    </xf>
    <xf numFmtId="192" fontId="8" fillId="0" borderId="0" xfId="1" applyNumberFormat="1" applyFont="1" applyFill="1" applyBorder="1" applyAlignment="1" applyProtection="1">
      <alignment horizontal="right" vertical="center"/>
    </xf>
    <xf numFmtId="0" fontId="8" fillId="0" borderId="0" xfId="1" applyNumberFormat="1" applyFont="1" applyFill="1" applyBorder="1" applyAlignment="1" applyProtection="1">
      <alignment horizontal="center" vertical="center"/>
    </xf>
    <xf numFmtId="38" fontId="8" fillId="0" borderId="0" xfId="1" applyFont="1" applyFill="1" applyBorder="1" applyProtection="1">
      <alignment vertical="center"/>
    </xf>
    <xf numFmtId="176" fontId="8" fillId="0" borderId="0" xfId="1" applyNumberFormat="1" applyFont="1" applyFill="1" applyBorder="1" applyProtection="1">
      <alignment vertical="center"/>
    </xf>
    <xf numFmtId="0" fontId="8" fillId="0" borderId="0" xfId="1" applyNumberFormat="1" applyFont="1" applyAlignment="1" applyProtection="1">
      <alignment horizontal="right" vertical="center"/>
    </xf>
    <xf numFmtId="0" fontId="8" fillId="0" borderId="0" xfId="1" applyNumberFormat="1" applyFont="1" applyAlignment="1" applyProtection="1">
      <alignment horizontal="center" vertical="center"/>
    </xf>
    <xf numFmtId="0" fontId="8" fillId="0" borderId="0" xfId="1" applyNumberFormat="1" applyFont="1" applyFill="1" applyAlignment="1" applyProtection="1">
      <alignment horizontal="center" vertical="center"/>
    </xf>
    <xf numFmtId="176" fontId="8" fillId="0" borderId="0" xfId="1" applyNumberFormat="1" applyFont="1" applyFill="1" applyProtection="1">
      <alignment vertical="center"/>
    </xf>
    <xf numFmtId="38" fontId="8" fillId="0" borderId="0" xfId="1" applyFont="1" applyFill="1" applyBorder="1" applyAlignment="1" applyProtection="1">
      <alignment horizontal="right" vertical="center" wrapText="1"/>
    </xf>
    <xf numFmtId="192" fontId="8" fillId="0" borderId="0" xfId="1" applyNumberFormat="1" applyFont="1" applyFill="1" applyBorder="1" applyAlignment="1" applyProtection="1">
      <alignment horizontal="right" vertical="center" wrapText="1"/>
    </xf>
    <xf numFmtId="0" fontId="8" fillId="0" borderId="155" xfId="12" applyNumberFormat="1" applyFont="1" applyFill="1" applyBorder="1" applyProtection="1">
      <alignment vertical="center"/>
    </xf>
    <xf numFmtId="0" fontId="8" fillId="0" borderId="0" xfId="1" applyNumberFormat="1" applyFont="1" applyFill="1" applyBorder="1" applyAlignment="1" applyProtection="1">
      <alignment horizontal="left" vertical="center"/>
    </xf>
    <xf numFmtId="38" fontId="8" fillId="0" borderId="0" xfId="12" applyFont="1" applyFill="1" applyBorder="1" applyAlignment="1" applyProtection="1">
      <alignment horizontal="right" vertical="center"/>
    </xf>
    <xf numFmtId="0" fontId="8" fillId="0" borderId="326" xfId="12" applyNumberFormat="1" applyFont="1" applyFill="1" applyBorder="1" applyProtection="1">
      <alignment vertical="center"/>
    </xf>
    <xf numFmtId="38" fontId="8" fillId="0" borderId="326" xfId="1" applyFont="1" applyFill="1" applyBorder="1" applyProtection="1">
      <alignment vertical="center"/>
    </xf>
    <xf numFmtId="38" fontId="8" fillId="0" borderId="0" xfId="12" applyFont="1" applyFill="1" applyAlignment="1" applyProtection="1">
      <alignment horizontal="right" vertical="center"/>
    </xf>
    <xf numFmtId="38" fontId="8" fillId="0" borderId="28" xfId="1" applyFont="1" applyFill="1" applyBorder="1" applyAlignment="1" applyProtection="1">
      <alignment horizontal="center" vertical="center"/>
    </xf>
    <xf numFmtId="0" fontId="8" fillId="0" borderId="325" xfId="12" applyNumberFormat="1" applyFont="1" applyFill="1" applyBorder="1" applyProtection="1">
      <alignment vertical="center"/>
    </xf>
    <xf numFmtId="38" fontId="8" fillId="0" borderId="1" xfId="1" applyFont="1" applyFill="1" applyBorder="1" applyAlignment="1" applyProtection="1">
      <alignment horizontal="center" vertical="center"/>
    </xf>
    <xf numFmtId="0" fontId="8" fillId="0" borderId="1" xfId="12" applyNumberFormat="1" applyFont="1" applyFill="1" applyBorder="1" applyProtection="1">
      <alignment vertical="center"/>
    </xf>
    <xf numFmtId="38" fontId="8" fillId="0" borderId="1" xfId="1" applyFont="1" applyFill="1" applyBorder="1" applyProtection="1">
      <alignment vertical="center"/>
    </xf>
    <xf numFmtId="0" fontId="8" fillId="4" borderId="1" xfId="12" applyNumberFormat="1" applyFont="1" applyFill="1" applyBorder="1" applyAlignment="1" applyProtection="1">
      <alignment vertical="center"/>
    </xf>
    <xf numFmtId="190" fontId="8" fillId="0" borderId="0" xfId="1" applyNumberFormat="1" applyFont="1" applyAlignment="1" applyProtection="1">
      <alignment horizontal="right" vertical="center"/>
    </xf>
    <xf numFmtId="191" fontId="8" fillId="0" borderId="0" xfId="1" applyNumberFormat="1" applyFont="1" applyAlignment="1" applyProtection="1">
      <alignment horizontal="right" vertical="center"/>
    </xf>
    <xf numFmtId="192" fontId="8" fillId="0" borderId="0" xfId="1" applyNumberFormat="1" applyFont="1" applyAlignment="1" applyProtection="1">
      <alignment horizontal="right" vertical="center"/>
    </xf>
    <xf numFmtId="38" fontId="8" fillId="4" borderId="1" xfId="1" applyFont="1" applyFill="1" applyBorder="1" applyAlignment="1" applyProtection="1">
      <alignment horizontal="center" vertical="center"/>
    </xf>
    <xf numFmtId="38" fontId="8" fillId="2" borderId="155" xfId="1" applyFont="1" applyFill="1" applyBorder="1" applyProtection="1">
      <alignment vertical="center"/>
    </xf>
    <xf numFmtId="38" fontId="8" fillId="2" borderId="155" xfId="1" applyNumberFormat="1" applyFont="1" applyFill="1" applyBorder="1" applyProtection="1">
      <alignment vertical="center"/>
    </xf>
    <xf numFmtId="176" fontId="8" fillId="2" borderId="155" xfId="1" applyNumberFormat="1" applyFont="1" applyFill="1" applyBorder="1" applyProtection="1">
      <alignment vertical="center"/>
    </xf>
    <xf numFmtId="38" fontId="8" fillId="2" borderId="28" xfId="1" applyFont="1" applyFill="1" applyBorder="1" applyProtection="1">
      <alignment vertical="center"/>
    </xf>
    <xf numFmtId="38" fontId="8" fillId="2" borderId="160" xfId="1" applyFont="1" applyFill="1" applyBorder="1" applyProtection="1">
      <alignment vertical="center"/>
    </xf>
    <xf numFmtId="38" fontId="8" fillId="2" borderId="325" xfId="1" applyFont="1" applyFill="1" applyBorder="1" applyProtection="1">
      <alignment vertical="center"/>
    </xf>
    <xf numFmtId="38" fontId="8" fillId="2" borderId="160" xfId="1" applyNumberFormat="1" applyFont="1" applyFill="1" applyBorder="1" applyProtection="1">
      <alignment vertical="center"/>
    </xf>
    <xf numFmtId="176" fontId="8" fillId="2" borderId="160" xfId="1" applyNumberFormat="1" applyFont="1" applyFill="1" applyBorder="1" applyProtection="1">
      <alignment vertical="center"/>
    </xf>
    <xf numFmtId="38" fontId="8" fillId="2" borderId="165" xfId="1" applyFont="1" applyFill="1" applyBorder="1" applyProtection="1">
      <alignment vertical="center"/>
    </xf>
    <xf numFmtId="38" fontId="8" fillId="2" borderId="165" xfId="1" applyNumberFormat="1" applyFont="1" applyFill="1" applyBorder="1" applyProtection="1">
      <alignment vertical="center"/>
    </xf>
    <xf numFmtId="176" fontId="8" fillId="2" borderId="165" xfId="1" applyNumberFormat="1" applyFont="1" applyFill="1" applyBorder="1" applyProtection="1">
      <alignment vertical="center"/>
    </xf>
    <xf numFmtId="38" fontId="8" fillId="9" borderId="339" xfId="1" applyFont="1" applyFill="1" applyBorder="1" applyProtection="1">
      <alignment vertical="center"/>
    </xf>
    <xf numFmtId="176" fontId="8" fillId="9" borderId="339" xfId="1" applyNumberFormat="1" applyFont="1" applyFill="1" applyBorder="1" applyProtection="1">
      <alignment vertical="center"/>
    </xf>
    <xf numFmtId="38" fontId="8" fillId="0" borderId="0" xfId="1" applyFont="1" applyBorder="1" applyProtection="1">
      <alignment vertical="center"/>
    </xf>
    <xf numFmtId="38" fontId="8" fillId="2" borderId="335" xfId="1" applyFont="1" applyFill="1" applyBorder="1">
      <alignment vertical="center"/>
    </xf>
    <xf numFmtId="38" fontId="8" fillId="2" borderId="333" xfId="1" applyFont="1" applyFill="1" applyBorder="1" applyProtection="1">
      <alignment vertical="center"/>
    </xf>
    <xf numFmtId="176" fontId="8" fillId="2" borderId="333" xfId="1" applyNumberFormat="1" applyFont="1" applyFill="1" applyBorder="1" applyProtection="1">
      <alignment vertical="center"/>
    </xf>
    <xf numFmtId="38" fontId="8" fillId="2" borderId="198" xfId="1" applyFont="1" applyFill="1" applyBorder="1" applyProtection="1">
      <alignment vertical="center"/>
    </xf>
    <xf numFmtId="176" fontId="8" fillId="2" borderId="198" xfId="1" applyNumberFormat="1" applyFont="1" applyFill="1" applyBorder="1" applyProtection="1">
      <alignment vertical="center"/>
    </xf>
    <xf numFmtId="38" fontId="8" fillId="2" borderId="164" xfId="1" applyFont="1" applyFill="1" applyBorder="1" applyProtection="1">
      <alignment vertical="center"/>
    </xf>
    <xf numFmtId="38" fontId="8" fillId="2" borderId="333" xfId="1" applyNumberFormat="1" applyFont="1" applyFill="1" applyBorder="1" applyProtection="1">
      <alignment vertical="center"/>
    </xf>
    <xf numFmtId="38" fontId="8" fillId="2" borderId="186" xfId="1" applyFont="1" applyFill="1" applyBorder="1" applyProtection="1">
      <alignment vertical="center"/>
    </xf>
    <xf numFmtId="38" fontId="8" fillId="2" borderId="343" xfId="1" applyFont="1" applyFill="1" applyBorder="1" applyProtection="1">
      <alignment vertical="center"/>
    </xf>
    <xf numFmtId="38" fontId="8" fillId="4" borderId="3" xfId="1" applyFont="1" applyFill="1" applyBorder="1" applyAlignment="1" applyProtection="1">
      <alignment vertical="center"/>
    </xf>
    <xf numFmtId="38" fontId="8" fillId="4" borderId="1" xfId="1" applyFont="1" applyFill="1" applyBorder="1" applyProtection="1">
      <alignment vertical="center"/>
    </xf>
    <xf numFmtId="176" fontId="8" fillId="4" borderId="1" xfId="1" applyNumberFormat="1" applyFont="1" applyFill="1" applyBorder="1" applyProtection="1">
      <alignment vertical="center"/>
    </xf>
    <xf numFmtId="40" fontId="8" fillId="0" borderId="0" xfId="1" applyNumberFormat="1" applyFont="1" applyBorder="1" applyProtection="1">
      <alignment vertical="center"/>
    </xf>
    <xf numFmtId="176" fontId="8" fillId="0" borderId="0" xfId="1" applyNumberFormat="1" applyFont="1" applyBorder="1" applyProtection="1">
      <alignment vertical="center"/>
    </xf>
    <xf numFmtId="38" fontId="8" fillId="2" borderId="0" xfId="1" applyFont="1" applyFill="1" applyProtection="1">
      <alignment vertical="center"/>
    </xf>
    <xf numFmtId="38" fontId="8" fillId="2" borderId="53" xfId="1" applyFont="1" applyFill="1" applyBorder="1" applyProtection="1">
      <alignment vertical="center"/>
    </xf>
    <xf numFmtId="38" fontId="8" fillId="0" borderId="53" xfId="1" applyFont="1" applyBorder="1" applyProtection="1">
      <alignment vertical="center"/>
    </xf>
    <xf numFmtId="38" fontId="8" fillId="0" borderId="198" xfId="1" applyFont="1" applyBorder="1" applyProtection="1">
      <alignment vertical="center"/>
    </xf>
    <xf numFmtId="38" fontId="8" fillId="4" borderId="3" xfId="1" applyFont="1" applyFill="1" applyBorder="1" applyAlignment="1" applyProtection="1">
      <alignment horizontal="center" vertical="center"/>
    </xf>
    <xf numFmtId="0" fontId="1" fillId="0" borderId="0" xfId="16">
      <alignment vertical="center"/>
    </xf>
    <xf numFmtId="38" fontId="8" fillId="9" borderId="179" xfId="1" applyFont="1" applyFill="1" applyBorder="1" applyProtection="1">
      <alignment vertical="center"/>
    </xf>
    <xf numFmtId="38" fontId="8" fillId="9" borderId="55" xfId="1" applyFont="1" applyFill="1" applyBorder="1" applyProtection="1">
      <alignment vertical="center"/>
    </xf>
    <xf numFmtId="189" fontId="8" fillId="0" borderId="0" xfId="1" applyNumberFormat="1" applyFont="1" applyProtection="1">
      <alignment vertical="center"/>
    </xf>
    <xf numFmtId="38" fontId="0" fillId="0" borderId="0" xfId="1" applyFont="1">
      <alignment vertical="center"/>
    </xf>
    <xf numFmtId="0" fontId="8" fillId="4" borderId="4" xfId="11" applyFont="1" applyFill="1" applyBorder="1" applyAlignment="1" applyProtection="1">
      <alignment vertical="center" wrapText="1"/>
    </xf>
    <xf numFmtId="189" fontId="8" fillId="4" borderId="1" xfId="11" applyNumberFormat="1" applyFont="1" applyFill="1" applyBorder="1" applyAlignment="1" applyProtection="1">
      <alignment horizontal="center" vertical="center" wrapText="1"/>
    </xf>
    <xf numFmtId="38" fontId="8" fillId="2" borderId="155" xfId="17" applyNumberFormat="1" applyFont="1" applyFill="1" applyBorder="1">
      <alignment vertical="center"/>
    </xf>
    <xf numFmtId="189" fontId="8" fillId="2" borderId="155" xfId="1" applyNumberFormat="1" applyFont="1" applyFill="1" applyBorder="1" applyProtection="1">
      <alignment vertical="center"/>
    </xf>
    <xf numFmtId="189" fontId="8" fillId="0" borderId="155" xfId="1" applyNumberFormat="1" applyFont="1" applyFill="1" applyBorder="1" applyProtection="1">
      <alignment vertical="center"/>
    </xf>
    <xf numFmtId="38" fontId="8" fillId="2" borderId="0" xfId="17" applyNumberFormat="1" applyFont="1" applyFill="1">
      <alignment vertical="center"/>
    </xf>
    <xf numFmtId="38" fontId="8" fillId="2" borderId="160" xfId="17" applyNumberFormat="1" applyFont="1" applyFill="1" applyBorder="1">
      <alignment vertical="center"/>
    </xf>
    <xf numFmtId="189" fontId="8" fillId="2" borderId="160" xfId="1" applyNumberFormat="1" applyFont="1" applyFill="1" applyBorder="1" applyProtection="1">
      <alignment vertical="center"/>
    </xf>
    <xf numFmtId="38" fontId="8" fillId="2" borderId="198" xfId="17" applyNumberFormat="1" applyFont="1" applyFill="1" applyBorder="1">
      <alignment vertical="center"/>
    </xf>
    <xf numFmtId="189" fontId="8" fillId="2" borderId="165" xfId="1" applyNumberFormat="1" applyFont="1" applyFill="1" applyBorder="1" applyProtection="1">
      <alignment vertical="center"/>
    </xf>
    <xf numFmtId="189" fontId="8" fillId="9" borderId="339" xfId="1" applyNumberFormat="1" applyFont="1" applyFill="1" applyBorder="1" applyProtection="1">
      <alignment vertical="center"/>
    </xf>
    <xf numFmtId="189" fontId="8" fillId="9" borderId="326" xfId="1" applyNumberFormat="1" applyFont="1" applyFill="1" applyBorder="1" applyProtection="1">
      <alignment vertical="center"/>
    </xf>
    <xf numFmtId="189" fontId="8" fillId="2" borderId="325" xfId="1" applyNumberFormat="1" applyFont="1" applyFill="1" applyBorder="1" applyProtection="1">
      <alignment vertical="center"/>
    </xf>
    <xf numFmtId="189" fontId="8" fillId="2" borderId="198" xfId="1" applyNumberFormat="1" applyFont="1" applyFill="1" applyBorder="1" applyProtection="1">
      <alignment vertical="center"/>
    </xf>
    <xf numFmtId="189" fontId="8" fillId="2" borderId="333" xfId="1" applyNumberFormat="1" applyFont="1" applyFill="1" applyBorder="1" applyProtection="1">
      <alignment vertical="center"/>
    </xf>
    <xf numFmtId="189" fontId="8" fillId="4" borderId="1" xfId="1" applyNumberFormat="1" applyFont="1" applyFill="1" applyBorder="1" applyProtection="1">
      <alignment vertical="center"/>
    </xf>
    <xf numFmtId="189" fontId="8" fillId="0" borderId="0" xfId="1" applyNumberFormat="1" applyFont="1" applyBorder="1" applyProtection="1">
      <alignment vertical="center"/>
    </xf>
    <xf numFmtId="38" fontId="19" fillId="0" borderId="0" xfId="1" applyFont="1" applyProtection="1">
      <alignment vertical="center"/>
    </xf>
    <xf numFmtId="38" fontId="8" fillId="0" borderId="0" xfId="1" applyNumberFormat="1" applyFont="1" applyFill="1" applyProtection="1">
      <alignment vertical="center"/>
    </xf>
    <xf numFmtId="38" fontId="8" fillId="0" borderId="0" xfId="1" applyNumberFormat="1" applyFont="1" applyProtection="1">
      <alignment vertical="center"/>
    </xf>
    <xf numFmtId="0" fontId="8" fillId="4" borderId="56" xfId="11" applyFont="1" applyFill="1" applyBorder="1" applyAlignment="1" applyProtection="1">
      <alignment horizontal="center" vertical="center" wrapText="1"/>
    </xf>
    <xf numFmtId="0" fontId="8" fillId="4" borderId="45" xfId="11" applyFont="1" applyFill="1" applyBorder="1" applyAlignment="1" applyProtection="1">
      <alignment horizontal="center" vertical="center" wrapText="1"/>
    </xf>
    <xf numFmtId="0" fontId="8" fillId="4" borderId="49" xfId="11" applyFont="1" applyFill="1" applyBorder="1" applyAlignment="1" applyProtection="1">
      <alignment horizontal="center" vertical="center" wrapText="1"/>
    </xf>
    <xf numFmtId="0" fontId="23" fillId="4" borderId="1" xfId="11" applyFont="1" applyFill="1" applyBorder="1" applyAlignment="1" applyProtection="1">
      <alignment horizontal="center" vertical="center" wrapText="1"/>
    </xf>
    <xf numFmtId="176" fontId="23" fillId="4" borderId="1" xfId="11" applyNumberFormat="1" applyFont="1" applyFill="1" applyBorder="1" applyAlignment="1" applyProtection="1">
      <alignment horizontal="center" vertical="center" wrapText="1"/>
    </xf>
    <xf numFmtId="38" fontId="23" fillId="4" borderId="1" xfId="11" applyNumberFormat="1" applyFont="1" applyFill="1" applyBorder="1" applyAlignment="1" applyProtection="1">
      <alignment horizontal="center" vertical="center" wrapText="1"/>
    </xf>
    <xf numFmtId="176" fontId="23" fillId="4" borderId="21" xfId="11" applyNumberFormat="1" applyFont="1" applyFill="1" applyBorder="1" applyAlignment="1" applyProtection="1">
      <alignment horizontal="center" vertical="center" wrapText="1"/>
    </xf>
    <xf numFmtId="38" fontId="23" fillId="0" borderId="0" xfId="1" applyFont="1" applyAlignment="1" applyProtection="1">
      <alignment horizontal="center" vertical="center" wrapText="1"/>
    </xf>
    <xf numFmtId="176" fontId="8" fillId="2" borderId="345" xfId="1" applyNumberFormat="1" applyFont="1" applyFill="1" applyBorder="1" applyProtection="1">
      <alignment vertical="center"/>
    </xf>
    <xf numFmtId="38" fontId="8" fillId="2" borderId="346" xfId="1" applyFont="1" applyFill="1" applyBorder="1" applyProtection="1">
      <alignment vertical="center"/>
    </xf>
    <xf numFmtId="38" fontId="8" fillId="2" borderId="28" xfId="1" applyNumberFormat="1" applyFont="1" applyFill="1" applyBorder="1" applyProtection="1">
      <alignment vertical="center"/>
    </xf>
    <xf numFmtId="176" fontId="8" fillId="2" borderId="347" xfId="1" applyNumberFormat="1" applyFont="1" applyFill="1" applyBorder="1" applyProtection="1">
      <alignment vertical="center"/>
    </xf>
    <xf numFmtId="38" fontId="8" fillId="2" borderId="348" xfId="1" applyFont="1" applyFill="1" applyBorder="1" applyProtection="1">
      <alignment vertical="center"/>
    </xf>
    <xf numFmtId="176" fontId="8" fillId="2" borderId="349" xfId="1" applyNumberFormat="1" applyFont="1" applyFill="1" applyBorder="1" applyProtection="1">
      <alignment vertical="center"/>
    </xf>
    <xf numFmtId="38" fontId="8" fillId="2" borderId="350" xfId="1" applyFont="1" applyFill="1" applyBorder="1" applyProtection="1">
      <alignment vertical="center"/>
    </xf>
    <xf numFmtId="38" fontId="8" fillId="2" borderId="325" xfId="1" applyNumberFormat="1" applyFont="1" applyFill="1" applyBorder="1" applyProtection="1">
      <alignment vertical="center"/>
    </xf>
    <xf numFmtId="38" fontId="8" fillId="9" borderId="339" xfId="1" applyNumberFormat="1" applyFont="1" applyFill="1" applyBorder="1" applyProtection="1">
      <alignment vertical="center"/>
    </xf>
    <xf numFmtId="176" fontId="8" fillId="9" borderId="351" xfId="1" applyNumberFormat="1" applyFont="1" applyFill="1" applyBorder="1" applyProtection="1">
      <alignment vertical="center"/>
    </xf>
    <xf numFmtId="38" fontId="8" fillId="9" borderId="326" xfId="1" applyNumberFormat="1" applyFont="1" applyFill="1" applyBorder="1" applyProtection="1">
      <alignment vertical="center"/>
    </xf>
    <xf numFmtId="176" fontId="8" fillId="9" borderId="352" xfId="1" applyNumberFormat="1" applyFont="1" applyFill="1" applyBorder="1" applyProtection="1">
      <alignment vertical="center"/>
    </xf>
    <xf numFmtId="38" fontId="8" fillId="9" borderId="353" xfId="1" applyFont="1" applyFill="1" applyBorder="1" applyProtection="1">
      <alignment vertical="center"/>
    </xf>
    <xf numFmtId="176" fontId="8" fillId="2" borderId="28" xfId="1" applyNumberFormat="1" applyFont="1" applyFill="1" applyBorder="1" applyProtection="1">
      <alignment vertical="center"/>
    </xf>
    <xf numFmtId="38" fontId="8" fillId="2" borderId="53" xfId="17" applyNumberFormat="1" applyFont="1" applyFill="1" applyBorder="1">
      <alignment vertical="center"/>
    </xf>
    <xf numFmtId="38" fontId="8" fillId="2" borderId="165" xfId="17" applyNumberFormat="1" applyFont="1" applyFill="1" applyBorder="1">
      <alignment vertical="center"/>
    </xf>
    <xf numFmtId="176" fontId="8" fillId="2" borderId="325" xfId="1" applyNumberFormat="1" applyFont="1" applyFill="1" applyBorder="1" applyProtection="1">
      <alignment vertical="center"/>
    </xf>
    <xf numFmtId="38" fontId="8" fillId="2" borderId="49" xfId="11" applyNumberFormat="1" applyFont="1" applyFill="1" applyBorder="1">
      <alignment vertical="center"/>
    </xf>
    <xf numFmtId="38" fontId="8" fillId="2" borderId="348" xfId="11" applyNumberFormat="1" applyFont="1" applyFill="1" applyBorder="1">
      <alignment vertical="center"/>
    </xf>
    <xf numFmtId="38" fontId="8" fillId="2" borderId="354" xfId="11" applyNumberFormat="1" applyFont="1" applyFill="1" applyBorder="1">
      <alignment vertical="center"/>
    </xf>
    <xf numFmtId="38" fontId="8" fillId="2" borderId="198" xfId="1" applyNumberFormat="1" applyFont="1" applyFill="1" applyBorder="1" applyProtection="1">
      <alignment vertical="center"/>
    </xf>
    <xf numFmtId="176" fontId="8" fillId="2" borderId="355" xfId="1" applyNumberFormat="1" applyFont="1" applyFill="1" applyBorder="1" applyProtection="1">
      <alignment vertical="center"/>
    </xf>
    <xf numFmtId="38" fontId="8" fillId="2" borderId="356" xfId="1" applyFont="1" applyFill="1" applyBorder="1" applyProtection="1">
      <alignment vertical="center"/>
    </xf>
    <xf numFmtId="38" fontId="8" fillId="2" borderId="354" xfId="1" applyFont="1" applyFill="1" applyBorder="1" applyProtection="1">
      <alignment vertical="center"/>
    </xf>
    <xf numFmtId="38" fontId="8" fillId="9" borderId="352" xfId="1" applyNumberFormat="1" applyFont="1" applyFill="1" applyBorder="1" applyProtection="1">
      <alignment vertical="center"/>
    </xf>
    <xf numFmtId="176" fontId="8" fillId="4" borderId="21" xfId="1" applyNumberFormat="1" applyFont="1" applyFill="1" applyBorder="1" applyProtection="1">
      <alignment vertical="center"/>
    </xf>
    <xf numFmtId="38" fontId="8" fillId="0" borderId="0" xfId="1" applyNumberFormat="1" applyFont="1" applyBorder="1" applyProtection="1">
      <alignment vertical="center"/>
    </xf>
    <xf numFmtId="196" fontId="8" fillId="0" borderId="0" xfId="1" applyNumberFormat="1" applyFont="1" applyBorder="1" applyProtection="1">
      <alignment vertical="center"/>
    </xf>
    <xf numFmtId="40" fontId="8" fillId="0" borderId="0" xfId="1" applyNumberFormat="1" applyFont="1" applyFill="1" applyProtection="1">
      <alignment vertical="center"/>
    </xf>
    <xf numFmtId="40" fontId="8" fillId="2" borderId="155" xfId="1" applyNumberFormat="1" applyFont="1" applyFill="1" applyBorder="1" applyProtection="1">
      <alignment vertical="center"/>
    </xf>
    <xf numFmtId="40" fontId="8" fillId="2" borderId="160" xfId="1" applyNumberFormat="1" applyFont="1" applyFill="1" applyBorder="1" applyProtection="1">
      <alignment vertical="center"/>
    </xf>
    <xf numFmtId="40" fontId="8" fillId="2" borderId="165" xfId="1" applyNumberFormat="1" applyFont="1" applyFill="1" applyBorder="1" applyProtection="1">
      <alignment vertical="center"/>
    </xf>
    <xf numFmtId="40" fontId="8" fillId="9" borderId="339" xfId="1" applyNumberFormat="1" applyFont="1" applyFill="1" applyBorder="1" applyProtection="1">
      <alignment vertical="center"/>
    </xf>
    <xf numFmtId="40" fontId="8" fillId="9" borderId="326" xfId="1" applyNumberFormat="1" applyFont="1" applyFill="1" applyBorder="1" applyProtection="1">
      <alignment vertical="center"/>
    </xf>
    <xf numFmtId="38" fontId="8" fillId="2" borderId="55" xfId="17" applyNumberFormat="1" applyFont="1" applyFill="1" applyBorder="1">
      <alignment vertical="center"/>
    </xf>
    <xf numFmtId="40" fontId="8" fillId="2" borderId="325" xfId="1" applyNumberFormat="1" applyFont="1" applyFill="1" applyBorder="1" applyProtection="1">
      <alignment vertical="center"/>
    </xf>
    <xf numFmtId="40" fontId="8" fillId="2" borderId="198" xfId="1" applyNumberFormat="1" applyFont="1" applyFill="1" applyBorder="1" applyProtection="1">
      <alignment vertical="center"/>
    </xf>
    <xf numFmtId="40" fontId="8" fillId="4" borderId="1" xfId="1" applyNumberFormat="1" applyFont="1" applyFill="1" applyBorder="1" applyProtection="1">
      <alignment vertical="center"/>
    </xf>
    <xf numFmtId="38" fontId="8" fillId="0" borderId="0" xfId="18" applyFont="1" applyBorder="1" applyProtection="1">
      <alignment vertical="center"/>
    </xf>
    <xf numFmtId="40" fontId="8" fillId="0" borderId="0" xfId="1" applyNumberFormat="1" applyFont="1" applyFill="1" applyBorder="1" applyProtection="1">
      <alignment vertical="center"/>
    </xf>
    <xf numFmtId="40" fontId="8" fillId="0" borderId="0" xfId="18" applyNumberFormat="1" applyFont="1" applyBorder="1" applyProtection="1">
      <alignment vertical="center"/>
    </xf>
    <xf numFmtId="38" fontId="8" fillId="0" borderId="0" xfId="18" applyFont="1" applyProtection="1">
      <alignment vertical="center"/>
    </xf>
    <xf numFmtId="40" fontId="8" fillId="0" borderId="0" xfId="1" applyNumberFormat="1" applyFont="1" applyProtection="1">
      <alignment vertical="center"/>
    </xf>
    <xf numFmtId="176" fontId="8" fillId="4" borderId="45" xfId="1" applyNumberFormat="1" applyFont="1" applyFill="1" applyBorder="1" applyAlignment="1" applyProtection="1">
      <alignment horizontal="center" vertical="center" wrapText="1"/>
    </xf>
    <xf numFmtId="0" fontId="8" fillId="2" borderId="155" xfId="11" applyFont="1" applyFill="1" applyBorder="1" applyProtection="1">
      <alignment vertical="center"/>
    </xf>
    <xf numFmtId="0" fontId="8" fillId="2" borderId="160" xfId="11" applyFont="1" applyFill="1" applyBorder="1" applyProtection="1">
      <alignment vertical="center"/>
    </xf>
    <xf numFmtId="176" fontId="8" fillId="2" borderId="160" xfId="11" applyNumberFormat="1" applyFont="1" applyFill="1" applyBorder="1" applyProtection="1">
      <alignment vertical="center"/>
    </xf>
    <xf numFmtId="176" fontId="8" fillId="9" borderId="337" xfId="1" applyNumberFormat="1" applyFont="1" applyFill="1" applyBorder="1" applyProtection="1">
      <alignment vertical="center"/>
    </xf>
    <xf numFmtId="176" fontId="8" fillId="9" borderId="329" xfId="1" applyNumberFormat="1" applyFont="1" applyFill="1" applyBorder="1" applyProtection="1">
      <alignment vertical="center"/>
    </xf>
    <xf numFmtId="176" fontId="8" fillId="2" borderId="155" xfId="11" applyNumberFormat="1" applyFont="1" applyFill="1" applyBorder="1" applyProtection="1">
      <alignment vertical="center"/>
    </xf>
    <xf numFmtId="38" fontId="8" fillId="2" borderId="199" xfId="1" applyFont="1" applyFill="1" applyBorder="1" applyProtection="1">
      <alignment vertical="center"/>
    </xf>
    <xf numFmtId="38" fontId="8" fillId="9" borderId="200" xfId="1" applyFont="1" applyFill="1" applyBorder="1" applyProtection="1">
      <alignment vertical="center"/>
    </xf>
    <xf numFmtId="38" fontId="8" fillId="9" borderId="358" xfId="1" applyFont="1" applyFill="1" applyBorder="1" applyProtection="1">
      <alignment vertical="center"/>
    </xf>
    <xf numFmtId="176" fontId="8" fillId="9" borderId="358" xfId="1" applyNumberFormat="1" applyFont="1" applyFill="1" applyBorder="1" applyProtection="1">
      <alignment vertical="center"/>
    </xf>
    <xf numFmtId="38" fontId="8" fillId="9" borderId="165" xfId="1" applyFont="1" applyFill="1" applyBorder="1" applyProtection="1">
      <alignment vertical="center"/>
    </xf>
    <xf numFmtId="38" fontId="8" fillId="4" borderId="55" xfId="1" applyFont="1" applyFill="1" applyBorder="1" applyAlignment="1" applyProtection="1">
      <alignment horizontal="center" vertical="center"/>
    </xf>
    <xf numFmtId="38" fontId="8" fillId="4" borderId="47" xfId="1" applyFont="1" applyFill="1" applyBorder="1" applyAlignment="1" applyProtection="1">
      <alignment vertical="center"/>
    </xf>
    <xf numFmtId="38" fontId="8" fillId="4" borderId="179" xfId="1" applyFont="1" applyFill="1" applyBorder="1" applyAlignment="1" applyProtection="1">
      <alignment vertical="center"/>
    </xf>
    <xf numFmtId="176" fontId="8" fillId="4" borderId="179" xfId="1" applyNumberFormat="1" applyFont="1" applyFill="1" applyBorder="1" applyAlignment="1" applyProtection="1">
      <alignment vertical="center"/>
    </xf>
    <xf numFmtId="38" fontId="8" fillId="4" borderId="55" xfId="1" applyFont="1" applyFill="1" applyBorder="1" applyAlignment="1" applyProtection="1">
      <alignment vertical="center"/>
    </xf>
    <xf numFmtId="38" fontId="8" fillId="4" borderId="55" xfId="1" applyFont="1" applyFill="1" applyBorder="1" applyProtection="1">
      <alignment vertical="center"/>
    </xf>
    <xf numFmtId="176" fontId="8" fillId="4" borderId="55" xfId="1" applyNumberFormat="1" applyFont="1" applyFill="1" applyBorder="1" applyProtection="1">
      <alignment vertical="center"/>
    </xf>
    <xf numFmtId="38" fontId="5" fillId="0" borderId="0" xfId="1" applyFont="1">
      <alignment vertical="center"/>
    </xf>
    <xf numFmtId="38" fontId="3" fillId="0" borderId="0" xfId="1">
      <alignment vertical="center"/>
    </xf>
    <xf numFmtId="38" fontId="23" fillId="0" borderId="47" xfId="1" applyFont="1" applyBorder="1" applyAlignment="1">
      <alignment horizontal="center" vertical="center"/>
    </xf>
    <xf numFmtId="38" fontId="23" fillId="0" borderId="47" xfId="1" applyFont="1" applyBorder="1" applyAlignment="1">
      <alignment vertical="center"/>
    </xf>
    <xf numFmtId="38" fontId="3" fillId="0" borderId="0" xfId="1" applyFill="1">
      <alignment vertical="center"/>
    </xf>
    <xf numFmtId="38" fontId="23" fillId="0" borderId="0" xfId="1" applyFont="1" applyBorder="1" applyAlignment="1">
      <alignment vertical="center"/>
    </xf>
    <xf numFmtId="38" fontId="23" fillId="0" borderId="0" xfId="1" applyFont="1" applyAlignment="1">
      <alignment vertical="center"/>
    </xf>
    <xf numFmtId="38" fontId="23" fillId="5" borderId="4" xfId="1" applyFont="1" applyFill="1" applyBorder="1" applyAlignment="1">
      <alignment horizontal="center" vertical="center" wrapText="1"/>
    </xf>
    <xf numFmtId="38" fontId="23" fillId="0" borderId="0" xfId="1" applyFont="1" applyAlignment="1">
      <alignment horizontal="center" vertical="center" wrapText="1"/>
    </xf>
    <xf numFmtId="38" fontId="23" fillId="5" borderId="2" xfId="1" applyFont="1" applyFill="1" applyBorder="1" applyAlignment="1">
      <alignment horizontal="center" vertical="center" wrapText="1"/>
    </xf>
    <xf numFmtId="38" fontId="23" fillId="6" borderId="155" xfId="1" applyFont="1" applyFill="1" applyBorder="1">
      <alignment vertical="center"/>
    </xf>
    <xf numFmtId="38" fontId="23" fillId="0" borderId="0" xfId="1" applyFont="1" applyFill="1">
      <alignment vertical="center"/>
    </xf>
    <xf numFmtId="38" fontId="23" fillId="6" borderId="160" xfId="1" applyFont="1" applyFill="1" applyBorder="1">
      <alignment vertical="center"/>
    </xf>
    <xf numFmtId="38" fontId="23" fillId="2" borderId="328" xfId="1" applyFont="1" applyFill="1" applyBorder="1">
      <alignment vertical="center"/>
    </xf>
    <xf numFmtId="38" fontId="23" fillId="4" borderId="191" xfId="1" applyFont="1" applyFill="1" applyBorder="1" applyAlignment="1">
      <alignment vertical="center"/>
    </xf>
    <xf numFmtId="38" fontId="23" fillId="4" borderId="328" xfId="1" applyFont="1" applyFill="1" applyBorder="1" applyAlignment="1">
      <alignment vertical="center"/>
    </xf>
    <xf numFmtId="38" fontId="23" fillId="0" borderId="328" xfId="1" applyFont="1" applyFill="1" applyBorder="1">
      <alignment vertical="center"/>
    </xf>
    <xf numFmtId="38" fontId="23" fillId="0" borderId="136" xfId="1" applyFont="1" applyFill="1" applyBorder="1">
      <alignment vertical="center"/>
    </xf>
    <xf numFmtId="38" fontId="23" fillId="0" borderId="333" xfId="1" applyFont="1" applyFill="1" applyBorder="1">
      <alignment vertical="center"/>
    </xf>
    <xf numFmtId="38" fontId="23" fillId="6" borderId="333" xfId="1" applyFont="1" applyFill="1" applyBorder="1">
      <alignment vertical="center"/>
    </xf>
    <xf numFmtId="38" fontId="23" fillId="4" borderId="327" xfId="1" applyFont="1" applyFill="1" applyBorder="1">
      <alignment vertical="center"/>
    </xf>
    <xf numFmtId="38" fontId="23" fillId="2" borderId="325" xfId="1" applyFont="1" applyFill="1" applyBorder="1">
      <alignment vertical="center"/>
    </xf>
    <xf numFmtId="38" fontId="23" fillId="2" borderId="331" xfId="1" applyFont="1" applyFill="1" applyBorder="1">
      <alignment vertical="center"/>
    </xf>
    <xf numFmtId="38" fontId="23" fillId="0" borderId="55" xfId="1" applyFont="1" applyFill="1" applyBorder="1">
      <alignment vertical="center"/>
    </xf>
    <xf numFmtId="38" fontId="23" fillId="6" borderId="55" xfId="1" applyFont="1" applyFill="1" applyBorder="1">
      <alignment vertical="center"/>
    </xf>
    <xf numFmtId="38" fontId="23" fillId="6" borderId="326" xfId="1" applyFont="1" applyFill="1" applyBorder="1">
      <alignment vertical="center"/>
    </xf>
    <xf numFmtId="38" fontId="23" fillId="0" borderId="179" xfId="1" applyFont="1" applyFill="1" applyBorder="1">
      <alignment vertical="center"/>
    </xf>
    <xf numFmtId="179" fontId="23" fillId="0" borderId="1" xfId="1" applyNumberFormat="1" applyFont="1" applyFill="1" applyBorder="1">
      <alignment vertical="center"/>
    </xf>
    <xf numFmtId="38" fontId="23" fillId="0" borderId="4" xfId="1" applyFont="1" applyFill="1" applyBorder="1">
      <alignment vertical="center"/>
    </xf>
    <xf numFmtId="40" fontId="23" fillId="0" borderId="0" xfId="1" applyNumberFormat="1" applyFont="1" applyFill="1">
      <alignment vertical="center"/>
    </xf>
    <xf numFmtId="40" fontId="23" fillId="0" borderId="55" xfId="1" applyNumberFormat="1" applyFont="1" applyFill="1" applyBorder="1">
      <alignment vertical="center"/>
    </xf>
    <xf numFmtId="40" fontId="23" fillId="0" borderId="0" xfId="1" applyNumberFormat="1" applyFont="1" applyAlignment="1">
      <alignment vertical="center" wrapText="1"/>
    </xf>
    <xf numFmtId="40" fontId="23" fillId="0" borderId="0" xfId="1" applyNumberFormat="1" applyFont="1" applyAlignment="1">
      <alignment horizontal="center" vertical="center"/>
    </xf>
    <xf numFmtId="38" fontId="6" fillId="0" borderId="0" xfId="9" applyFont="1" applyProtection="1">
      <alignment vertical="center"/>
    </xf>
    <xf numFmtId="38" fontId="6" fillId="0" borderId="0" xfId="9" applyFont="1" applyFill="1" applyProtection="1">
      <alignment vertical="center"/>
    </xf>
    <xf numFmtId="38" fontId="6" fillId="0" borderId="0" xfId="9" applyFont="1" applyAlignment="1" applyProtection="1">
      <alignment horizontal="center" vertical="center"/>
    </xf>
    <xf numFmtId="176" fontId="6" fillId="0" borderId="0" xfId="9" applyNumberFormat="1" applyFont="1" applyAlignment="1" applyProtection="1">
      <alignment horizontal="right" vertical="center"/>
    </xf>
    <xf numFmtId="176" fontId="6" fillId="0" borderId="0" xfId="9" applyNumberFormat="1" applyFont="1" applyProtection="1">
      <alignment vertical="center"/>
    </xf>
    <xf numFmtId="38" fontId="8" fillId="0" borderId="0" xfId="9" applyFont="1" applyProtection="1">
      <alignment vertical="center"/>
    </xf>
    <xf numFmtId="38" fontId="8" fillId="0" borderId="0" xfId="9" applyFont="1" applyFill="1" applyProtection="1">
      <alignment vertical="center"/>
    </xf>
    <xf numFmtId="38" fontId="8" fillId="0" borderId="0" xfId="9" applyFont="1" applyAlignment="1" applyProtection="1">
      <alignment horizontal="center" vertical="center"/>
    </xf>
    <xf numFmtId="176" fontId="8" fillId="0" borderId="0" xfId="9" applyNumberFormat="1" applyFont="1" applyAlignment="1" applyProtection="1">
      <alignment horizontal="right" vertical="center"/>
    </xf>
    <xf numFmtId="38" fontId="23" fillId="0" borderId="0" xfId="9" applyFont="1" applyAlignment="1" applyProtection="1">
      <alignment horizontal="center" vertical="center"/>
    </xf>
    <xf numFmtId="38" fontId="23" fillId="0" borderId="0" xfId="9" applyFont="1" applyProtection="1">
      <alignment vertical="center"/>
    </xf>
    <xf numFmtId="38" fontId="8" fillId="0" borderId="0" xfId="9" applyFont="1" applyFill="1" applyAlignment="1" applyProtection="1">
      <alignment horizontal="center" vertical="center" wrapText="1"/>
    </xf>
    <xf numFmtId="38" fontId="8" fillId="2" borderId="155" xfId="9" applyFont="1" applyFill="1" applyBorder="1">
      <alignment vertical="center"/>
    </xf>
    <xf numFmtId="38" fontId="8" fillId="2" borderId="155" xfId="9" applyFont="1" applyFill="1" applyBorder="1" applyAlignment="1">
      <alignment horizontal="center" vertical="center"/>
    </xf>
    <xf numFmtId="38" fontId="8" fillId="0" borderId="155" xfId="9" applyFont="1" applyFill="1" applyBorder="1">
      <alignment vertical="center"/>
    </xf>
    <xf numFmtId="182" fontId="8" fillId="0" borderId="155" xfId="19" applyNumberFormat="1" applyFont="1" applyFill="1" applyBorder="1" applyAlignment="1">
      <alignment horizontal="right" vertical="center"/>
    </xf>
    <xf numFmtId="0" fontId="8" fillId="0" borderId="155" xfId="9" applyNumberFormat="1" applyFont="1" applyFill="1" applyBorder="1" applyAlignment="1">
      <alignment horizontal="center" vertical="center"/>
    </xf>
    <xf numFmtId="38" fontId="8" fillId="0" borderId="155" xfId="9" applyFont="1" applyFill="1" applyBorder="1" applyAlignment="1">
      <alignment horizontal="center" vertical="center"/>
    </xf>
    <xf numFmtId="182" fontId="8" fillId="0" borderId="155" xfId="19" applyNumberFormat="1" applyFont="1" applyFill="1" applyBorder="1">
      <alignment vertical="center"/>
    </xf>
    <xf numFmtId="182" fontId="8" fillId="0" borderId="155" xfId="19" applyNumberFormat="1" applyFont="1" applyFill="1" applyBorder="1" applyAlignment="1">
      <alignment horizontal="center" vertical="center"/>
    </xf>
    <xf numFmtId="0" fontId="8" fillId="0" borderId="155" xfId="9" applyNumberFormat="1" applyFont="1" applyFill="1" applyBorder="1" applyAlignment="1">
      <alignment horizontal="right" vertical="center"/>
    </xf>
    <xf numFmtId="38" fontId="8" fillId="2" borderId="160" xfId="9" applyFont="1" applyFill="1" applyBorder="1">
      <alignment vertical="center"/>
    </xf>
    <xf numFmtId="38" fontId="8" fillId="2" borderId="333" xfId="9" applyFont="1" applyFill="1" applyBorder="1">
      <alignment vertical="center"/>
    </xf>
    <xf numFmtId="38" fontId="8" fillId="2" borderId="333" xfId="9" applyFont="1" applyFill="1" applyBorder="1" applyAlignment="1">
      <alignment horizontal="center" vertical="center"/>
    </xf>
    <xf numFmtId="38" fontId="8" fillId="0" borderId="333" xfId="9" applyFont="1" applyFill="1" applyBorder="1">
      <alignment vertical="center"/>
    </xf>
    <xf numFmtId="182" fontId="8" fillId="0" borderId="333" xfId="19" applyNumberFormat="1" applyFont="1" applyFill="1" applyBorder="1" applyAlignment="1">
      <alignment horizontal="right" vertical="center"/>
    </xf>
    <xf numFmtId="0" fontId="8" fillId="0" borderId="333" xfId="9" applyNumberFormat="1" applyFont="1" applyFill="1" applyBorder="1" applyAlignment="1">
      <alignment horizontal="right" vertical="center"/>
    </xf>
    <xf numFmtId="182" fontId="8" fillId="0" borderId="333" xfId="19" applyNumberFormat="1" applyFont="1" applyFill="1" applyBorder="1">
      <alignment vertical="center"/>
    </xf>
    <xf numFmtId="38" fontId="8" fillId="0" borderId="160" xfId="9" applyFont="1" applyFill="1" applyBorder="1" applyAlignment="1">
      <alignment horizontal="center" vertical="center"/>
    </xf>
    <xf numFmtId="38" fontId="8" fillId="0" borderId="160" xfId="9" applyFont="1" applyFill="1" applyBorder="1">
      <alignment vertical="center"/>
    </xf>
    <xf numFmtId="38" fontId="8" fillId="2" borderId="326" xfId="9" applyFont="1" applyFill="1" applyBorder="1">
      <alignment vertical="center"/>
    </xf>
    <xf numFmtId="38" fontId="8" fillId="0" borderId="326" xfId="9" applyFont="1" applyFill="1" applyBorder="1">
      <alignment vertical="center"/>
    </xf>
    <xf numFmtId="38" fontId="8" fillId="2" borderId="326" xfId="9" applyFont="1" applyFill="1" applyBorder="1" applyAlignment="1">
      <alignment horizontal="center" vertical="center"/>
    </xf>
    <xf numFmtId="182" fontId="8" fillId="0" borderId="326" xfId="19" applyNumberFormat="1" applyFont="1" applyFill="1" applyBorder="1" applyAlignment="1">
      <alignment horizontal="right" vertical="center"/>
    </xf>
    <xf numFmtId="0" fontId="8" fillId="0" borderId="326" xfId="9" applyNumberFormat="1" applyFont="1" applyFill="1" applyBorder="1" applyAlignment="1">
      <alignment horizontal="right" vertical="center"/>
    </xf>
    <xf numFmtId="182" fontId="8" fillId="0" borderId="326" xfId="19" applyNumberFormat="1" applyFont="1" applyFill="1" applyBorder="1">
      <alignment vertical="center"/>
    </xf>
    <xf numFmtId="38" fontId="8" fillId="0" borderId="326" xfId="9" applyFont="1" applyFill="1" applyBorder="1" applyAlignment="1">
      <alignment horizontal="center" vertical="center"/>
    </xf>
    <xf numFmtId="38" fontId="8" fillId="2" borderId="325" xfId="9" applyFont="1" applyFill="1" applyBorder="1">
      <alignment vertical="center"/>
    </xf>
    <xf numFmtId="38" fontId="8" fillId="0" borderId="325" xfId="9" applyFont="1" applyFill="1" applyBorder="1">
      <alignment vertical="center"/>
    </xf>
    <xf numFmtId="38" fontId="8" fillId="2" borderId="325" xfId="9" applyFont="1" applyFill="1" applyBorder="1" applyAlignment="1">
      <alignment horizontal="center" vertical="center"/>
    </xf>
    <xf numFmtId="182" fontId="8" fillId="0" borderId="325" xfId="19" applyNumberFormat="1" applyFont="1" applyFill="1" applyBorder="1" applyAlignment="1">
      <alignment horizontal="right" vertical="center"/>
    </xf>
    <xf numFmtId="0" fontId="8" fillId="0" borderId="325" xfId="9" applyNumberFormat="1" applyFont="1" applyFill="1" applyBorder="1" applyAlignment="1">
      <alignment horizontal="right" vertical="center"/>
    </xf>
    <xf numFmtId="182" fontId="8" fillId="0" borderId="325" xfId="19" applyNumberFormat="1" applyFont="1" applyFill="1" applyBorder="1">
      <alignment vertical="center"/>
    </xf>
    <xf numFmtId="38" fontId="8" fillId="0" borderId="325" xfId="9" applyFont="1" applyFill="1" applyBorder="1" applyAlignment="1">
      <alignment horizontal="center" vertical="center"/>
    </xf>
    <xf numFmtId="38" fontId="8" fillId="0" borderId="326" xfId="9" applyFont="1" applyFill="1" applyBorder="1" applyAlignment="1">
      <alignment horizontal="right" vertical="center"/>
    </xf>
    <xf numFmtId="38" fontId="8" fillId="0" borderId="344" xfId="9" applyFont="1" applyFill="1" applyBorder="1" applyProtection="1">
      <alignment vertical="center"/>
    </xf>
    <xf numFmtId="38" fontId="8" fillId="0" borderId="53" xfId="9" applyFont="1" applyFill="1" applyBorder="1">
      <alignment vertical="center"/>
    </xf>
    <xf numFmtId="38" fontId="8" fillId="2" borderId="53" xfId="9" applyFont="1" applyFill="1" applyBorder="1">
      <alignment vertical="center"/>
    </xf>
    <xf numFmtId="38" fontId="8" fillId="2" borderId="53" xfId="9" applyFont="1" applyFill="1" applyBorder="1" applyAlignment="1">
      <alignment horizontal="center" vertical="center"/>
    </xf>
    <xf numFmtId="182" fontId="8" fillId="0" borderId="53" xfId="19" applyNumberFormat="1" applyFont="1" applyFill="1" applyBorder="1" applyAlignment="1">
      <alignment horizontal="right" vertical="center"/>
    </xf>
    <xf numFmtId="0" fontId="8" fillId="0" borderId="53" xfId="9" applyNumberFormat="1" applyFont="1" applyFill="1" applyBorder="1" applyAlignment="1">
      <alignment horizontal="right" vertical="center"/>
    </xf>
    <xf numFmtId="182" fontId="8" fillId="0" borderId="53" xfId="19" applyNumberFormat="1" applyFont="1" applyFill="1" applyBorder="1">
      <alignment vertical="center"/>
    </xf>
    <xf numFmtId="38" fontId="8" fillId="0" borderId="28" xfId="9" applyFont="1" applyFill="1" applyBorder="1">
      <alignment vertical="center"/>
    </xf>
    <xf numFmtId="38" fontId="8" fillId="2" borderId="1" xfId="9" applyFont="1" applyFill="1" applyBorder="1">
      <alignment vertical="center"/>
    </xf>
    <xf numFmtId="38" fontId="8" fillId="0" borderId="1" xfId="9" applyFont="1" applyFill="1" applyBorder="1">
      <alignment vertical="center"/>
    </xf>
    <xf numFmtId="38" fontId="8" fillId="2" borderId="1" xfId="9" applyFont="1" applyFill="1" applyBorder="1" applyAlignment="1">
      <alignment horizontal="center" vertical="center"/>
    </xf>
    <xf numFmtId="182" fontId="8" fillId="2" borderId="1" xfId="19" applyNumberFormat="1" applyFont="1" applyFill="1" applyBorder="1" applyAlignment="1">
      <alignment horizontal="right" vertical="center"/>
    </xf>
    <xf numFmtId="0" fontId="8" fillId="2" borderId="1" xfId="9" applyNumberFormat="1" applyFont="1" applyFill="1" applyBorder="1" applyAlignment="1">
      <alignment horizontal="right" vertical="center"/>
    </xf>
    <xf numFmtId="182" fontId="8" fillId="2" borderId="1" xfId="19" applyNumberFormat="1" applyFont="1" applyFill="1" applyBorder="1">
      <alignment vertical="center"/>
    </xf>
    <xf numFmtId="38" fontId="8" fillId="2" borderId="55" xfId="9" applyFont="1" applyFill="1" applyBorder="1">
      <alignment vertical="center"/>
    </xf>
    <xf numFmtId="38" fontId="8" fillId="0" borderId="55" xfId="9" applyFont="1" applyFill="1" applyBorder="1">
      <alignment vertical="center"/>
    </xf>
    <xf numFmtId="38" fontId="8" fillId="2" borderId="55" xfId="9" applyFont="1" applyFill="1" applyBorder="1" applyAlignment="1">
      <alignment horizontal="center" vertical="center"/>
    </xf>
    <xf numFmtId="182" fontId="8" fillId="2" borderId="55" xfId="19" applyNumberFormat="1" applyFont="1" applyFill="1" applyBorder="1" applyAlignment="1">
      <alignment horizontal="right" vertical="center"/>
    </xf>
    <xf numFmtId="0" fontId="8" fillId="2" borderId="55" xfId="9" applyNumberFormat="1" applyFont="1" applyFill="1" applyBorder="1" applyAlignment="1">
      <alignment horizontal="right" vertical="center"/>
    </xf>
    <xf numFmtId="182" fontId="8" fillId="2" borderId="55" xfId="19" applyNumberFormat="1" applyFont="1" applyFill="1" applyBorder="1">
      <alignment vertical="center"/>
    </xf>
    <xf numFmtId="38" fontId="8" fillId="2" borderId="28" xfId="9" applyFont="1" applyFill="1" applyBorder="1">
      <alignment vertical="center"/>
    </xf>
    <xf numFmtId="38" fontId="8" fillId="2" borderId="28" xfId="9" applyFont="1" applyFill="1" applyBorder="1" applyAlignment="1">
      <alignment horizontal="center" vertical="center"/>
    </xf>
    <xf numFmtId="182" fontId="8" fillId="2" borderId="28" xfId="19" applyNumberFormat="1" applyFont="1" applyFill="1" applyBorder="1" applyAlignment="1">
      <alignment horizontal="right" vertical="center"/>
    </xf>
    <xf numFmtId="0" fontId="8" fillId="2" borderId="28" xfId="9" applyNumberFormat="1" applyFont="1" applyFill="1" applyBorder="1" applyAlignment="1">
      <alignment horizontal="right" vertical="center"/>
    </xf>
    <xf numFmtId="38" fontId="8" fillId="2" borderId="160" xfId="9" applyFont="1" applyFill="1" applyBorder="1" applyAlignment="1">
      <alignment horizontal="center" vertical="center"/>
    </xf>
    <xf numFmtId="182" fontId="8" fillId="2" borderId="28" xfId="19" applyNumberFormat="1" applyFont="1" applyFill="1" applyBorder="1">
      <alignment vertical="center"/>
    </xf>
    <xf numFmtId="182" fontId="8" fillId="2" borderId="160" xfId="19" applyNumberFormat="1" applyFont="1" applyFill="1" applyBorder="1" applyAlignment="1">
      <alignment horizontal="right" vertical="center"/>
    </xf>
    <xf numFmtId="0" fontId="8" fillId="2" borderId="160" xfId="9" applyNumberFormat="1" applyFont="1" applyFill="1" applyBorder="1" applyAlignment="1">
      <alignment horizontal="right" vertical="center"/>
    </xf>
    <xf numFmtId="182" fontId="8" fillId="2" borderId="160" xfId="19" applyNumberFormat="1" applyFont="1" applyFill="1" applyBorder="1">
      <alignment vertical="center"/>
    </xf>
    <xf numFmtId="182" fontId="8" fillId="2" borderId="325" xfId="19" applyNumberFormat="1" applyFont="1" applyFill="1" applyBorder="1" applyAlignment="1">
      <alignment horizontal="right" vertical="center"/>
    </xf>
    <xf numFmtId="0" fontId="8" fillId="2" borderId="325" xfId="9" applyNumberFormat="1" applyFont="1" applyFill="1" applyBorder="1" applyAlignment="1">
      <alignment horizontal="right" vertical="center"/>
    </xf>
    <xf numFmtId="38" fontId="8" fillId="2" borderId="325" xfId="9" applyFont="1" applyFill="1" applyBorder="1" applyAlignment="1">
      <alignment horizontal="right" vertical="center"/>
    </xf>
    <xf numFmtId="182" fontId="8" fillId="2" borderId="325" xfId="19" applyNumberFormat="1" applyFont="1" applyFill="1" applyBorder="1">
      <alignment vertical="center"/>
    </xf>
    <xf numFmtId="182" fontId="8" fillId="2" borderId="333" xfId="19" applyNumberFormat="1" applyFont="1" applyFill="1" applyBorder="1" applyAlignment="1">
      <alignment horizontal="right" vertical="center"/>
    </xf>
    <xf numFmtId="0" fontId="8" fillId="2" borderId="333" xfId="9" applyNumberFormat="1" applyFont="1" applyFill="1" applyBorder="1" applyAlignment="1">
      <alignment horizontal="right" vertical="center"/>
    </xf>
    <xf numFmtId="182" fontId="8" fillId="2" borderId="333" xfId="19" applyNumberFormat="1" applyFont="1" applyFill="1" applyBorder="1">
      <alignment vertical="center"/>
    </xf>
    <xf numFmtId="182" fontId="8" fillId="2" borderId="155" xfId="19" applyNumberFormat="1" applyFont="1" applyFill="1" applyBorder="1" applyAlignment="1">
      <alignment horizontal="right" vertical="center"/>
    </xf>
    <xf numFmtId="0" fontId="8" fillId="2" borderId="155" xfId="9" applyNumberFormat="1" applyFont="1" applyFill="1" applyBorder="1" applyAlignment="1">
      <alignment horizontal="right" vertical="center"/>
    </xf>
    <xf numFmtId="182" fontId="8" fillId="2" borderId="155" xfId="19" applyNumberFormat="1" applyFont="1" applyFill="1" applyBorder="1">
      <alignment vertical="center"/>
    </xf>
    <xf numFmtId="182" fontId="8" fillId="2" borderId="53" xfId="19" applyNumberFormat="1" applyFont="1" applyFill="1" applyBorder="1" applyAlignment="1">
      <alignment horizontal="right" vertical="center"/>
    </xf>
    <xf numFmtId="0" fontId="8" fillId="2" borderId="53" xfId="9" applyNumberFormat="1" applyFont="1" applyFill="1" applyBorder="1" applyAlignment="1">
      <alignment horizontal="right" vertical="center"/>
    </xf>
    <xf numFmtId="182" fontId="8" fillId="2" borderId="53" xfId="19" applyNumberFormat="1" applyFont="1" applyFill="1" applyBorder="1">
      <alignment vertical="center"/>
    </xf>
    <xf numFmtId="38" fontId="8" fillId="9" borderId="206" xfId="9" applyFont="1" applyFill="1" applyBorder="1" applyProtection="1">
      <alignment vertical="center"/>
    </xf>
    <xf numFmtId="38" fontId="8" fillId="9" borderId="338" xfId="9" applyFont="1" applyFill="1" applyBorder="1" applyAlignment="1" applyProtection="1">
      <alignment vertical="center" wrapText="1"/>
    </xf>
    <xf numFmtId="38" fontId="8" fillId="9" borderId="339" xfId="9" applyFont="1" applyFill="1" applyBorder="1" applyProtection="1">
      <alignment vertical="center"/>
    </xf>
    <xf numFmtId="38" fontId="8" fillId="9" borderId="339" xfId="9" applyFont="1" applyFill="1" applyBorder="1" applyAlignment="1" applyProtection="1">
      <alignment horizontal="center" vertical="center"/>
    </xf>
    <xf numFmtId="10" fontId="8" fillId="9" borderId="339" xfId="19" applyNumberFormat="1" applyFont="1" applyFill="1" applyBorder="1" applyAlignment="1" applyProtection="1">
      <alignment horizontal="right" vertical="center"/>
    </xf>
    <xf numFmtId="182" fontId="8" fillId="9" borderId="339" xfId="19" applyNumberFormat="1" applyFont="1" applyFill="1" applyBorder="1" applyProtection="1">
      <alignment vertical="center"/>
    </xf>
    <xf numFmtId="38" fontId="8" fillId="9" borderId="339" xfId="9" applyFont="1" applyFill="1" applyBorder="1" applyAlignment="1" applyProtection="1">
      <alignment horizontal="center" vertical="center" wrapText="1"/>
    </xf>
    <xf numFmtId="197" fontId="8" fillId="9" borderId="339" xfId="9" applyNumberFormat="1" applyFont="1" applyFill="1" applyBorder="1" applyAlignment="1" applyProtection="1">
      <alignment vertical="center" wrapText="1"/>
    </xf>
    <xf numFmtId="38" fontId="8" fillId="9" borderId="193" xfId="9" applyFont="1" applyFill="1" applyBorder="1" applyProtection="1">
      <alignment vertical="center"/>
    </xf>
    <xf numFmtId="38" fontId="8" fillId="9" borderId="340" xfId="9" applyFont="1" applyFill="1" applyBorder="1" applyAlignment="1" applyProtection="1">
      <alignment vertical="center" wrapText="1"/>
    </xf>
    <xf numFmtId="38" fontId="8" fillId="9" borderId="326" xfId="9" applyFont="1" applyFill="1" applyBorder="1" applyProtection="1">
      <alignment vertical="center"/>
    </xf>
    <xf numFmtId="38" fontId="8" fillId="9" borderId="326" xfId="9" applyFont="1" applyFill="1" applyBorder="1" applyAlignment="1" applyProtection="1">
      <alignment horizontal="center" vertical="center"/>
    </xf>
    <xf numFmtId="182" fontId="8" fillId="9" borderId="326" xfId="9" applyNumberFormat="1" applyFont="1" applyFill="1" applyBorder="1" applyAlignment="1" applyProtection="1">
      <alignment horizontal="right" vertical="center"/>
    </xf>
    <xf numFmtId="176" fontId="8" fillId="9" borderId="326" xfId="9" applyNumberFormat="1" applyFont="1" applyFill="1" applyBorder="1" applyProtection="1">
      <alignment vertical="center"/>
    </xf>
    <xf numFmtId="38" fontId="8" fillId="9" borderId="326" xfId="9" applyFont="1" applyFill="1" applyBorder="1" applyAlignment="1" applyProtection="1">
      <alignment horizontal="center" vertical="center" wrapText="1"/>
    </xf>
    <xf numFmtId="0" fontId="8" fillId="2" borderId="160" xfId="9" applyNumberFormat="1" applyFont="1" applyFill="1" applyBorder="1">
      <alignment vertical="center"/>
    </xf>
    <xf numFmtId="0" fontId="8" fillId="2" borderId="326" xfId="9" applyNumberFormat="1" applyFont="1" applyFill="1" applyBorder="1">
      <alignment vertical="center"/>
    </xf>
    <xf numFmtId="182" fontId="8" fillId="2" borderId="326" xfId="19" applyNumberFormat="1" applyFont="1" applyFill="1" applyBorder="1" applyAlignment="1">
      <alignment horizontal="right" vertical="center"/>
    </xf>
    <xf numFmtId="182" fontId="8" fillId="2" borderId="326" xfId="19" applyNumberFormat="1" applyFont="1" applyFill="1" applyBorder="1">
      <alignment vertical="center"/>
    </xf>
    <xf numFmtId="38" fontId="8" fillId="0" borderId="47" xfId="9" applyFont="1" applyFill="1" applyBorder="1" applyProtection="1">
      <alignment vertical="center"/>
    </xf>
    <xf numFmtId="38" fontId="8" fillId="2" borderId="198" xfId="9" applyFont="1" applyFill="1" applyBorder="1">
      <alignment vertical="center"/>
    </xf>
    <xf numFmtId="182" fontId="8" fillId="2" borderId="198" xfId="19" applyNumberFormat="1" applyFont="1" applyFill="1" applyBorder="1" applyAlignment="1">
      <alignment horizontal="right" vertical="center"/>
    </xf>
    <xf numFmtId="0" fontId="8" fillId="2" borderId="198" xfId="9" applyNumberFormat="1" applyFont="1" applyFill="1" applyBorder="1">
      <alignment vertical="center"/>
    </xf>
    <xf numFmtId="182" fontId="8" fillId="2" borderId="198" xfId="19" applyNumberFormat="1" applyFont="1" applyFill="1" applyBorder="1">
      <alignment vertical="center"/>
    </xf>
    <xf numFmtId="38" fontId="8" fillId="9" borderId="325" xfId="9" applyFont="1" applyFill="1" applyBorder="1" applyProtection="1">
      <alignment vertical="center"/>
    </xf>
    <xf numFmtId="182" fontId="8" fillId="9" borderId="325" xfId="9" applyNumberFormat="1" applyFont="1" applyFill="1" applyBorder="1" applyAlignment="1" applyProtection="1">
      <alignment horizontal="right" vertical="center"/>
    </xf>
    <xf numFmtId="182" fontId="8" fillId="9" borderId="325" xfId="19" applyNumberFormat="1" applyFont="1" applyFill="1" applyBorder="1" applyProtection="1">
      <alignment vertical="center"/>
    </xf>
    <xf numFmtId="182" fontId="8" fillId="0" borderId="160" xfId="19" applyNumberFormat="1" applyFont="1" applyFill="1" applyBorder="1" applyAlignment="1">
      <alignment horizontal="right" vertical="center"/>
    </xf>
    <xf numFmtId="38" fontId="8" fillId="2" borderId="160" xfId="9" applyFont="1" applyFill="1" applyBorder="1" applyAlignment="1">
      <alignment horizontal="right" vertical="center"/>
    </xf>
    <xf numFmtId="38" fontId="8" fillId="0" borderId="198" xfId="9" applyFont="1" applyFill="1" applyBorder="1">
      <alignment vertical="center"/>
    </xf>
    <xf numFmtId="38" fontId="8" fillId="2" borderId="198" xfId="9" applyFont="1" applyFill="1" applyBorder="1" applyAlignment="1">
      <alignment horizontal="center" vertical="center"/>
    </xf>
    <xf numFmtId="182" fontId="8" fillId="0" borderId="1" xfId="19" applyNumberFormat="1" applyFont="1" applyFill="1" applyBorder="1">
      <alignment vertical="center"/>
    </xf>
    <xf numFmtId="182" fontId="8" fillId="0" borderId="55" xfId="19" applyNumberFormat="1" applyFont="1" applyFill="1" applyBorder="1">
      <alignment vertical="center"/>
    </xf>
    <xf numFmtId="38" fontId="8" fillId="2" borderId="165" xfId="9" applyFont="1" applyFill="1" applyBorder="1">
      <alignment vertical="center"/>
    </xf>
    <xf numFmtId="182" fontId="8" fillId="9" borderId="339" xfId="9" applyNumberFormat="1" applyFont="1" applyFill="1" applyBorder="1" applyAlignment="1" applyProtection="1">
      <alignment horizontal="right" vertical="center"/>
    </xf>
    <xf numFmtId="182" fontId="8" fillId="9" borderId="326" xfId="9" applyNumberFormat="1" applyFont="1" applyFill="1" applyBorder="1" applyAlignment="1">
      <alignment horizontal="right" vertical="center"/>
    </xf>
    <xf numFmtId="38" fontId="8" fillId="9" borderId="326" xfId="9" applyFont="1" applyFill="1" applyBorder="1">
      <alignment vertical="center"/>
    </xf>
    <xf numFmtId="176" fontId="8" fillId="9" borderId="326" xfId="9" applyNumberFormat="1" applyFont="1" applyFill="1" applyBorder="1">
      <alignment vertical="center"/>
    </xf>
    <xf numFmtId="38" fontId="8" fillId="2" borderId="55" xfId="9" applyFont="1" applyFill="1" applyBorder="1" applyAlignment="1" applyProtection="1">
      <alignment vertical="center" wrapText="1"/>
    </xf>
    <xf numFmtId="38" fontId="8" fillId="2" borderId="55" xfId="9" applyFont="1" applyFill="1" applyBorder="1" applyProtection="1">
      <alignment vertical="center"/>
    </xf>
    <xf numFmtId="38" fontId="8" fillId="2" borderId="55" xfId="9" applyFont="1" applyFill="1" applyBorder="1" applyAlignment="1" applyProtection="1">
      <alignment horizontal="center" vertical="center"/>
    </xf>
    <xf numFmtId="182" fontId="8" fillId="2" borderId="55" xfId="19" applyNumberFormat="1" applyFont="1" applyFill="1" applyBorder="1" applyAlignment="1" applyProtection="1">
      <alignment horizontal="right" vertical="center"/>
    </xf>
    <xf numFmtId="38" fontId="8" fillId="0" borderId="55" xfId="9" applyFont="1" applyFill="1" applyBorder="1" applyProtection="1">
      <alignment vertical="center"/>
    </xf>
    <xf numFmtId="182" fontId="8" fillId="2" borderId="55" xfId="19" applyNumberFormat="1" applyFont="1" applyFill="1" applyBorder="1" applyProtection="1">
      <alignment vertical="center"/>
    </xf>
    <xf numFmtId="38" fontId="8" fillId="2" borderId="55" xfId="9" applyFont="1" applyFill="1" applyBorder="1" applyAlignment="1" applyProtection="1">
      <alignment horizontal="center" vertical="center" wrapText="1"/>
    </xf>
    <xf numFmtId="38" fontId="8" fillId="0" borderId="357" xfId="9" applyFont="1" applyFill="1" applyBorder="1">
      <alignment vertical="center"/>
    </xf>
    <xf numFmtId="38" fontId="8" fillId="2" borderId="357" xfId="9" applyFont="1" applyFill="1" applyBorder="1">
      <alignment vertical="center"/>
    </xf>
    <xf numFmtId="182" fontId="8" fillId="2" borderId="357" xfId="19" applyNumberFormat="1" applyFont="1" applyFill="1" applyBorder="1" applyAlignment="1">
      <alignment horizontal="right" vertical="center"/>
    </xf>
    <xf numFmtId="182" fontId="8" fillId="2" borderId="357" xfId="19" applyNumberFormat="1" applyFont="1" applyFill="1" applyBorder="1">
      <alignment vertical="center"/>
    </xf>
    <xf numFmtId="197" fontId="8" fillId="9" borderId="337" xfId="9" applyNumberFormat="1" applyFont="1" applyFill="1" applyBorder="1" applyAlignment="1" applyProtection="1">
      <alignment vertical="center" wrapText="1"/>
    </xf>
    <xf numFmtId="38" fontId="8" fillId="0" borderId="28" xfId="9" applyFont="1" applyFill="1" applyBorder="1" applyAlignment="1">
      <alignment horizontal="center" vertical="center"/>
    </xf>
    <xf numFmtId="182" fontId="8" fillId="0" borderId="28" xfId="19" applyNumberFormat="1" applyFont="1" applyFill="1" applyBorder="1">
      <alignment vertical="center"/>
    </xf>
    <xf numFmtId="182" fontId="8" fillId="0" borderId="28" xfId="19" applyNumberFormat="1" applyFont="1" applyFill="1" applyBorder="1" applyAlignment="1">
      <alignment horizontal="center" vertical="center"/>
    </xf>
    <xf numFmtId="182" fontId="8" fillId="0" borderId="198" xfId="19" applyNumberFormat="1" applyFont="1" applyFill="1" applyBorder="1">
      <alignment vertical="center"/>
    </xf>
    <xf numFmtId="38" fontId="8" fillId="0" borderId="222" xfId="9" applyFont="1" applyFill="1" applyBorder="1" applyProtection="1">
      <alignment vertical="center"/>
    </xf>
    <xf numFmtId="38" fontId="8" fillId="9" borderId="343" xfId="9" applyFont="1" applyFill="1" applyBorder="1" applyProtection="1">
      <alignment vertical="center"/>
    </xf>
    <xf numFmtId="38" fontId="8" fillId="9" borderId="344" xfId="9" applyFont="1" applyFill="1" applyBorder="1" applyAlignment="1" applyProtection="1">
      <alignment vertical="center" wrapText="1"/>
    </xf>
    <xf numFmtId="38" fontId="8" fillId="9" borderId="325" xfId="9" applyFont="1" applyFill="1" applyBorder="1" applyAlignment="1" applyProtection="1">
      <alignment horizontal="center" vertical="center"/>
    </xf>
    <xf numFmtId="10" fontId="8" fillId="9" borderId="325" xfId="9" applyNumberFormat="1" applyFont="1" applyFill="1" applyBorder="1" applyAlignment="1" applyProtection="1">
      <alignment horizontal="right" vertical="center"/>
    </xf>
    <xf numFmtId="38" fontId="8" fillId="9" borderId="325" xfId="9" applyFont="1" applyFill="1" applyBorder="1" applyAlignment="1" applyProtection="1">
      <alignment horizontal="center" vertical="center" wrapText="1"/>
    </xf>
    <xf numFmtId="197" fontId="8" fillId="9" borderId="331" xfId="9" applyNumberFormat="1" applyFont="1" applyFill="1" applyBorder="1" applyAlignment="1" applyProtection="1">
      <alignment vertical="center" wrapText="1"/>
    </xf>
    <xf numFmtId="38" fontId="8" fillId="2" borderId="160" xfId="9" applyFont="1" applyFill="1" applyBorder="1" applyProtection="1">
      <alignment vertical="center"/>
    </xf>
    <xf numFmtId="38" fontId="8" fillId="2" borderId="160" xfId="9" applyFont="1" applyFill="1" applyBorder="1" applyAlignment="1" applyProtection="1">
      <alignment vertical="center" wrapText="1"/>
    </xf>
    <xf numFmtId="38" fontId="8" fillId="2" borderId="160" xfId="9" applyFont="1" applyFill="1" applyBorder="1" applyAlignment="1" applyProtection="1">
      <alignment horizontal="center" vertical="center"/>
    </xf>
    <xf numFmtId="182" fontId="8" fillId="2" borderId="160" xfId="19" applyNumberFormat="1" applyFont="1" applyFill="1" applyBorder="1" applyAlignment="1" applyProtection="1">
      <alignment horizontal="right" vertical="center"/>
    </xf>
    <xf numFmtId="182" fontId="8" fillId="2" borderId="160" xfId="19" applyNumberFormat="1" applyFont="1" applyFill="1" applyBorder="1" applyProtection="1">
      <alignment vertical="center"/>
    </xf>
    <xf numFmtId="38" fontId="8" fillId="2" borderId="160" xfId="9" applyFont="1" applyFill="1" applyBorder="1" applyAlignment="1" applyProtection="1">
      <alignment horizontal="center" vertical="center" wrapText="1"/>
    </xf>
    <xf numFmtId="38" fontId="8" fillId="2" borderId="1" xfId="9" applyFont="1" applyFill="1" applyBorder="1" applyProtection="1">
      <alignment vertical="center"/>
    </xf>
    <xf numFmtId="182" fontId="8" fillId="0" borderId="160" xfId="19" applyNumberFormat="1" applyFont="1" applyFill="1" applyBorder="1">
      <alignment vertical="center"/>
    </xf>
    <xf numFmtId="38" fontId="8" fillId="2" borderId="165" xfId="9" applyFont="1" applyFill="1" applyBorder="1" applyAlignment="1">
      <alignment horizontal="center" vertical="center"/>
    </xf>
    <xf numFmtId="182" fontId="8" fillId="2" borderId="165" xfId="19" applyNumberFormat="1" applyFont="1" applyFill="1" applyBorder="1" applyAlignment="1">
      <alignment horizontal="right" vertical="center"/>
    </xf>
    <xf numFmtId="182" fontId="8" fillId="2" borderId="165" xfId="19" applyNumberFormat="1" applyFont="1" applyFill="1" applyBorder="1">
      <alignment vertical="center"/>
    </xf>
    <xf numFmtId="182" fontId="8" fillId="0" borderId="165" xfId="19" applyNumberFormat="1" applyFont="1" applyFill="1" applyBorder="1">
      <alignment vertical="center"/>
    </xf>
    <xf numFmtId="38" fontId="8" fillId="0" borderId="165" xfId="9" applyFont="1" applyFill="1" applyBorder="1" applyAlignment="1">
      <alignment horizontal="center" vertical="center"/>
    </xf>
    <xf numFmtId="38" fontId="8" fillId="0" borderId="165" xfId="9" applyFont="1" applyFill="1" applyBorder="1" applyAlignment="1">
      <alignment horizontal="right" vertical="center"/>
    </xf>
    <xf numFmtId="0" fontId="8" fillId="2" borderId="325" xfId="9" applyNumberFormat="1" applyFont="1" applyFill="1" applyBorder="1">
      <alignment vertical="center"/>
    </xf>
    <xf numFmtId="0" fontId="8" fillId="2" borderId="333" xfId="9" applyNumberFormat="1" applyFont="1" applyFill="1" applyBorder="1">
      <alignment vertical="center"/>
    </xf>
    <xf numFmtId="38" fontId="8" fillId="2" borderId="333" xfId="9" applyFont="1" applyFill="1" applyBorder="1" applyAlignment="1">
      <alignment horizontal="right" vertical="center"/>
    </xf>
    <xf numFmtId="38" fontId="8" fillId="2" borderId="1" xfId="9" applyFont="1" applyFill="1" applyBorder="1" applyAlignment="1">
      <alignment horizontal="right" vertical="center"/>
    </xf>
    <xf numFmtId="38" fontId="8" fillId="2" borderId="326" xfId="9" applyFont="1" applyFill="1" applyBorder="1" applyProtection="1">
      <alignment vertical="center"/>
    </xf>
    <xf numFmtId="38" fontId="8" fillId="2" borderId="326" xfId="9" applyFont="1" applyFill="1" applyBorder="1" applyAlignment="1">
      <alignment horizontal="right" vertical="center"/>
    </xf>
    <xf numFmtId="38" fontId="8" fillId="0" borderId="55" xfId="9" applyFont="1" applyFill="1" applyBorder="1" applyAlignment="1">
      <alignment horizontal="center" vertical="center"/>
    </xf>
    <xf numFmtId="38" fontId="8" fillId="0" borderId="55" xfId="9" applyFont="1" applyFill="1" applyBorder="1" applyAlignment="1">
      <alignment horizontal="right" vertical="center"/>
    </xf>
    <xf numFmtId="182" fontId="8" fillId="2" borderId="326" xfId="19" applyNumberFormat="1" applyFont="1" applyFill="1" applyBorder="1" applyAlignment="1">
      <alignment horizontal="center" vertical="center"/>
    </xf>
    <xf numFmtId="38" fontId="8" fillId="2" borderId="325" xfId="9" applyFont="1" applyFill="1" applyBorder="1" applyProtection="1">
      <alignment vertical="center"/>
    </xf>
    <xf numFmtId="176" fontId="8" fillId="9" borderId="326" xfId="9" applyNumberFormat="1" applyFont="1" applyFill="1" applyBorder="1" applyAlignment="1">
      <alignment horizontal="right" vertical="center"/>
    </xf>
    <xf numFmtId="38" fontId="8" fillId="2" borderId="1" xfId="9" applyFont="1" applyFill="1" applyBorder="1" applyAlignment="1" applyProtection="1">
      <alignment vertical="center" wrapText="1"/>
    </xf>
    <xf numFmtId="38" fontId="8" fillId="2" borderId="1" xfId="9" applyFont="1" applyFill="1" applyBorder="1" applyAlignment="1" applyProtection="1">
      <alignment horizontal="center" vertical="center"/>
    </xf>
    <xf numFmtId="182" fontId="8" fillId="2" borderId="1" xfId="19" applyNumberFormat="1" applyFont="1" applyFill="1" applyBorder="1" applyAlignment="1" applyProtection="1">
      <alignment horizontal="right" vertical="center"/>
    </xf>
    <xf numFmtId="182" fontId="8" fillId="2" borderId="1" xfId="19" applyNumberFormat="1" applyFont="1" applyFill="1" applyBorder="1" applyProtection="1">
      <alignment vertical="center"/>
    </xf>
    <xf numFmtId="38" fontId="8" fillId="2" borderId="1" xfId="9" applyFont="1" applyFill="1" applyBorder="1" applyAlignment="1" applyProtection="1">
      <alignment horizontal="center" vertical="center" wrapText="1"/>
    </xf>
    <xf numFmtId="38" fontId="8" fillId="2" borderId="357" xfId="9" applyFont="1" applyFill="1" applyBorder="1" applyAlignment="1">
      <alignment horizontal="center" vertical="center"/>
    </xf>
    <xf numFmtId="38" fontId="8" fillId="9" borderId="200" xfId="9" applyFont="1" applyFill="1" applyBorder="1" applyProtection="1">
      <alignment vertical="center"/>
    </xf>
    <xf numFmtId="38" fontId="8" fillId="9" borderId="336" xfId="9" applyFont="1" applyFill="1" applyBorder="1" applyProtection="1">
      <alignment vertical="center"/>
    </xf>
    <xf numFmtId="38" fontId="8" fillId="9" borderId="165" xfId="9" applyFont="1" applyFill="1" applyBorder="1" applyProtection="1">
      <alignment vertical="center"/>
    </xf>
    <xf numFmtId="38" fontId="8" fillId="9" borderId="165" xfId="9" applyFont="1" applyFill="1" applyBorder="1" applyAlignment="1" applyProtection="1">
      <alignment horizontal="center" vertical="center"/>
    </xf>
    <xf numFmtId="182" fontId="8" fillId="9" borderId="165" xfId="9" applyNumberFormat="1" applyFont="1" applyFill="1" applyBorder="1" applyAlignment="1" applyProtection="1">
      <alignment horizontal="right" vertical="center"/>
    </xf>
    <xf numFmtId="176" fontId="8" fillId="9" borderId="165" xfId="9" applyNumberFormat="1" applyFont="1" applyFill="1" applyBorder="1" applyProtection="1">
      <alignment vertical="center"/>
    </xf>
    <xf numFmtId="38" fontId="8" fillId="4" borderId="55" xfId="9" applyFont="1" applyFill="1" applyBorder="1" applyAlignment="1" applyProtection="1">
      <alignment horizontal="center" vertical="center"/>
    </xf>
    <xf numFmtId="38" fontId="8" fillId="4" borderId="51" xfId="9" applyFont="1" applyFill="1" applyBorder="1" applyProtection="1">
      <alignment vertical="center"/>
    </xf>
    <xf numFmtId="38" fontId="8" fillId="4" borderId="47" xfId="9" applyFont="1" applyFill="1" applyBorder="1" applyProtection="1">
      <alignment vertical="center"/>
    </xf>
    <xf numFmtId="38" fontId="8" fillId="4" borderId="47" xfId="9" applyFont="1" applyFill="1" applyBorder="1" applyAlignment="1" applyProtection="1">
      <alignment horizontal="center" vertical="center"/>
    </xf>
    <xf numFmtId="38" fontId="8" fillId="4" borderId="179" xfId="9" applyFont="1" applyFill="1" applyBorder="1" applyProtection="1">
      <alignment vertical="center"/>
    </xf>
    <xf numFmtId="38" fontId="8" fillId="4" borderId="55" xfId="9" applyFont="1" applyFill="1" applyBorder="1" applyProtection="1">
      <alignment vertical="center"/>
    </xf>
    <xf numFmtId="182" fontId="8" fillId="4" borderId="55" xfId="19" applyNumberFormat="1" applyFont="1" applyFill="1" applyBorder="1" applyAlignment="1" applyProtection="1">
      <alignment horizontal="right" vertical="center"/>
    </xf>
    <xf numFmtId="182" fontId="8" fillId="4" borderId="55" xfId="19" applyNumberFormat="1" applyFont="1" applyFill="1" applyBorder="1" applyProtection="1">
      <alignment vertical="center"/>
    </xf>
    <xf numFmtId="38" fontId="8" fillId="4" borderId="170" xfId="9" applyFont="1" applyFill="1" applyBorder="1" applyAlignment="1" applyProtection="1">
      <alignment horizontal="center" vertical="center"/>
    </xf>
    <xf numFmtId="197" fontId="8" fillId="4" borderId="170" xfId="9" applyNumberFormat="1" applyFont="1" applyFill="1" applyBorder="1" applyProtection="1">
      <alignment vertical="center"/>
    </xf>
    <xf numFmtId="38" fontId="50" fillId="0" borderId="0" xfId="9" applyFont="1" applyProtection="1">
      <alignment vertical="center"/>
    </xf>
    <xf numFmtId="38" fontId="50" fillId="0" borderId="0" xfId="9" applyFont="1" applyFill="1" applyProtection="1">
      <alignment vertical="center"/>
    </xf>
    <xf numFmtId="176" fontId="8" fillId="0" borderId="0" xfId="9" applyNumberFormat="1" applyFont="1" applyProtection="1">
      <alignment vertical="center"/>
    </xf>
    <xf numFmtId="38" fontId="54" fillId="0" borderId="0" xfId="9" applyFont="1" applyProtection="1">
      <alignment vertical="center"/>
    </xf>
    <xf numFmtId="38" fontId="50" fillId="0" borderId="0" xfId="9" applyFont="1" applyAlignment="1" applyProtection="1">
      <alignment horizontal="center" vertical="center"/>
    </xf>
    <xf numFmtId="176" fontId="50" fillId="0" borderId="0" xfId="9" applyNumberFormat="1" applyFont="1" applyProtection="1">
      <alignment vertical="center"/>
    </xf>
    <xf numFmtId="38" fontId="6" fillId="0" borderId="0" xfId="9" applyNumberFormat="1" applyFont="1" applyProtection="1">
      <alignment vertical="center"/>
    </xf>
    <xf numFmtId="182" fontId="6" fillId="0" borderId="0" xfId="19" applyNumberFormat="1" applyFont="1" applyProtection="1">
      <alignment vertical="center"/>
    </xf>
    <xf numFmtId="38" fontId="8" fillId="4" borderId="1" xfId="9" applyFont="1" applyFill="1" applyBorder="1" applyAlignment="1" applyProtection="1">
      <alignment horizontal="center" vertical="center" wrapText="1"/>
    </xf>
    <xf numFmtId="182" fontId="8" fillId="4" borderId="1" xfId="19" applyNumberFormat="1" applyFont="1" applyFill="1" applyBorder="1" applyAlignment="1" applyProtection="1">
      <alignment horizontal="center" vertical="center" wrapText="1"/>
    </xf>
    <xf numFmtId="0" fontId="8" fillId="2" borderId="1" xfId="9" applyNumberFormat="1" applyFont="1" applyFill="1" applyBorder="1">
      <alignment vertical="center"/>
    </xf>
    <xf numFmtId="38" fontId="8" fillId="2" borderId="1" xfId="9" applyNumberFormat="1" applyFont="1" applyFill="1" applyBorder="1">
      <alignment vertical="center"/>
    </xf>
    <xf numFmtId="38" fontId="8" fillId="2" borderId="1" xfId="9" applyFont="1" applyFill="1" applyBorder="1" applyAlignment="1">
      <alignment vertical="center"/>
    </xf>
    <xf numFmtId="182" fontId="8" fillId="0" borderId="1" xfId="19" applyNumberFormat="1" applyFont="1" applyFill="1" applyBorder="1" applyAlignment="1">
      <alignment horizontal="right" vertical="center"/>
    </xf>
    <xf numFmtId="0" fontId="8" fillId="2" borderId="55" xfId="9" applyNumberFormat="1" applyFont="1" applyFill="1" applyBorder="1">
      <alignment vertical="center"/>
    </xf>
    <xf numFmtId="38" fontId="8" fillId="2" borderId="55" xfId="9" applyNumberFormat="1" applyFont="1" applyFill="1" applyBorder="1">
      <alignment vertical="center"/>
    </xf>
    <xf numFmtId="38" fontId="8" fillId="2" borderId="55" xfId="9" applyFont="1" applyFill="1" applyBorder="1" applyAlignment="1">
      <alignment vertical="center"/>
    </xf>
    <xf numFmtId="182" fontId="8" fillId="0" borderId="55" xfId="19" applyNumberFormat="1" applyFont="1" applyFill="1" applyBorder="1" applyAlignment="1">
      <alignment horizontal="right" vertical="center"/>
    </xf>
    <xf numFmtId="38" fontId="8" fillId="2" borderId="325" xfId="9" applyNumberFormat="1" applyFont="1" applyFill="1" applyBorder="1">
      <alignment vertical="center"/>
    </xf>
    <xf numFmtId="38" fontId="8" fillId="2" borderId="325" xfId="9" applyFont="1" applyFill="1" applyBorder="1" applyAlignment="1">
      <alignment vertical="center"/>
    </xf>
    <xf numFmtId="38" fontId="8" fillId="2" borderId="326" xfId="9" applyNumberFormat="1" applyFont="1" applyFill="1" applyBorder="1">
      <alignment vertical="center"/>
    </xf>
    <xf numFmtId="38" fontId="8" fillId="2" borderId="326" xfId="9" applyFont="1" applyFill="1" applyBorder="1" applyAlignment="1">
      <alignment vertical="center"/>
    </xf>
    <xf numFmtId="38" fontId="8" fillId="2" borderId="55" xfId="9" applyFont="1" applyFill="1" applyBorder="1" applyAlignment="1">
      <alignment horizontal="right" vertical="center"/>
    </xf>
    <xf numFmtId="38" fontId="8" fillId="2" borderId="160" xfId="9" applyNumberFormat="1" applyFont="1" applyFill="1" applyBorder="1">
      <alignment vertical="center"/>
    </xf>
    <xf numFmtId="38" fontId="8" fillId="2" borderId="160" xfId="9" applyFont="1" applyFill="1" applyBorder="1" applyAlignment="1">
      <alignment vertical="center"/>
    </xf>
    <xf numFmtId="38" fontId="8" fillId="2" borderId="53" xfId="9" applyNumberFormat="1" applyFont="1" applyFill="1" applyBorder="1">
      <alignment vertical="center"/>
    </xf>
    <xf numFmtId="0" fontId="1" fillId="0" borderId="344" xfId="16" applyBorder="1">
      <alignment vertical="center"/>
    </xf>
    <xf numFmtId="38" fontId="8" fillId="9" borderId="339" xfId="9" applyFont="1" applyFill="1" applyBorder="1" applyAlignment="1" applyProtection="1">
      <alignment vertical="center" wrapText="1"/>
    </xf>
    <xf numFmtId="182" fontId="8" fillId="9" borderId="339" xfId="19" applyNumberFormat="1" applyFont="1" applyFill="1" applyBorder="1" applyAlignment="1" applyProtection="1">
      <alignment vertical="center" wrapText="1"/>
    </xf>
    <xf numFmtId="38" fontId="8" fillId="9" borderId="326" xfId="9" applyNumberFormat="1" applyFont="1" applyFill="1" applyBorder="1" applyProtection="1">
      <alignment vertical="center"/>
    </xf>
    <xf numFmtId="38" fontId="8" fillId="9" borderId="326" xfId="9" applyFont="1" applyFill="1" applyBorder="1" applyAlignment="1" applyProtection="1">
      <alignment vertical="center"/>
    </xf>
    <xf numFmtId="182" fontId="8" fillId="9" borderId="326" xfId="19" applyNumberFormat="1" applyFont="1" applyFill="1" applyBorder="1" applyProtection="1">
      <alignment vertical="center"/>
    </xf>
    <xf numFmtId="182" fontId="8" fillId="9" borderId="326" xfId="19" applyNumberFormat="1" applyFont="1" applyFill="1" applyBorder="1" applyAlignment="1" applyProtection="1">
      <alignment horizontal="right" vertical="center"/>
    </xf>
    <xf numFmtId="0" fontId="1" fillId="0" borderId="47" xfId="16" applyBorder="1">
      <alignment vertical="center"/>
    </xf>
    <xf numFmtId="0" fontId="8" fillId="2" borderId="53" xfId="9" applyNumberFormat="1" applyFont="1" applyFill="1" applyBorder="1">
      <alignment vertical="center"/>
    </xf>
    <xf numFmtId="38" fontId="8" fillId="2" borderId="53" xfId="9" applyFont="1" applyFill="1" applyBorder="1" applyAlignment="1">
      <alignment vertical="center"/>
    </xf>
    <xf numFmtId="0" fontId="8" fillId="2" borderId="155" xfId="9" applyNumberFormat="1" applyFont="1" applyFill="1" applyBorder="1">
      <alignment vertical="center"/>
    </xf>
    <xf numFmtId="38" fontId="8" fillId="2" borderId="155" xfId="9" applyNumberFormat="1" applyFont="1" applyFill="1" applyBorder="1">
      <alignment vertical="center"/>
    </xf>
    <xf numFmtId="38" fontId="8" fillId="2" borderId="155" xfId="9" applyFont="1" applyFill="1" applyBorder="1" applyAlignment="1">
      <alignment vertical="center"/>
    </xf>
    <xf numFmtId="38" fontId="8" fillId="2" borderId="198" xfId="9" applyNumberFormat="1" applyFont="1" applyFill="1" applyBorder="1">
      <alignment vertical="center"/>
    </xf>
    <xf numFmtId="38" fontId="8" fillId="2" borderId="198" xfId="9" applyFont="1" applyFill="1" applyBorder="1" applyAlignment="1">
      <alignment vertical="center"/>
    </xf>
    <xf numFmtId="182" fontId="8" fillId="0" borderId="198" xfId="19" applyNumberFormat="1" applyFont="1" applyFill="1" applyBorder="1" applyAlignment="1">
      <alignment horizontal="right" vertical="center"/>
    </xf>
    <xf numFmtId="38" fontId="8" fillId="0" borderId="325" xfId="9" applyNumberFormat="1" applyFont="1" applyFill="1" applyBorder="1">
      <alignment vertical="center"/>
    </xf>
    <xf numFmtId="38" fontId="8" fillId="0" borderId="160" xfId="9" applyNumberFormat="1" applyFont="1" applyFill="1" applyBorder="1">
      <alignment vertical="center"/>
    </xf>
    <xf numFmtId="0" fontId="8" fillId="0" borderId="0" xfId="16" applyNumberFormat="1" applyFont="1" applyProtection="1">
      <alignment vertical="center"/>
      <protection locked="0"/>
    </xf>
    <xf numFmtId="38" fontId="8" fillId="0" borderId="326" xfId="9" applyNumberFormat="1" applyFont="1" applyFill="1" applyBorder="1">
      <alignment vertical="center"/>
    </xf>
    <xf numFmtId="38" fontId="8" fillId="0" borderId="55" xfId="9" applyNumberFormat="1" applyFont="1" applyFill="1" applyBorder="1">
      <alignment vertical="center"/>
    </xf>
    <xf numFmtId="38" fontId="8" fillId="0" borderId="1" xfId="9" applyNumberFormat="1" applyFont="1" applyFill="1" applyBorder="1">
      <alignment vertical="center"/>
    </xf>
    <xf numFmtId="38" fontId="8" fillId="9" borderId="326" xfId="9" applyNumberFormat="1" applyFont="1" applyFill="1" applyBorder="1">
      <alignment vertical="center"/>
    </xf>
    <xf numFmtId="182" fontId="8" fillId="9" borderId="326" xfId="19" applyNumberFormat="1" applyFont="1" applyFill="1" applyBorder="1">
      <alignment vertical="center"/>
    </xf>
    <xf numFmtId="182" fontId="8" fillId="9" borderId="326" xfId="19" applyNumberFormat="1" applyFont="1" applyFill="1" applyBorder="1" applyAlignment="1">
      <alignment horizontal="right" vertical="center"/>
    </xf>
    <xf numFmtId="38" fontId="8" fillId="2" borderId="325" xfId="9" applyFont="1" applyFill="1" applyBorder="1" applyAlignment="1" applyProtection="1">
      <alignment vertical="center" wrapText="1"/>
    </xf>
    <xf numFmtId="38" fontId="8" fillId="2" borderId="325" xfId="9" applyNumberFormat="1" applyFont="1" applyFill="1" applyBorder="1" applyProtection="1">
      <alignment vertical="center"/>
    </xf>
    <xf numFmtId="38" fontId="8" fillId="2" borderId="325" xfId="9" applyFont="1" applyFill="1" applyBorder="1" applyAlignment="1" applyProtection="1">
      <alignment vertical="center"/>
    </xf>
    <xf numFmtId="182" fontId="8" fillId="2" borderId="325" xfId="19" applyNumberFormat="1" applyFont="1" applyFill="1" applyBorder="1" applyProtection="1">
      <alignment vertical="center"/>
    </xf>
    <xf numFmtId="182" fontId="8" fillId="0" borderId="325" xfId="19" applyNumberFormat="1" applyFont="1" applyFill="1" applyBorder="1" applyAlignment="1" applyProtection="1">
      <alignment horizontal="right" vertical="center"/>
    </xf>
    <xf numFmtId="38" fontId="8" fillId="0" borderId="325" xfId="9" applyFont="1" applyFill="1" applyBorder="1" applyProtection="1">
      <alignment vertical="center"/>
    </xf>
    <xf numFmtId="38" fontId="8" fillId="2" borderId="160" xfId="9" applyNumberFormat="1" applyFont="1" applyFill="1" applyBorder="1" applyProtection="1">
      <alignment vertical="center"/>
    </xf>
    <xf numFmtId="38" fontId="8" fillId="2" borderId="160" xfId="9" applyFont="1" applyFill="1" applyBorder="1" applyAlignment="1" applyProtection="1">
      <alignment vertical="center"/>
    </xf>
    <xf numFmtId="182" fontId="8" fillId="0" borderId="160" xfId="19" applyNumberFormat="1" applyFont="1" applyFill="1" applyBorder="1" applyAlignment="1" applyProtection="1">
      <alignment horizontal="right" vertical="center"/>
    </xf>
    <xf numFmtId="38" fontId="8" fillId="0" borderId="160" xfId="9" applyFont="1" applyFill="1" applyBorder="1" applyProtection="1">
      <alignment vertical="center"/>
    </xf>
    <xf numFmtId="38" fontId="8" fillId="2" borderId="28" xfId="9" applyNumberFormat="1" applyFont="1" applyFill="1" applyBorder="1">
      <alignment vertical="center"/>
    </xf>
    <xf numFmtId="38" fontId="8" fillId="9" borderId="337" xfId="9" applyFont="1" applyFill="1" applyBorder="1" applyAlignment="1" applyProtection="1">
      <alignment vertical="center" wrapText="1"/>
    </xf>
    <xf numFmtId="182" fontId="8" fillId="9" borderId="337" xfId="19" applyNumberFormat="1" applyFont="1" applyFill="1" applyBorder="1" applyAlignment="1" applyProtection="1">
      <alignment vertical="center" wrapText="1"/>
    </xf>
    <xf numFmtId="38" fontId="8" fillId="9" borderId="329" xfId="9" applyFont="1" applyFill="1" applyBorder="1" applyAlignment="1" applyProtection="1">
      <alignment vertical="center" wrapText="1"/>
    </xf>
    <xf numFmtId="38" fontId="8" fillId="10" borderId="329" xfId="9" applyFont="1" applyFill="1" applyBorder="1">
      <alignment vertical="center"/>
    </xf>
    <xf numFmtId="38" fontId="8" fillId="10" borderId="326" xfId="9" applyFont="1" applyFill="1" applyBorder="1">
      <alignment vertical="center"/>
    </xf>
    <xf numFmtId="38" fontId="8" fillId="10" borderId="326" xfId="9" applyNumberFormat="1" applyFont="1" applyFill="1" applyBorder="1">
      <alignment vertical="center"/>
    </xf>
    <xf numFmtId="38" fontId="8" fillId="2" borderId="326" xfId="9" applyFont="1" applyFill="1" applyBorder="1" applyAlignment="1" applyProtection="1">
      <alignment vertical="center" wrapText="1"/>
    </xf>
    <xf numFmtId="38" fontId="8" fillId="2" borderId="326" xfId="9" applyNumberFormat="1" applyFont="1" applyFill="1" applyBorder="1" applyProtection="1">
      <alignment vertical="center"/>
    </xf>
    <xf numFmtId="38" fontId="8" fillId="0" borderId="326" xfId="9" applyNumberFormat="1" applyFont="1" applyFill="1" applyBorder="1" applyProtection="1">
      <alignment vertical="center"/>
    </xf>
    <xf numFmtId="38" fontId="8" fillId="2" borderId="326" xfId="9" applyFont="1" applyFill="1" applyBorder="1" applyAlignment="1" applyProtection="1">
      <alignment vertical="center"/>
    </xf>
    <xf numFmtId="182" fontId="8" fillId="2" borderId="326" xfId="19" applyNumberFormat="1" applyFont="1" applyFill="1" applyBorder="1" applyProtection="1">
      <alignment vertical="center"/>
    </xf>
    <xf numFmtId="182" fontId="8" fillId="0" borderId="326" xfId="19" applyNumberFormat="1" applyFont="1" applyFill="1" applyBorder="1" applyAlignment="1" applyProtection="1">
      <alignment horizontal="right" vertical="center"/>
    </xf>
    <xf numFmtId="38" fontId="8" fillId="0" borderId="326" xfId="9" applyFont="1" applyFill="1" applyBorder="1" applyProtection="1">
      <alignment vertical="center"/>
    </xf>
    <xf numFmtId="38" fontId="8" fillId="2" borderId="333" xfId="9" applyNumberFormat="1" applyFont="1" applyFill="1" applyBorder="1">
      <alignment vertical="center"/>
    </xf>
    <xf numFmtId="38" fontId="8" fillId="0" borderId="333" xfId="9" applyNumberFormat="1" applyFont="1" applyFill="1" applyBorder="1">
      <alignment vertical="center"/>
    </xf>
    <xf numFmtId="38" fontId="8" fillId="2" borderId="333" xfId="9" applyFont="1" applyFill="1" applyBorder="1" applyAlignment="1">
      <alignment vertical="center"/>
    </xf>
    <xf numFmtId="38" fontId="8" fillId="2" borderId="1" xfId="9" applyNumberFormat="1" applyFont="1" applyFill="1" applyBorder="1" applyAlignment="1">
      <alignment horizontal="center" vertical="center"/>
    </xf>
    <xf numFmtId="38" fontId="8" fillId="0" borderId="1" xfId="9" applyNumberFormat="1" applyFont="1" applyFill="1" applyBorder="1" applyAlignment="1">
      <alignment horizontal="center" vertical="center"/>
    </xf>
    <xf numFmtId="182" fontId="8" fillId="2" borderId="1" xfId="19" applyNumberFormat="1" applyFont="1" applyFill="1" applyBorder="1" applyAlignment="1">
      <alignment horizontal="center" vertical="center"/>
    </xf>
    <xf numFmtId="182" fontId="8" fillId="0" borderId="1" xfId="19" applyNumberFormat="1" applyFont="1" applyFill="1" applyBorder="1" applyAlignment="1">
      <alignment horizontal="center" vertical="center"/>
    </xf>
    <xf numFmtId="38" fontId="8" fillId="0" borderId="1" xfId="9" applyFont="1" applyFill="1" applyBorder="1" applyAlignment="1">
      <alignment horizontal="center" vertical="center"/>
    </xf>
    <xf numFmtId="38" fontId="8" fillId="9" borderId="326" xfId="9" applyNumberFormat="1" applyFont="1" applyFill="1" applyBorder="1" applyAlignment="1">
      <alignment horizontal="right" vertical="center"/>
    </xf>
    <xf numFmtId="38" fontId="8" fillId="2" borderId="1" xfId="9" applyNumberFormat="1" applyFont="1" applyFill="1" applyBorder="1" applyAlignment="1">
      <alignment horizontal="right" vertical="center"/>
    </xf>
    <xf numFmtId="38" fontId="8" fillId="0" borderId="1" xfId="9" applyNumberFormat="1" applyFont="1" applyFill="1" applyBorder="1" applyAlignment="1">
      <alignment horizontal="right" vertical="center"/>
    </xf>
    <xf numFmtId="38" fontId="8" fillId="0" borderId="325" xfId="9" applyNumberFormat="1" applyFont="1" applyFill="1" applyBorder="1" applyProtection="1">
      <alignment vertical="center"/>
    </xf>
    <xf numFmtId="182" fontId="8" fillId="2" borderId="325" xfId="19" applyNumberFormat="1" applyFont="1" applyFill="1" applyBorder="1" applyAlignment="1" applyProtection="1">
      <alignment horizontal="right" vertical="center"/>
    </xf>
    <xf numFmtId="38" fontId="8" fillId="0" borderId="160" xfId="9" applyNumberFormat="1" applyFont="1" applyFill="1" applyBorder="1" applyProtection="1">
      <alignment vertical="center"/>
    </xf>
    <xf numFmtId="38" fontId="8" fillId="0" borderId="198" xfId="9" applyFont="1" applyFill="1" applyBorder="1" applyAlignment="1">
      <alignment vertical="center"/>
    </xf>
    <xf numFmtId="38" fontId="8" fillId="9" borderId="165" xfId="9" applyNumberFormat="1" applyFont="1" applyFill="1" applyBorder="1" applyProtection="1">
      <alignment vertical="center"/>
    </xf>
    <xf numFmtId="182" fontId="8" fillId="9" borderId="165" xfId="19" applyNumberFormat="1" applyFont="1" applyFill="1" applyBorder="1" applyProtection="1">
      <alignment vertical="center"/>
    </xf>
    <xf numFmtId="182" fontId="8" fillId="9" borderId="165" xfId="19" applyNumberFormat="1" applyFont="1" applyFill="1" applyBorder="1" applyAlignment="1" applyProtection="1">
      <alignment horizontal="right" vertical="center"/>
    </xf>
    <xf numFmtId="38" fontId="8" fillId="4" borderId="170" xfId="9" applyFont="1" applyFill="1" applyBorder="1" applyProtection="1">
      <alignment vertical="center"/>
    </xf>
    <xf numFmtId="182" fontId="8" fillId="4" borderId="170" xfId="19" applyNumberFormat="1" applyFont="1" applyFill="1" applyBorder="1" applyProtection="1">
      <alignment vertical="center"/>
    </xf>
    <xf numFmtId="38" fontId="8" fillId="0" borderId="0" xfId="9" applyFont="1" applyFill="1" applyBorder="1">
      <alignment vertical="center"/>
    </xf>
    <xf numFmtId="38" fontId="8" fillId="0" borderId="0" xfId="9" applyNumberFormat="1" applyFont="1" applyProtection="1">
      <alignment vertical="center"/>
    </xf>
    <xf numFmtId="38" fontId="8" fillId="11" borderId="0" xfId="9" applyFont="1" applyFill="1" applyProtection="1">
      <alignment vertical="center"/>
    </xf>
    <xf numFmtId="182" fontId="23" fillId="0" borderId="0" xfId="19" applyNumberFormat="1" applyFont="1" applyProtection="1">
      <alignment vertical="center"/>
    </xf>
    <xf numFmtId="38" fontId="8" fillId="4" borderId="28" xfId="9" applyFont="1" applyFill="1" applyBorder="1" applyAlignment="1" applyProtection="1">
      <alignment vertical="center" wrapText="1"/>
    </xf>
    <xf numFmtId="38" fontId="8" fillId="4" borderId="53" xfId="9" applyFont="1" applyFill="1" applyBorder="1" applyAlignment="1" applyProtection="1">
      <alignment vertical="center" wrapText="1"/>
    </xf>
    <xf numFmtId="38" fontId="8" fillId="4" borderId="55" xfId="9" applyFont="1" applyFill="1" applyBorder="1" applyAlignment="1" applyProtection="1">
      <alignment horizontal="center" vertical="center" wrapText="1"/>
    </xf>
    <xf numFmtId="38" fontId="8" fillId="4" borderId="55" xfId="9" applyNumberFormat="1" applyFont="1" applyFill="1" applyBorder="1" applyAlignment="1" applyProtection="1">
      <alignment horizontal="center" vertical="center" wrapText="1"/>
    </xf>
    <xf numFmtId="176" fontId="8" fillId="4" borderId="1" xfId="9" applyNumberFormat="1" applyFont="1" applyFill="1" applyBorder="1" applyAlignment="1" applyProtection="1">
      <alignment horizontal="center" vertical="center" wrapText="1"/>
    </xf>
    <xf numFmtId="38" fontId="8" fillId="4" borderId="55" xfId="9" applyFont="1" applyFill="1" applyBorder="1" applyAlignment="1" applyProtection="1">
      <alignment vertical="center" wrapText="1"/>
    </xf>
    <xf numFmtId="182" fontId="8" fillId="2" borderId="155" xfId="15" applyNumberFormat="1" applyFont="1" applyFill="1" applyBorder="1" applyProtection="1">
      <alignment vertical="center"/>
    </xf>
    <xf numFmtId="38" fontId="8" fillId="2" borderId="155" xfId="9" applyNumberFormat="1" applyFont="1" applyFill="1" applyBorder="1" applyProtection="1">
      <alignment vertical="center"/>
    </xf>
    <xf numFmtId="38" fontId="8" fillId="2" borderId="1" xfId="9" applyNumberFormat="1" applyFont="1" applyFill="1" applyBorder="1" applyAlignment="1">
      <alignment vertical="center"/>
    </xf>
    <xf numFmtId="182" fontId="8" fillId="2" borderId="1" xfId="15" applyNumberFormat="1" applyFont="1" applyFill="1" applyBorder="1">
      <alignment vertical="center"/>
    </xf>
    <xf numFmtId="38" fontId="8" fillId="2" borderId="325" xfId="9" applyNumberFormat="1" applyFont="1" applyFill="1" applyBorder="1" applyAlignment="1">
      <alignment vertical="center"/>
    </xf>
    <xf numFmtId="182" fontId="8" fillId="2" borderId="325" xfId="15" applyNumberFormat="1" applyFont="1" applyFill="1" applyBorder="1">
      <alignment vertical="center"/>
    </xf>
    <xf numFmtId="38" fontId="8" fillId="2" borderId="325" xfId="9" applyNumberFormat="1" applyFont="1" applyFill="1" applyBorder="1" applyAlignment="1">
      <alignment horizontal="right" vertical="center"/>
    </xf>
    <xf numFmtId="38" fontId="8" fillId="2" borderId="326" xfId="9" applyNumberFormat="1" applyFont="1" applyFill="1" applyBorder="1" applyAlignment="1">
      <alignment vertical="center"/>
    </xf>
    <xf numFmtId="182" fontId="8" fillId="2" borderId="326" xfId="15" applyNumberFormat="1" applyFont="1" applyFill="1" applyBorder="1">
      <alignment vertical="center"/>
    </xf>
    <xf numFmtId="38" fontId="8" fillId="2" borderId="326" xfId="9" applyNumberFormat="1" applyFont="1" applyFill="1" applyBorder="1" applyAlignment="1">
      <alignment horizontal="right" vertical="center"/>
    </xf>
    <xf numFmtId="38" fontId="8" fillId="2" borderId="333" xfId="9" applyNumberFormat="1" applyFont="1" applyFill="1" applyBorder="1" applyAlignment="1">
      <alignment vertical="center"/>
    </xf>
    <xf numFmtId="182" fontId="8" fillId="2" borderId="333" xfId="15" applyNumberFormat="1" applyFont="1" applyFill="1" applyBorder="1">
      <alignment vertical="center"/>
    </xf>
    <xf numFmtId="38" fontId="8" fillId="2" borderId="333" xfId="9" applyNumberFormat="1" applyFont="1" applyFill="1" applyBorder="1" applyAlignment="1">
      <alignment horizontal="right" vertical="center"/>
    </xf>
    <xf numFmtId="38" fontId="8" fillId="2" borderId="155" xfId="9" applyNumberFormat="1" applyFont="1" applyFill="1" applyBorder="1" applyAlignment="1">
      <alignment vertical="center"/>
    </xf>
    <xf numFmtId="182" fontId="8" fillId="2" borderId="155" xfId="15" applyNumberFormat="1" applyFont="1" applyFill="1" applyBorder="1">
      <alignment vertical="center"/>
    </xf>
    <xf numFmtId="38" fontId="8" fillId="2" borderId="155" xfId="9" applyNumberFormat="1" applyFont="1" applyFill="1" applyBorder="1" applyAlignment="1">
      <alignment horizontal="right" vertical="center"/>
    </xf>
    <xf numFmtId="38" fontId="8" fillId="2" borderId="55" xfId="9" applyNumberFormat="1" applyFont="1" applyFill="1" applyBorder="1" applyAlignment="1">
      <alignment vertical="center"/>
    </xf>
    <xf numFmtId="182" fontId="8" fillId="2" borderId="55" xfId="15" applyNumberFormat="1" applyFont="1" applyFill="1" applyBorder="1">
      <alignment vertical="center"/>
    </xf>
    <xf numFmtId="38" fontId="8" fillId="2" borderId="55" xfId="9" applyNumberFormat="1" applyFont="1" applyFill="1" applyBorder="1" applyAlignment="1">
      <alignment horizontal="right" vertical="center"/>
    </xf>
    <xf numFmtId="38" fontId="8" fillId="2" borderId="160" xfId="9" applyNumberFormat="1" applyFont="1" applyFill="1" applyBorder="1" applyAlignment="1">
      <alignment vertical="center"/>
    </xf>
    <xf numFmtId="182" fontId="8" fillId="2" borderId="160" xfId="15" applyNumberFormat="1" applyFont="1" applyFill="1" applyBorder="1">
      <alignment vertical="center"/>
    </xf>
    <xf numFmtId="38" fontId="8" fillId="2" borderId="160" xfId="9" applyNumberFormat="1" applyFont="1" applyFill="1" applyBorder="1" applyAlignment="1">
      <alignment horizontal="right" vertical="center"/>
    </xf>
    <xf numFmtId="38" fontId="8" fillId="2" borderId="53" xfId="9" applyNumberFormat="1" applyFont="1" applyFill="1" applyBorder="1" applyAlignment="1">
      <alignment vertical="center"/>
    </xf>
    <xf numFmtId="38" fontId="24" fillId="9" borderId="339" xfId="9" applyFont="1" applyFill="1" applyBorder="1" applyAlignment="1" applyProtection="1">
      <alignment vertical="center" wrapText="1"/>
    </xf>
    <xf numFmtId="38" fontId="24" fillId="9" borderId="339" xfId="9" applyNumberFormat="1" applyFont="1" applyFill="1" applyBorder="1" applyAlignment="1" applyProtection="1">
      <alignment vertical="center" wrapText="1"/>
    </xf>
    <xf numFmtId="182" fontId="24" fillId="9" borderId="339" xfId="15" applyNumberFormat="1" applyFont="1" applyFill="1" applyBorder="1" applyAlignment="1" applyProtection="1">
      <alignment vertical="center" wrapText="1"/>
    </xf>
    <xf numFmtId="38" fontId="24" fillId="9" borderId="326" xfId="9" applyFont="1" applyFill="1" applyBorder="1" applyAlignment="1" applyProtection="1">
      <alignment vertical="center" wrapText="1"/>
    </xf>
    <xf numFmtId="38" fontId="24" fillId="9" borderId="326" xfId="9" applyNumberFormat="1" applyFont="1" applyFill="1" applyBorder="1" applyProtection="1">
      <alignment vertical="center"/>
    </xf>
    <xf numFmtId="38" fontId="24" fillId="9" borderId="326" xfId="9" applyNumberFormat="1" applyFont="1" applyFill="1" applyBorder="1" applyAlignment="1" applyProtection="1">
      <alignment vertical="center"/>
    </xf>
    <xf numFmtId="38" fontId="24" fillId="9" borderId="326" xfId="9" applyFont="1" applyFill="1" applyBorder="1" applyProtection="1">
      <alignment vertical="center"/>
    </xf>
    <xf numFmtId="176" fontId="24" fillId="9" borderId="326" xfId="9" applyNumberFormat="1" applyFont="1" applyFill="1" applyBorder="1" applyProtection="1">
      <alignment vertical="center"/>
    </xf>
    <xf numFmtId="176" fontId="24" fillId="9" borderId="326" xfId="9" applyNumberFormat="1" applyFont="1" applyFill="1" applyBorder="1" applyAlignment="1" applyProtection="1">
      <alignment horizontal="right" vertical="center"/>
    </xf>
    <xf numFmtId="38" fontId="24" fillId="9" borderId="326" xfId="9" applyNumberFormat="1" applyFont="1" applyFill="1" applyBorder="1" applyAlignment="1" applyProtection="1">
      <alignment horizontal="right" vertical="center"/>
    </xf>
    <xf numFmtId="0" fontId="55" fillId="2" borderId="155" xfId="0" applyFont="1" applyFill="1" applyBorder="1">
      <alignment vertical="center"/>
    </xf>
    <xf numFmtId="0" fontId="55" fillId="2" borderId="326" xfId="0" applyFont="1" applyFill="1" applyBorder="1">
      <alignment vertical="center"/>
    </xf>
    <xf numFmtId="0" fontId="55" fillId="2" borderId="325" xfId="0" applyFont="1" applyFill="1" applyBorder="1">
      <alignment vertical="center"/>
    </xf>
    <xf numFmtId="38" fontId="8" fillId="2" borderId="198" xfId="9" applyNumberFormat="1" applyFont="1" applyFill="1" applyBorder="1" applyAlignment="1">
      <alignment vertical="center"/>
    </xf>
    <xf numFmtId="182" fontId="8" fillId="2" borderId="198" xfId="15" applyNumberFormat="1" applyFont="1" applyFill="1" applyBorder="1">
      <alignment vertical="center"/>
    </xf>
    <xf numFmtId="38" fontId="8" fillId="2" borderId="198" xfId="9" applyNumberFormat="1" applyFont="1" applyFill="1" applyBorder="1" applyAlignment="1">
      <alignment horizontal="right" vertical="center"/>
    </xf>
    <xf numFmtId="182" fontId="8" fillId="2" borderId="53" xfId="15" applyNumberFormat="1" applyFont="1" applyFill="1" applyBorder="1">
      <alignment vertical="center"/>
    </xf>
    <xf numFmtId="38" fontId="8" fillId="2" borderId="53" xfId="9" applyNumberFormat="1" applyFont="1" applyFill="1" applyBorder="1" applyAlignment="1">
      <alignment horizontal="right" vertical="center"/>
    </xf>
    <xf numFmtId="38" fontId="24" fillId="9" borderId="326" xfId="9" applyFont="1" applyFill="1" applyBorder="1">
      <alignment vertical="center"/>
    </xf>
    <xf numFmtId="176" fontId="24" fillId="9" borderId="326" xfId="9" applyNumberFormat="1" applyFont="1" applyFill="1" applyBorder="1">
      <alignment vertical="center"/>
    </xf>
    <xf numFmtId="38" fontId="24" fillId="9" borderId="326" xfId="9" applyNumberFormat="1" applyFont="1" applyFill="1" applyBorder="1">
      <alignment vertical="center"/>
    </xf>
    <xf numFmtId="176" fontId="24" fillId="9" borderId="326" xfId="9" applyNumberFormat="1" applyFont="1" applyFill="1" applyBorder="1" applyAlignment="1">
      <alignment horizontal="right" vertical="center"/>
    </xf>
    <xf numFmtId="38" fontId="24" fillId="9" borderId="326" xfId="9" applyNumberFormat="1" applyFont="1" applyFill="1" applyBorder="1" applyAlignment="1">
      <alignment horizontal="right" vertical="center"/>
    </xf>
    <xf numFmtId="0" fontId="55" fillId="2" borderId="1" xfId="0" applyFont="1" applyFill="1" applyBorder="1">
      <alignment vertical="center"/>
    </xf>
    <xf numFmtId="0" fontId="55" fillId="2" borderId="55" xfId="0" applyFont="1" applyFill="1" applyBorder="1">
      <alignment vertical="center"/>
    </xf>
    <xf numFmtId="38" fontId="8" fillId="2" borderId="325" xfId="9" applyNumberFormat="1" applyFont="1" applyFill="1" applyBorder="1" applyAlignment="1" applyProtection="1">
      <alignment vertical="center"/>
    </xf>
    <xf numFmtId="182" fontId="8" fillId="2" borderId="325" xfId="15" applyNumberFormat="1" applyFont="1" applyFill="1" applyBorder="1" applyProtection="1">
      <alignment vertical="center"/>
    </xf>
    <xf numFmtId="38" fontId="8" fillId="2" borderId="325" xfId="9" applyNumberFormat="1" applyFont="1" applyFill="1" applyBorder="1" applyAlignment="1" applyProtection="1">
      <alignment horizontal="right" vertical="center"/>
    </xf>
    <xf numFmtId="38" fontId="8" fillId="2" borderId="160" xfId="9" applyNumberFormat="1" applyFont="1" applyFill="1" applyBorder="1" applyAlignment="1" applyProtection="1">
      <alignment vertical="center"/>
    </xf>
    <xf numFmtId="182" fontId="8" fillId="2" borderId="160" xfId="15" applyNumberFormat="1" applyFont="1" applyFill="1" applyBorder="1" applyProtection="1">
      <alignment vertical="center"/>
    </xf>
    <xf numFmtId="38" fontId="8" fillId="2" borderId="160" xfId="9" applyNumberFormat="1" applyFont="1" applyFill="1" applyBorder="1" applyAlignment="1" applyProtection="1">
      <alignment horizontal="right" vertical="center"/>
    </xf>
    <xf numFmtId="0" fontId="55" fillId="2" borderId="160" xfId="0" applyFont="1" applyFill="1" applyBorder="1">
      <alignment vertical="center"/>
    </xf>
    <xf numFmtId="0" fontId="55" fillId="2" borderId="3" xfId="0" applyFont="1" applyFill="1" applyBorder="1">
      <alignment vertical="center"/>
    </xf>
    <xf numFmtId="182" fontId="24" fillId="9" borderId="337" xfId="15" applyNumberFormat="1" applyFont="1" applyFill="1" applyBorder="1" applyAlignment="1" applyProtection="1">
      <alignment vertical="center" wrapText="1"/>
    </xf>
    <xf numFmtId="38" fontId="24" fillId="9" borderId="337" xfId="9" applyNumberFormat="1" applyFont="1" applyFill="1" applyBorder="1" applyAlignment="1" applyProtection="1">
      <alignment vertical="center" wrapText="1"/>
    </xf>
    <xf numFmtId="38" fontId="24" fillId="9" borderId="337" xfId="9" applyFont="1" applyFill="1" applyBorder="1" applyAlignment="1" applyProtection="1">
      <alignment vertical="center" wrapText="1"/>
    </xf>
    <xf numFmtId="38" fontId="8" fillId="2" borderId="326" xfId="9" applyNumberFormat="1" applyFont="1" applyFill="1" applyBorder="1" applyAlignment="1" applyProtection="1">
      <alignment vertical="center"/>
    </xf>
    <xf numFmtId="182" fontId="8" fillId="2" borderId="326" xfId="15" applyNumberFormat="1" applyFont="1" applyFill="1" applyBorder="1" applyProtection="1">
      <alignment vertical="center"/>
    </xf>
    <xf numFmtId="38" fontId="8" fillId="2" borderId="326" xfId="9" applyNumberFormat="1" applyFont="1" applyFill="1" applyBorder="1" applyAlignment="1" applyProtection="1">
      <alignment horizontal="right" vertical="center"/>
    </xf>
    <xf numFmtId="38" fontId="8" fillId="2" borderId="1" xfId="9" applyNumberFormat="1" applyFont="1" applyFill="1" applyBorder="1" applyProtection="1">
      <alignment vertical="center"/>
    </xf>
    <xf numFmtId="38" fontId="8" fillId="2" borderId="1" xfId="9" applyNumberFormat="1" applyFont="1" applyFill="1" applyBorder="1" applyAlignment="1" applyProtection="1">
      <alignment vertical="center"/>
    </xf>
    <xf numFmtId="182" fontId="8" fillId="2" borderId="1" xfId="15" applyNumberFormat="1" applyFont="1" applyFill="1" applyBorder="1" applyProtection="1">
      <alignment vertical="center"/>
    </xf>
    <xf numFmtId="38" fontId="8" fillId="2" borderId="1" xfId="9" applyNumberFormat="1" applyFont="1" applyFill="1" applyBorder="1" applyAlignment="1" applyProtection="1">
      <alignment horizontal="right" vertical="center"/>
    </xf>
    <xf numFmtId="38" fontId="24" fillId="9" borderId="165" xfId="9" applyFont="1" applyFill="1" applyBorder="1" applyAlignment="1" applyProtection="1">
      <alignment horizontal="center" vertical="center"/>
    </xf>
    <xf numFmtId="38" fontId="24" fillId="9" borderId="165" xfId="9" applyNumberFormat="1" applyFont="1" applyFill="1" applyBorder="1" applyProtection="1">
      <alignment vertical="center"/>
    </xf>
    <xf numFmtId="38" fontId="24" fillId="9" borderId="165" xfId="9" applyNumberFormat="1" applyFont="1" applyFill="1" applyBorder="1" applyAlignment="1" applyProtection="1">
      <alignment horizontal="center" vertical="center"/>
    </xf>
    <xf numFmtId="38" fontId="24" fillId="9" borderId="165" xfId="9" applyFont="1" applyFill="1" applyBorder="1" applyProtection="1">
      <alignment vertical="center"/>
    </xf>
    <xf numFmtId="176" fontId="24" fillId="9" borderId="165" xfId="9" applyNumberFormat="1" applyFont="1" applyFill="1" applyBorder="1" applyProtection="1">
      <alignment vertical="center"/>
    </xf>
    <xf numFmtId="176" fontId="24" fillId="9" borderId="165" xfId="9" applyNumberFormat="1" applyFont="1" applyFill="1" applyBorder="1" applyAlignment="1" applyProtection="1">
      <alignment horizontal="right" vertical="center"/>
    </xf>
    <xf numFmtId="38" fontId="24" fillId="9" borderId="165" xfId="9" applyNumberFormat="1" applyFont="1" applyFill="1" applyBorder="1" applyAlignment="1" applyProtection="1">
      <alignment horizontal="right" vertical="center"/>
    </xf>
    <xf numFmtId="38" fontId="24" fillId="4" borderId="170" xfId="9" applyNumberFormat="1" applyFont="1" applyFill="1" applyBorder="1" applyProtection="1">
      <alignment vertical="center"/>
    </xf>
    <xf numFmtId="182" fontId="24" fillId="4" borderId="170" xfId="15" applyNumberFormat="1" applyFont="1" applyFill="1" applyBorder="1" applyProtection="1">
      <alignment vertical="center"/>
    </xf>
    <xf numFmtId="38" fontId="24" fillId="4" borderId="170" xfId="9" applyFont="1" applyFill="1" applyBorder="1" applyProtection="1">
      <alignment vertical="center"/>
    </xf>
    <xf numFmtId="38" fontId="23" fillId="0" borderId="0" xfId="9" applyNumberFormat="1" applyFont="1" applyProtection="1">
      <alignment vertical="center"/>
    </xf>
    <xf numFmtId="176" fontId="23" fillId="0" borderId="0" xfId="9" applyNumberFormat="1" applyFont="1" applyProtection="1">
      <alignment vertical="center"/>
    </xf>
    <xf numFmtId="38" fontId="23" fillId="12" borderId="0" xfId="9" applyNumberFormat="1" applyFont="1" applyFill="1" applyProtection="1">
      <alignment vertical="center"/>
    </xf>
    <xf numFmtId="0" fontId="6" fillId="0" borderId="0" xfId="20" applyFont="1" applyBorder="1" applyAlignment="1" applyProtection="1">
      <alignment vertical="center"/>
    </xf>
    <xf numFmtId="0" fontId="23" fillId="0" borderId="0" xfId="20" applyFont="1" applyBorder="1" applyAlignment="1" applyProtection="1">
      <alignment vertical="center"/>
    </xf>
    <xf numFmtId="0" fontId="23" fillId="0" borderId="0" xfId="20" applyFont="1" applyBorder="1" applyAlignment="1" applyProtection="1">
      <alignment vertical="center" wrapText="1"/>
    </xf>
    <xf numFmtId="0" fontId="8" fillId="0" borderId="0" xfId="20" applyFont="1" applyBorder="1" applyAlignment="1" applyProtection="1">
      <alignment vertical="center"/>
    </xf>
    <xf numFmtId="38" fontId="50" fillId="0" borderId="0" xfId="21" applyFont="1" applyBorder="1" applyAlignment="1" applyProtection="1">
      <alignment vertical="center"/>
    </xf>
    <xf numFmtId="0" fontId="8" fillId="0" borderId="0" xfId="20" applyFont="1" applyBorder="1" applyAlignment="1" applyProtection="1">
      <alignment vertical="center" wrapText="1"/>
    </xf>
    <xf numFmtId="0" fontId="45" fillId="0" borderId="0" xfId="20" applyFont="1" applyBorder="1" applyAlignment="1" applyProtection="1">
      <alignment vertical="center" wrapText="1"/>
    </xf>
    <xf numFmtId="0" fontId="45" fillId="0" borderId="0" xfId="20" applyFont="1" applyBorder="1" applyAlignment="1" applyProtection="1">
      <alignment vertical="center"/>
    </xf>
    <xf numFmtId="0" fontId="3" fillId="0" borderId="0" xfId="20" applyFont="1" applyProtection="1"/>
    <xf numFmtId="0" fontId="8" fillId="0" borderId="47" xfId="20" applyFont="1" applyBorder="1" applyAlignment="1" applyProtection="1">
      <alignment vertical="center"/>
    </xf>
    <xf numFmtId="0" fontId="23" fillId="0" borderId="47" xfId="20" applyFont="1" applyBorder="1" applyAlignment="1" applyProtection="1">
      <alignment vertical="center"/>
    </xf>
    <xf numFmtId="0" fontId="23" fillId="0" borderId="47" xfId="20" applyFont="1" applyBorder="1" applyAlignment="1" applyProtection="1">
      <alignment vertical="center" wrapText="1"/>
    </xf>
    <xf numFmtId="38" fontId="8" fillId="0" borderId="47" xfId="21" applyFont="1" applyBorder="1" applyAlignment="1" applyProtection="1">
      <alignment vertical="center"/>
    </xf>
    <xf numFmtId="0" fontId="8" fillId="0" borderId="47" xfId="20" applyFont="1" applyBorder="1" applyAlignment="1" applyProtection="1">
      <alignment vertical="center" wrapText="1"/>
    </xf>
    <xf numFmtId="0" fontId="45" fillId="0" borderId="47" xfId="20" applyFont="1" applyBorder="1" applyAlignment="1" applyProtection="1">
      <alignment vertical="center" wrapText="1"/>
    </xf>
    <xf numFmtId="0" fontId="45" fillId="0" borderId="47" xfId="20" applyFont="1" applyBorder="1" applyAlignment="1" applyProtection="1">
      <alignment vertical="center"/>
    </xf>
    <xf numFmtId="0" fontId="3" fillId="0" borderId="0" xfId="20" applyFont="1" applyAlignment="1" applyProtection="1">
      <alignment horizontal="center" vertical="center" wrapText="1"/>
    </xf>
    <xf numFmtId="38" fontId="8" fillId="4" borderId="1" xfId="21" applyFont="1" applyFill="1" applyBorder="1" applyAlignment="1" applyProtection="1">
      <alignment horizontal="center" vertical="center" wrapText="1"/>
    </xf>
    <xf numFmtId="0" fontId="8" fillId="4" borderId="1" xfId="20" applyFont="1" applyFill="1" applyBorder="1" applyAlignment="1" applyProtection="1">
      <alignment horizontal="center" vertical="center" wrapText="1"/>
    </xf>
    <xf numFmtId="0" fontId="24" fillId="4" borderId="1" xfId="20" applyFont="1" applyFill="1" applyBorder="1" applyAlignment="1" applyProtection="1">
      <alignment horizontal="center" vertical="center" wrapText="1"/>
    </xf>
    <xf numFmtId="0" fontId="23" fillId="0" borderId="1" xfId="20" applyFont="1" applyBorder="1" applyAlignment="1" applyProtection="1">
      <alignment vertical="center"/>
      <protection locked="0"/>
    </xf>
    <xf numFmtId="0" fontId="23" fillId="2" borderId="1" xfId="20" applyFont="1" applyFill="1" applyBorder="1" applyAlignment="1" applyProtection="1">
      <alignment vertical="center" wrapText="1"/>
    </xf>
    <xf numFmtId="0" fontId="23" fillId="2" borderId="2" xfId="20" applyFont="1" applyFill="1" applyBorder="1" applyAlignment="1" applyProtection="1">
      <alignment horizontal="center" vertical="center" wrapText="1"/>
    </xf>
    <xf numFmtId="57" fontId="8" fillId="2" borderId="69" xfId="20" applyNumberFormat="1" applyFont="1" applyFill="1" applyBorder="1" applyAlignment="1" applyProtection="1">
      <alignment horizontal="left" vertical="center"/>
      <protection locked="0"/>
    </xf>
    <xf numFmtId="38" fontId="23" fillId="0" borderId="1" xfId="22" applyFont="1" applyBorder="1" applyAlignment="1" applyProtection="1">
      <alignment vertical="center"/>
      <protection locked="0"/>
    </xf>
    <xf numFmtId="0" fontId="23" fillId="0" borderId="1" xfId="20" applyNumberFormat="1" applyFont="1" applyBorder="1" applyAlignment="1" applyProtection="1">
      <alignment vertical="center"/>
      <protection locked="0"/>
    </xf>
    <xf numFmtId="38" fontId="8" fillId="2" borderId="1" xfId="21" applyFont="1" applyFill="1" applyBorder="1" applyAlignment="1" applyProtection="1">
      <alignment vertical="center"/>
      <protection locked="0"/>
    </xf>
    <xf numFmtId="0" fontId="8" fillId="2" borderId="1" xfId="20" applyNumberFormat="1" applyFont="1" applyFill="1" applyBorder="1" applyAlignment="1" applyProtection="1">
      <alignment vertical="center"/>
      <protection locked="0"/>
    </xf>
    <xf numFmtId="0" fontId="23" fillId="0" borderId="69" xfId="20" applyFont="1" applyBorder="1" applyAlignment="1" applyProtection="1">
      <alignment vertical="center"/>
      <protection locked="0"/>
    </xf>
    <xf numFmtId="0" fontId="23" fillId="0" borderId="4" xfId="20" applyFont="1" applyBorder="1" applyAlignment="1" applyProtection="1">
      <alignment vertical="center"/>
      <protection locked="0"/>
    </xf>
    <xf numFmtId="0" fontId="3" fillId="0" borderId="0" xfId="20" applyFont="1" applyAlignment="1" applyProtection="1">
      <alignment vertical="center" wrapText="1"/>
    </xf>
    <xf numFmtId="57" fontId="8" fillId="0" borderId="69" xfId="20" applyNumberFormat="1" applyFont="1" applyFill="1" applyBorder="1" applyAlignment="1" applyProtection="1">
      <alignment horizontal="left" vertical="center"/>
      <protection locked="0"/>
    </xf>
    <xf numFmtId="0" fontId="8" fillId="2" borderId="1" xfId="20" applyFont="1" applyFill="1" applyBorder="1" applyAlignment="1" applyProtection="1">
      <alignment vertical="center"/>
      <protection locked="0"/>
    </xf>
    <xf numFmtId="0" fontId="23" fillId="0" borderId="69" xfId="20" applyFont="1" applyBorder="1" applyAlignment="1" applyProtection="1">
      <alignment vertical="center" shrinkToFit="1"/>
      <protection locked="0"/>
    </xf>
    <xf numFmtId="0" fontId="23" fillId="0" borderId="69" xfId="20" applyFont="1" applyFill="1" applyBorder="1" applyAlignment="1" applyProtection="1">
      <alignment vertical="center"/>
      <protection locked="0"/>
    </xf>
    <xf numFmtId="0" fontId="23" fillId="0" borderId="4" xfId="20" applyFont="1" applyBorder="1" applyAlignment="1" applyProtection="1">
      <alignment vertical="center" wrapText="1"/>
      <protection locked="0"/>
    </xf>
    <xf numFmtId="0" fontId="23" fillId="0" borderId="1" xfId="20" applyNumberFormat="1" applyFont="1" applyFill="1" applyBorder="1" applyAlignment="1" applyProtection="1">
      <alignment vertical="center"/>
      <protection locked="0"/>
    </xf>
    <xf numFmtId="0" fontId="3" fillId="0" borderId="0" xfId="20" applyAlignment="1" applyProtection="1">
      <alignment vertical="center" wrapText="1"/>
    </xf>
    <xf numFmtId="0" fontId="8" fillId="0" borderId="1" xfId="20" applyFont="1" applyFill="1" applyBorder="1" applyAlignment="1" applyProtection="1">
      <alignment vertical="center"/>
      <protection locked="0"/>
    </xf>
    <xf numFmtId="0" fontId="23" fillId="0" borderId="1" xfId="20" applyFont="1" applyFill="1" applyBorder="1" applyAlignment="1" applyProtection="1">
      <alignment vertical="center" wrapText="1"/>
    </xf>
    <xf numFmtId="0" fontId="23" fillId="0" borderId="2" xfId="20" applyFont="1" applyFill="1" applyBorder="1" applyAlignment="1" applyProtection="1">
      <alignment horizontal="center" vertical="center" wrapText="1"/>
    </xf>
    <xf numFmtId="38" fontId="23" fillId="0" borderId="1" xfId="21" applyFont="1" applyBorder="1" applyAlignment="1" applyProtection="1">
      <alignment vertical="center"/>
      <protection locked="0"/>
    </xf>
    <xf numFmtId="0" fontId="23" fillId="0" borderId="1" xfId="20" applyFont="1" applyFill="1" applyBorder="1" applyAlignment="1" applyProtection="1">
      <alignment horizontal="center" vertical="center" wrapText="1"/>
    </xf>
    <xf numFmtId="57" fontId="8" fillId="2" borderId="1" xfId="20" applyNumberFormat="1" applyFont="1" applyFill="1" applyBorder="1" applyAlignment="1" applyProtection="1">
      <alignment horizontal="left" vertical="center"/>
      <protection locked="0"/>
    </xf>
    <xf numFmtId="57" fontId="8" fillId="2" borderId="2" xfId="20" applyNumberFormat="1" applyFont="1" applyFill="1" applyBorder="1" applyAlignment="1" applyProtection="1">
      <alignment horizontal="left" vertical="center"/>
      <protection locked="0"/>
    </xf>
    <xf numFmtId="190" fontId="8" fillId="2" borderId="2" xfId="20" applyNumberFormat="1" applyFont="1" applyFill="1" applyBorder="1" applyAlignment="1" applyProtection="1">
      <alignment horizontal="left" vertical="center" wrapText="1"/>
      <protection locked="0"/>
    </xf>
    <xf numFmtId="38" fontId="8" fillId="2" borderId="1" xfId="21" applyFont="1" applyFill="1" applyBorder="1" applyAlignment="1" applyProtection="1">
      <alignment vertical="center" wrapText="1"/>
      <protection locked="0"/>
    </xf>
    <xf numFmtId="0" fontId="8" fillId="2" borderId="1" xfId="20" applyFont="1" applyFill="1" applyBorder="1" applyAlignment="1" applyProtection="1">
      <alignment vertical="center" wrapText="1"/>
      <protection locked="0"/>
    </xf>
    <xf numFmtId="0" fontId="3" fillId="0" borderId="0" xfId="20" applyFont="1" applyFill="1" applyAlignment="1" applyProtection="1">
      <alignment vertical="center" wrapText="1"/>
    </xf>
    <xf numFmtId="0" fontId="23" fillId="2" borderId="1" xfId="20" applyFont="1" applyFill="1" applyBorder="1" applyAlignment="1" applyProtection="1">
      <alignment vertical="center" wrapText="1"/>
      <protection locked="0"/>
    </xf>
    <xf numFmtId="0" fontId="23" fillId="2" borderId="2" xfId="20" applyFont="1" applyFill="1" applyBorder="1" applyAlignment="1" applyProtection="1">
      <alignment horizontal="center" vertical="center" wrapText="1"/>
      <protection locked="0"/>
    </xf>
    <xf numFmtId="0" fontId="8" fillId="2" borderId="1" xfId="20" applyFont="1" applyFill="1" applyBorder="1" applyAlignment="1" applyProtection="1">
      <alignment horizontal="right" vertical="center"/>
      <protection locked="0"/>
    </xf>
    <xf numFmtId="0" fontId="23" fillId="2" borderId="1" xfId="20" applyFont="1" applyFill="1" applyBorder="1" applyAlignment="1" applyProtection="1">
      <alignment horizontal="right" vertical="center"/>
      <protection locked="0"/>
    </xf>
    <xf numFmtId="0" fontId="56" fillId="0" borderId="1" xfId="20" applyFont="1" applyFill="1" applyBorder="1" applyAlignment="1" applyProtection="1">
      <alignment vertical="center" wrapText="1"/>
      <protection locked="0"/>
    </xf>
    <xf numFmtId="190" fontId="8" fillId="0" borderId="69" xfId="20" applyNumberFormat="1" applyFont="1" applyFill="1" applyBorder="1" applyAlignment="1" applyProtection="1">
      <alignment horizontal="left" vertical="center" wrapText="1"/>
      <protection locked="0"/>
    </xf>
    <xf numFmtId="38" fontId="56" fillId="0" borderId="1" xfId="22" applyFont="1" applyFill="1" applyBorder="1" applyAlignment="1" applyProtection="1">
      <alignment vertical="center" wrapText="1"/>
      <protection locked="0"/>
    </xf>
    <xf numFmtId="38" fontId="8" fillId="0" borderId="1" xfId="21" applyFont="1" applyFill="1" applyBorder="1" applyAlignment="1" applyProtection="1">
      <alignment vertical="center" wrapText="1"/>
      <protection locked="0"/>
    </xf>
    <xf numFmtId="0" fontId="8" fillId="0" borderId="1" xfId="20" applyFont="1" applyFill="1" applyBorder="1" applyAlignment="1" applyProtection="1">
      <alignment vertical="center" wrapText="1"/>
      <protection locked="0"/>
    </xf>
    <xf numFmtId="0" fontId="56" fillId="0" borderId="69" xfId="20" applyFont="1" applyFill="1" applyBorder="1" applyAlignment="1" applyProtection="1">
      <alignment vertical="center" wrapText="1"/>
      <protection locked="0"/>
    </xf>
    <xf numFmtId="0" fontId="23" fillId="0" borderId="4" xfId="20" applyFont="1" applyFill="1" applyBorder="1" applyAlignment="1" applyProtection="1">
      <alignment vertical="center"/>
      <protection locked="0"/>
    </xf>
    <xf numFmtId="0" fontId="23" fillId="0" borderId="1" xfId="20" applyFont="1" applyFill="1" applyBorder="1" applyAlignment="1" applyProtection="1">
      <alignment horizontal="left" vertical="center" wrapText="1"/>
      <protection locked="0"/>
    </xf>
    <xf numFmtId="0" fontId="23" fillId="2" borderId="1" xfId="20" applyFont="1" applyFill="1" applyBorder="1" applyAlignment="1" applyProtection="1">
      <alignment horizontal="center" vertical="center" wrapText="1"/>
    </xf>
    <xf numFmtId="38" fontId="23" fillId="0" borderId="1" xfId="23" applyFont="1" applyFill="1" applyBorder="1" applyAlignment="1" applyProtection="1">
      <alignment horizontal="right" vertical="center" wrapText="1"/>
      <protection locked="0"/>
    </xf>
    <xf numFmtId="0" fontId="23" fillId="0" borderId="69" xfId="20" applyFont="1" applyFill="1" applyBorder="1" applyAlignment="1" applyProtection="1">
      <alignment horizontal="left" vertical="center" wrapText="1"/>
      <protection locked="0"/>
    </xf>
    <xf numFmtId="0" fontId="23" fillId="0" borderId="1" xfId="20" applyFont="1" applyBorder="1" applyAlignment="1" applyProtection="1">
      <alignment vertical="center" shrinkToFit="1"/>
      <protection locked="0"/>
    </xf>
    <xf numFmtId="38" fontId="23" fillId="0" borderId="1" xfId="21" applyFont="1" applyBorder="1" applyAlignment="1" applyProtection="1">
      <alignment vertical="center" shrinkToFit="1"/>
      <protection locked="0"/>
    </xf>
    <xf numFmtId="0" fontId="23" fillId="0" borderId="1" xfId="20" applyNumberFormat="1" applyFont="1" applyBorder="1" applyAlignment="1" applyProtection="1">
      <alignment vertical="center" shrinkToFit="1"/>
      <protection locked="0"/>
    </xf>
    <xf numFmtId="0" fontId="23" fillId="2" borderId="1" xfId="20" applyFont="1" applyFill="1" applyBorder="1" applyAlignment="1" applyProtection="1">
      <alignment vertical="center"/>
    </xf>
    <xf numFmtId="0" fontId="23" fillId="2" borderId="1" xfId="20" applyFont="1" applyFill="1" applyBorder="1" applyAlignment="1" applyProtection="1">
      <alignment horizontal="center" vertical="center"/>
    </xf>
    <xf numFmtId="38" fontId="3" fillId="0" borderId="0" xfId="20" applyNumberFormat="1" applyFont="1" applyAlignment="1" applyProtection="1">
      <alignment vertical="center" wrapText="1"/>
    </xf>
    <xf numFmtId="0" fontId="23" fillId="2" borderId="1" xfId="20" applyFont="1" applyFill="1" applyBorder="1" applyAlignment="1" applyProtection="1">
      <alignment horizontal="center" vertical="center" wrapText="1"/>
      <protection locked="0"/>
    </xf>
    <xf numFmtId="0" fontId="23" fillId="2" borderId="1" xfId="20" applyFont="1" applyFill="1" applyBorder="1" applyAlignment="1">
      <alignment vertical="center"/>
    </xf>
    <xf numFmtId="190" fontId="8" fillId="2" borderId="69" xfId="20" applyNumberFormat="1" applyFont="1" applyFill="1" applyBorder="1" applyAlignment="1" applyProtection="1">
      <alignment horizontal="left" vertical="center" wrapText="1"/>
      <protection locked="0"/>
    </xf>
    <xf numFmtId="38" fontId="8" fillId="2" borderId="1" xfId="21" applyFont="1" applyFill="1" applyBorder="1" applyAlignment="1" applyProtection="1">
      <alignment horizontal="right" vertical="center" wrapText="1"/>
      <protection locked="0"/>
    </xf>
    <xf numFmtId="0" fontId="8" fillId="2" borderId="1" xfId="20" applyFont="1" applyFill="1" applyBorder="1" applyAlignment="1" applyProtection="1">
      <alignment horizontal="right" vertical="center" wrapText="1"/>
      <protection locked="0"/>
    </xf>
    <xf numFmtId="0" fontId="23" fillId="0" borderId="2" xfId="20" applyFont="1" applyFill="1" applyBorder="1" applyAlignment="1" applyProtection="1">
      <alignment horizontal="left" vertical="center" wrapText="1"/>
      <protection locked="0"/>
    </xf>
    <xf numFmtId="0" fontId="23" fillId="0" borderId="71" xfId="20" applyFont="1" applyBorder="1" applyAlignment="1" applyProtection="1">
      <alignment vertical="center" wrapText="1"/>
      <protection locked="0"/>
    </xf>
    <xf numFmtId="0" fontId="23" fillId="0" borderId="1" xfId="20" applyFont="1" applyFill="1" applyBorder="1" applyAlignment="1" applyProtection="1">
      <alignment vertical="center"/>
      <protection locked="0"/>
    </xf>
    <xf numFmtId="38" fontId="23" fillId="0" borderId="1" xfId="21" applyFont="1" applyFill="1" applyBorder="1" applyAlignment="1" applyProtection="1">
      <alignment vertical="center"/>
      <protection locked="0"/>
    </xf>
    <xf numFmtId="0" fontId="8" fillId="4" borderId="1" xfId="20" applyFont="1" applyFill="1" applyBorder="1" applyAlignment="1" applyProtection="1">
      <alignment vertical="center" wrapText="1"/>
    </xf>
    <xf numFmtId="0" fontId="23" fillId="4" borderId="1" xfId="20" applyFont="1" applyFill="1" applyBorder="1" applyAlignment="1" applyProtection="1">
      <alignment vertical="center" wrapText="1"/>
    </xf>
    <xf numFmtId="0" fontId="23" fillId="4" borderId="1" xfId="20" applyFont="1" applyFill="1" applyBorder="1" applyAlignment="1" applyProtection="1">
      <alignment horizontal="center" vertical="center" wrapText="1"/>
    </xf>
    <xf numFmtId="57" fontId="8" fillId="4" borderId="1" xfId="20" applyNumberFormat="1" applyFont="1" applyFill="1" applyBorder="1" applyAlignment="1" applyProtection="1">
      <alignment vertical="center" wrapText="1"/>
    </xf>
    <xf numFmtId="38" fontId="8" fillId="4" borderId="1" xfId="21" applyFont="1" applyFill="1" applyBorder="1" applyAlignment="1" applyProtection="1">
      <alignment vertical="center" wrapText="1"/>
    </xf>
    <xf numFmtId="38" fontId="8" fillId="4" borderId="1" xfId="20" applyNumberFormat="1" applyFont="1" applyFill="1" applyBorder="1" applyAlignment="1" applyProtection="1">
      <alignment vertical="center" wrapText="1"/>
    </xf>
    <xf numFmtId="0" fontId="8" fillId="4" borderId="2" xfId="20" applyFont="1" applyFill="1" applyBorder="1" applyAlignment="1" applyProtection="1">
      <alignment vertical="center" wrapText="1"/>
    </xf>
    <xf numFmtId="0" fontId="45" fillId="4" borderId="71" xfId="20" applyFont="1" applyFill="1" applyBorder="1" applyAlignment="1" applyProtection="1">
      <alignment vertical="center" wrapText="1"/>
    </xf>
    <xf numFmtId="0" fontId="45" fillId="4" borderId="1" xfId="20" applyFont="1" applyFill="1" applyBorder="1" applyAlignment="1" applyProtection="1">
      <alignment vertical="center" wrapText="1"/>
    </xf>
    <xf numFmtId="0" fontId="23" fillId="0" borderId="0" xfId="20" applyFont="1" applyAlignment="1" applyProtection="1">
      <alignment vertical="center" wrapText="1"/>
    </xf>
    <xf numFmtId="38" fontId="3" fillId="0" borderId="0" xfId="21" applyFont="1" applyProtection="1"/>
    <xf numFmtId="0" fontId="8" fillId="0" borderId="0" xfId="20" applyFont="1" applyProtection="1"/>
    <xf numFmtId="0" fontId="8" fillId="0" borderId="0" xfId="20" applyFont="1" applyAlignment="1" applyProtection="1">
      <alignment wrapText="1"/>
    </xf>
    <xf numFmtId="0" fontId="33" fillId="0" borderId="0" xfId="20" applyFont="1" applyAlignment="1" applyProtection="1">
      <alignment wrapText="1"/>
    </xf>
    <xf numFmtId="0" fontId="45" fillId="0" borderId="0" xfId="20" applyFont="1" applyProtection="1"/>
    <xf numFmtId="0" fontId="6" fillId="0" borderId="0" xfId="20" applyFont="1" applyFill="1" applyBorder="1" applyAlignment="1">
      <alignment vertical="center"/>
    </xf>
    <xf numFmtId="12" fontId="6" fillId="0" borderId="0" xfId="20" applyNumberFormat="1" applyFont="1" applyFill="1" applyBorder="1" applyAlignment="1">
      <alignment vertical="center"/>
    </xf>
    <xf numFmtId="3" fontId="6" fillId="0" borderId="0" xfId="20" applyNumberFormat="1" applyFont="1" applyFill="1" applyBorder="1" applyAlignment="1">
      <alignment vertical="center"/>
    </xf>
    <xf numFmtId="0" fontId="5" fillId="0" borderId="0" xfId="20" applyFont="1" applyFill="1" applyBorder="1" applyAlignment="1">
      <alignment vertical="center"/>
    </xf>
    <xf numFmtId="12" fontId="5" fillId="0" borderId="0" xfId="20" applyNumberFormat="1" applyFont="1" applyFill="1" applyBorder="1" applyAlignment="1">
      <alignment vertical="center"/>
    </xf>
    <xf numFmtId="3" fontId="5" fillId="0" borderId="0" xfId="20" applyNumberFormat="1" applyFont="1" applyFill="1" applyBorder="1" applyAlignment="1">
      <alignment vertical="center"/>
    </xf>
    <xf numFmtId="0" fontId="3" fillId="0" borderId="0" xfId="20" applyFont="1" applyFill="1" applyBorder="1" applyAlignment="1">
      <alignment vertical="center"/>
    </xf>
    <xf numFmtId="12" fontId="3" fillId="0" borderId="0" xfId="20" applyNumberFormat="1" applyFont="1" applyFill="1" applyBorder="1" applyAlignment="1">
      <alignment vertical="center"/>
    </xf>
    <xf numFmtId="3" fontId="3" fillId="0" borderId="0" xfId="20" applyNumberFormat="1" applyFont="1" applyFill="1" applyBorder="1" applyAlignment="1">
      <alignment vertical="center"/>
    </xf>
    <xf numFmtId="0" fontId="3" fillId="0" borderId="0" xfId="20"/>
    <xf numFmtId="0" fontId="5" fillId="13" borderId="1" xfId="20" applyFont="1" applyFill="1" applyBorder="1" applyAlignment="1">
      <alignment horizontal="center" vertical="center" wrapText="1"/>
    </xf>
    <xf numFmtId="3" fontId="5" fillId="13" borderId="1" xfId="20" applyNumberFormat="1" applyFont="1" applyFill="1" applyBorder="1" applyAlignment="1">
      <alignment horizontal="center" vertical="center" wrapText="1"/>
    </xf>
    <xf numFmtId="0" fontId="5" fillId="0" borderId="1" xfId="20" applyFont="1" applyFill="1" applyBorder="1" applyAlignment="1">
      <alignment horizontal="distributed" vertical="center"/>
    </xf>
    <xf numFmtId="0" fontId="57" fillId="0" borderId="1" xfId="24" applyFont="1" applyFill="1" applyBorder="1" applyAlignment="1">
      <alignment horizontal="distributed" vertical="center" wrapText="1" justifyLastLine="1"/>
    </xf>
    <xf numFmtId="0" fontId="58" fillId="0" borderId="1" xfId="25" applyFont="1" applyFill="1" applyBorder="1" applyAlignment="1">
      <alignment horizontal="center" vertical="center" wrapText="1"/>
    </xf>
    <xf numFmtId="198" fontId="5" fillId="0" borderId="1" xfId="20" applyNumberFormat="1" applyFont="1" applyFill="1" applyBorder="1" applyAlignment="1">
      <alignment horizontal="center" vertical="center"/>
    </xf>
    <xf numFmtId="12" fontId="3" fillId="0" borderId="1" xfId="20" applyNumberFormat="1" applyFill="1" applyBorder="1" applyAlignment="1">
      <alignment horizontal="center" vertical="center"/>
    </xf>
    <xf numFmtId="177" fontId="3" fillId="0" borderId="1" xfId="20" applyNumberFormat="1" applyFont="1" applyFill="1" applyBorder="1" applyAlignment="1">
      <alignment vertical="center"/>
    </xf>
    <xf numFmtId="186" fontId="3" fillId="0" borderId="1" xfId="20" applyNumberFormat="1" applyFill="1" applyBorder="1" applyAlignment="1">
      <alignment horizontal="right" vertical="center"/>
    </xf>
    <xf numFmtId="186" fontId="3" fillId="0" borderId="1" xfId="22" applyNumberFormat="1" applyFont="1" applyFill="1" applyBorder="1" applyAlignment="1">
      <alignment horizontal="right" vertical="center" shrinkToFit="1"/>
    </xf>
    <xf numFmtId="0" fontId="5" fillId="13" borderId="1" xfId="20" applyFont="1" applyFill="1" applyBorder="1" applyAlignment="1">
      <alignment horizontal="distributed" vertical="center"/>
    </xf>
    <xf numFmtId="0" fontId="57" fillId="13" borderId="1" xfId="24" applyFont="1" applyFill="1" applyBorder="1" applyAlignment="1">
      <alignment horizontal="distributed" vertical="center" wrapText="1" justifyLastLine="1"/>
    </xf>
    <xf numFmtId="198" fontId="3" fillId="13" borderId="1" xfId="20" applyNumberFormat="1" applyFill="1" applyBorder="1"/>
    <xf numFmtId="0" fontId="3" fillId="13" borderId="1" xfId="20" applyFill="1" applyBorder="1"/>
    <xf numFmtId="186" fontId="3" fillId="13" borderId="1" xfId="20" applyNumberFormat="1" applyFill="1" applyBorder="1" applyAlignment="1">
      <alignment horizontal="right" vertical="center"/>
    </xf>
    <xf numFmtId="0" fontId="3" fillId="0" borderId="0" xfId="20" applyFill="1" applyBorder="1" applyAlignment="1">
      <alignment vertical="center"/>
    </xf>
    <xf numFmtId="198" fontId="3" fillId="0" borderId="0" xfId="20" applyNumberFormat="1"/>
    <xf numFmtId="0" fontId="6" fillId="0" borderId="0" xfId="26" applyFont="1" applyFill="1" applyBorder="1" applyAlignment="1">
      <alignment vertical="center"/>
    </xf>
    <xf numFmtId="12" fontId="6" fillId="0" borderId="0" xfId="26" applyNumberFormat="1" applyFont="1" applyFill="1" applyBorder="1" applyAlignment="1">
      <alignment vertical="center"/>
    </xf>
    <xf numFmtId="3" fontId="6" fillId="0" borderId="0" xfId="26" applyNumberFormat="1" applyFont="1" applyFill="1" applyBorder="1" applyAlignment="1">
      <alignment vertical="center"/>
    </xf>
    <xf numFmtId="0" fontId="5" fillId="0" borderId="0" xfId="26" applyFont="1" applyFill="1" applyBorder="1" applyAlignment="1">
      <alignment vertical="center"/>
    </xf>
    <xf numFmtId="12" fontId="5" fillId="0" borderId="0" xfId="26" applyNumberFormat="1" applyFont="1" applyFill="1" applyBorder="1" applyAlignment="1">
      <alignment vertical="center"/>
    </xf>
    <xf numFmtId="3" fontId="5" fillId="0" borderId="0" xfId="26" applyNumberFormat="1" applyFont="1" applyFill="1" applyBorder="1" applyAlignment="1">
      <alignment vertical="center"/>
    </xf>
    <xf numFmtId="0" fontId="3" fillId="0" borderId="0" xfId="26" applyFont="1" applyFill="1" applyBorder="1" applyAlignment="1">
      <alignment vertical="center"/>
    </xf>
    <xf numFmtId="12" fontId="3" fillId="0" borderId="0" xfId="26" applyNumberFormat="1" applyFont="1" applyFill="1" applyBorder="1" applyAlignment="1">
      <alignment vertical="center"/>
    </xf>
    <xf numFmtId="3" fontId="3" fillId="0" borderId="0" xfId="26" applyNumberFormat="1" applyFont="1" applyFill="1" applyBorder="1" applyAlignment="1">
      <alignment vertical="center"/>
    </xf>
    <xf numFmtId="0" fontId="3" fillId="0" borderId="0" xfId="26"/>
    <xf numFmtId="0" fontId="5" fillId="13" borderId="1" xfId="26" applyFont="1" applyFill="1" applyBorder="1" applyAlignment="1">
      <alignment horizontal="center" vertical="center" wrapText="1"/>
    </xf>
    <xf numFmtId="3" fontId="5" fillId="13" borderId="1" xfId="26" applyNumberFormat="1" applyFont="1" applyFill="1" applyBorder="1" applyAlignment="1">
      <alignment horizontal="center" vertical="center" wrapText="1"/>
    </xf>
    <xf numFmtId="0" fontId="5" fillId="0" borderId="1" xfId="26" applyFont="1" applyBorder="1" applyAlignment="1">
      <alignment horizontal="distributed" vertical="center" wrapText="1"/>
    </xf>
    <xf numFmtId="0" fontId="5" fillId="0" borderId="1" xfId="26" applyFont="1" applyBorder="1" applyAlignment="1">
      <alignment horizontal="center" vertical="center" wrapText="1"/>
    </xf>
    <xf numFmtId="198" fontId="5" fillId="0" borderId="1" xfId="26" applyNumberFormat="1" applyFont="1" applyFill="1" applyBorder="1" applyAlignment="1">
      <alignment horizontal="center" vertical="center"/>
    </xf>
    <xf numFmtId="12" fontId="5" fillId="0" borderId="1" xfId="26" applyNumberFormat="1" applyFont="1" applyFill="1" applyBorder="1" applyAlignment="1">
      <alignment horizontal="center" vertical="center"/>
    </xf>
    <xf numFmtId="177" fontId="3" fillId="0" borderId="1" xfId="26" applyNumberFormat="1" applyFont="1" applyFill="1" applyBorder="1" applyAlignment="1">
      <alignment vertical="center"/>
    </xf>
    <xf numFmtId="41" fontId="3" fillId="0" borderId="1" xfId="26" applyNumberFormat="1" applyFill="1" applyBorder="1" applyAlignment="1">
      <alignment horizontal="right" vertical="center"/>
    </xf>
    <xf numFmtId="38" fontId="3" fillId="0" borderId="1" xfId="22" applyFont="1" applyFill="1" applyBorder="1" applyAlignment="1">
      <alignment horizontal="right" vertical="center" shrinkToFit="1"/>
    </xf>
    <xf numFmtId="12" fontId="5" fillId="0" borderId="1" xfId="26" quotePrefix="1" applyNumberFormat="1" applyFont="1" applyFill="1" applyBorder="1" applyAlignment="1">
      <alignment horizontal="center" vertical="center"/>
    </xf>
    <xf numFmtId="0" fontId="5" fillId="13" borderId="1" xfId="26" applyFont="1" applyFill="1" applyBorder="1" applyAlignment="1">
      <alignment horizontal="distributed" vertical="center"/>
    </xf>
    <xf numFmtId="0" fontId="3" fillId="13" borderId="1" xfId="26" applyFill="1" applyBorder="1"/>
    <xf numFmtId="198" fontId="3" fillId="13" borderId="1" xfId="26" applyNumberFormat="1" applyFill="1" applyBorder="1"/>
    <xf numFmtId="41" fontId="3" fillId="13" borderId="1" xfId="26" applyNumberFormat="1" applyFill="1" applyBorder="1" applyAlignment="1">
      <alignment horizontal="right" vertical="center"/>
    </xf>
    <xf numFmtId="0" fontId="3" fillId="0" borderId="0" xfId="26" applyFill="1" applyBorder="1" applyAlignment="1">
      <alignment vertical="center"/>
    </xf>
    <xf numFmtId="198" fontId="3" fillId="0" borderId="0" xfId="26" applyNumberFormat="1"/>
    <xf numFmtId="0" fontId="3" fillId="0" borderId="0" xfId="26" applyAlignment="1">
      <alignment horizontal="right"/>
    </xf>
    <xf numFmtId="0" fontId="6" fillId="0" borderId="0" xfId="27" applyFont="1" applyFill="1" applyBorder="1" applyAlignment="1">
      <alignment vertical="center"/>
    </xf>
    <xf numFmtId="12" fontId="6" fillId="0" borderId="0" xfId="27" applyNumberFormat="1" applyFont="1" applyFill="1" applyBorder="1" applyAlignment="1">
      <alignment vertical="center"/>
    </xf>
    <xf numFmtId="3" fontId="6" fillId="0" borderId="0" xfId="27" applyNumberFormat="1" applyFont="1" applyFill="1" applyBorder="1" applyAlignment="1">
      <alignment vertical="center"/>
    </xf>
    <xf numFmtId="0" fontId="5" fillId="0" borderId="0" xfId="27" applyFont="1" applyFill="1" applyBorder="1" applyAlignment="1">
      <alignment vertical="center"/>
    </xf>
    <xf numFmtId="12" fontId="5" fillId="0" borderId="0" xfId="27" applyNumberFormat="1" applyFont="1" applyFill="1" applyBorder="1" applyAlignment="1">
      <alignment vertical="center"/>
    </xf>
    <xf numFmtId="3" fontId="5" fillId="0" borderId="0" xfId="27" applyNumberFormat="1" applyFont="1" applyFill="1" applyBorder="1" applyAlignment="1">
      <alignment vertical="center"/>
    </xf>
    <xf numFmtId="0" fontId="0" fillId="0" borderId="0" xfId="27" applyFont="1" applyFill="1" applyBorder="1" applyAlignment="1">
      <alignment vertical="center"/>
    </xf>
    <xf numFmtId="0" fontId="3" fillId="0" borderId="0" xfId="27" applyFont="1" applyFill="1" applyBorder="1" applyAlignment="1">
      <alignment vertical="center"/>
    </xf>
    <xf numFmtId="12" fontId="3" fillId="0" borderId="0" xfId="27" applyNumberFormat="1" applyFont="1" applyFill="1" applyBorder="1" applyAlignment="1">
      <alignment vertical="center"/>
    </xf>
    <xf numFmtId="3" fontId="3" fillId="0" borderId="0" xfId="27" applyNumberFormat="1" applyFont="1" applyFill="1" applyBorder="1" applyAlignment="1">
      <alignment vertical="center"/>
    </xf>
    <xf numFmtId="0" fontId="3" fillId="0" borderId="0" xfId="27"/>
    <xf numFmtId="0" fontId="5" fillId="13" borderId="1" xfId="27" applyFont="1" applyFill="1" applyBorder="1" applyAlignment="1">
      <alignment horizontal="center" vertical="center" wrapText="1"/>
    </xf>
    <xf numFmtId="3" fontId="5" fillId="13" borderId="1" xfId="27" applyNumberFormat="1" applyFont="1" applyFill="1" applyBorder="1" applyAlignment="1">
      <alignment horizontal="center" vertical="center" wrapText="1"/>
    </xf>
    <xf numFmtId="0" fontId="5" fillId="0" borderId="1" xfId="27" applyFont="1" applyBorder="1" applyAlignment="1">
      <alignment horizontal="distributed" vertical="center" wrapText="1"/>
    </xf>
    <xf numFmtId="0" fontId="5" fillId="0" borderId="1" xfId="27" applyFont="1" applyBorder="1" applyAlignment="1">
      <alignment horizontal="center" vertical="center" wrapText="1"/>
    </xf>
    <xf numFmtId="0" fontId="8" fillId="0" borderId="1" xfId="27" applyFont="1" applyBorder="1" applyAlignment="1">
      <alignment horizontal="center" vertical="center" wrapText="1"/>
    </xf>
    <xf numFmtId="198" fontId="5" fillId="0" borderId="1" xfId="27" applyNumberFormat="1" applyFont="1" applyFill="1" applyBorder="1" applyAlignment="1">
      <alignment horizontal="center" vertical="center"/>
    </xf>
    <xf numFmtId="12" fontId="5" fillId="0" borderId="1" xfId="27" applyNumberFormat="1" applyFont="1" applyFill="1" applyBorder="1" applyAlignment="1">
      <alignment horizontal="center" vertical="center"/>
    </xf>
    <xf numFmtId="177" fontId="3" fillId="0" borderId="1" xfId="27" applyNumberFormat="1" applyFont="1" applyFill="1" applyBorder="1" applyAlignment="1">
      <alignment vertical="center"/>
    </xf>
    <xf numFmtId="41" fontId="3" fillId="0" borderId="1" xfId="27" applyNumberFormat="1" applyFill="1" applyBorder="1" applyAlignment="1">
      <alignment horizontal="right" vertical="center"/>
    </xf>
    <xf numFmtId="41" fontId="0" fillId="0" borderId="1" xfId="27" applyNumberFormat="1" applyFont="1" applyFill="1" applyBorder="1" applyAlignment="1">
      <alignment horizontal="right" vertical="center"/>
    </xf>
    <xf numFmtId="41" fontId="3" fillId="0" borderId="1" xfId="27" applyNumberFormat="1" applyFill="1" applyBorder="1" applyAlignment="1">
      <alignment vertical="center"/>
    </xf>
    <xf numFmtId="177" fontId="0" fillId="0" borderId="1" xfId="27" applyNumberFormat="1" applyFont="1" applyFill="1" applyBorder="1" applyAlignment="1">
      <alignment vertical="center"/>
    </xf>
    <xf numFmtId="0" fontId="5" fillId="13" borderId="1" xfId="27" applyFont="1" applyFill="1" applyBorder="1" applyAlignment="1">
      <alignment horizontal="distributed" vertical="center"/>
    </xf>
    <xf numFmtId="0" fontId="3" fillId="13" borderId="1" xfId="27" applyFill="1" applyBorder="1"/>
    <xf numFmtId="198" fontId="3" fillId="13" borderId="1" xfId="27" applyNumberFormat="1" applyFill="1" applyBorder="1"/>
    <xf numFmtId="41" fontId="3" fillId="13" borderId="1" xfId="27" applyNumberFormat="1" applyFill="1" applyBorder="1" applyAlignment="1">
      <alignment horizontal="right" vertical="center"/>
    </xf>
    <xf numFmtId="0" fontId="5" fillId="0" borderId="0" xfId="27" applyFont="1" applyFill="1" applyBorder="1" applyAlignment="1">
      <alignment horizontal="left" vertical="top"/>
    </xf>
    <xf numFmtId="0" fontId="57" fillId="0" borderId="0" xfId="24" applyFont="1" applyFill="1" applyBorder="1" applyAlignment="1">
      <alignment horizontal="distributed" vertical="center" wrapText="1" justifyLastLine="1"/>
    </xf>
    <xf numFmtId="0" fontId="3" fillId="0" borderId="0" xfId="27" applyFill="1" applyBorder="1"/>
    <xf numFmtId="198" fontId="3" fillId="0" borderId="0" xfId="27" applyNumberFormat="1" applyFill="1" applyBorder="1"/>
    <xf numFmtId="41" fontId="3" fillId="0" borderId="0" xfId="27" applyNumberFormat="1" applyFill="1" applyBorder="1" applyAlignment="1">
      <alignment horizontal="right" vertical="center"/>
    </xf>
    <xf numFmtId="0" fontId="3" fillId="0" borderId="0" xfId="27" applyFill="1"/>
    <xf numFmtId="0" fontId="3" fillId="0" borderId="0" xfId="27" applyFill="1" applyBorder="1" applyAlignment="1">
      <alignment vertical="center"/>
    </xf>
    <xf numFmtId="198" fontId="3" fillId="0" borderId="0" xfId="27" applyNumberFormat="1"/>
    <xf numFmtId="0" fontId="3" fillId="0" borderId="0" xfId="27" applyAlignment="1">
      <alignment horizontal="right"/>
    </xf>
    <xf numFmtId="3" fontId="19" fillId="0" borderId="0" xfId="28" applyNumberFormat="1" applyFont="1" applyAlignment="1">
      <alignment vertical="center"/>
    </xf>
    <xf numFmtId="3" fontId="24" fillId="0" borderId="0" xfId="28" applyNumberFormat="1" applyFont="1" applyAlignment="1">
      <alignment vertical="center"/>
    </xf>
    <xf numFmtId="0" fontId="0" fillId="0" borderId="0" xfId="28" applyFont="1" applyFill="1" applyBorder="1" applyAlignment="1">
      <alignment vertical="center"/>
    </xf>
    <xf numFmtId="0" fontId="3" fillId="0" borderId="0" xfId="28" applyFont="1" applyFill="1" applyBorder="1" applyAlignment="1">
      <alignment vertical="center"/>
    </xf>
    <xf numFmtId="12" fontId="3" fillId="0" borderId="0" xfId="28" applyNumberFormat="1" applyFont="1" applyFill="1" applyBorder="1" applyAlignment="1">
      <alignment vertical="center"/>
    </xf>
    <xf numFmtId="3" fontId="3" fillId="0" borderId="0" xfId="28" applyNumberFormat="1" applyFont="1" applyFill="1" applyBorder="1" applyAlignment="1">
      <alignment vertical="center"/>
    </xf>
    <xf numFmtId="3" fontId="24" fillId="0" borderId="0" xfId="28" applyNumberFormat="1" applyFont="1" applyAlignment="1">
      <alignment horizontal="center" vertical="center" wrapText="1"/>
    </xf>
    <xf numFmtId="3" fontId="24" fillId="5" borderId="155" xfId="28" applyNumberFormat="1" applyFont="1" applyFill="1" applyBorder="1" applyAlignment="1">
      <alignment horizontal="center" vertical="center"/>
    </xf>
    <xf numFmtId="3" fontId="24" fillId="0" borderId="156" xfId="28" applyNumberFormat="1" applyFont="1" applyBorder="1" applyAlignment="1">
      <alignment vertical="center"/>
    </xf>
    <xf numFmtId="3" fontId="24" fillId="0" borderId="157" xfId="28" applyNumberFormat="1" applyFont="1" applyBorder="1" applyAlignment="1">
      <alignment vertical="center"/>
    </xf>
    <xf numFmtId="3" fontId="24" fillId="0" borderId="159" xfId="28" applyNumberFormat="1" applyFont="1" applyBorder="1" applyAlignment="1">
      <alignment vertical="center"/>
    </xf>
    <xf numFmtId="3" fontId="24" fillId="5" borderId="160" xfId="28" applyNumberFormat="1" applyFont="1" applyFill="1" applyBorder="1" applyAlignment="1">
      <alignment horizontal="center" vertical="center"/>
    </xf>
    <xf numFmtId="3" fontId="24" fillId="0" borderId="161" xfId="28" applyNumberFormat="1" applyFont="1" applyBorder="1" applyAlignment="1">
      <alignment vertical="center"/>
    </xf>
    <xf numFmtId="3" fontId="24" fillId="0" borderId="162" xfId="28" applyNumberFormat="1" applyFont="1" applyBorder="1" applyAlignment="1">
      <alignment vertical="center"/>
    </xf>
    <xf numFmtId="3" fontId="24" fillId="0" borderId="164" xfId="28" applyNumberFormat="1" applyFont="1" applyBorder="1" applyAlignment="1">
      <alignment vertical="center"/>
    </xf>
    <xf numFmtId="3" fontId="24" fillId="5" borderId="326" xfId="28" applyNumberFormat="1" applyFont="1" applyFill="1" applyBorder="1" applyAlignment="1">
      <alignment horizontal="center" vertical="center"/>
    </xf>
    <xf numFmtId="3" fontId="24" fillId="0" borderId="197" xfId="28" applyNumberFormat="1" applyFont="1" applyBorder="1" applyAlignment="1">
      <alignment vertical="center"/>
    </xf>
    <xf numFmtId="3" fontId="24" fillId="0" borderId="195" xfId="28" applyNumberFormat="1" applyFont="1" applyBorder="1" applyAlignment="1">
      <alignment vertical="center"/>
    </xf>
    <xf numFmtId="3" fontId="24" fillId="0" borderId="196" xfId="28" applyNumberFormat="1" applyFont="1" applyBorder="1" applyAlignment="1">
      <alignment vertical="center"/>
    </xf>
    <xf numFmtId="3" fontId="24" fillId="14" borderId="0" xfId="28" applyNumberFormat="1" applyFont="1" applyFill="1" applyAlignment="1">
      <alignment vertical="center"/>
    </xf>
    <xf numFmtId="3" fontId="24" fillId="5" borderId="333" xfId="28" applyNumberFormat="1" applyFont="1" applyFill="1" applyBorder="1" applyAlignment="1">
      <alignment horizontal="center" vertical="center"/>
    </xf>
    <xf numFmtId="3" fontId="24" fillId="0" borderId="332" xfId="28" applyNumberFormat="1" applyFont="1" applyFill="1" applyBorder="1" applyAlignment="1">
      <alignment vertical="center"/>
    </xf>
    <xf numFmtId="3" fontId="24" fillId="0" borderId="360" xfId="28" applyNumberFormat="1" applyFont="1" applyFill="1" applyBorder="1" applyAlignment="1">
      <alignment vertical="center"/>
    </xf>
    <xf numFmtId="3" fontId="24" fillId="0" borderId="361" xfId="28" applyNumberFormat="1" applyFont="1" applyFill="1" applyBorder="1" applyAlignment="1">
      <alignment vertical="center"/>
    </xf>
    <xf numFmtId="3" fontId="24" fillId="0" borderId="161" xfId="28" applyNumberFormat="1" applyFont="1" applyFill="1" applyBorder="1" applyAlignment="1">
      <alignment vertical="center"/>
    </xf>
    <xf numFmtId="3" fontId="24" fillId="0" borderId="162" xfId="28" applyNumberFormat="1" applyFont="1" applyFill="1" applyBorder="1" applyAlignment="1">
      <alignment vertical="center"/>
    </xf>
    <xf numFmtId="3" fontId="24" fillId="0" borderId="164" xfId="28" applyNumberFormat="1" applyFont="1" applyFill="1" applyBorder="1" applyAlignment="1">
      <alignment vertical="center"/>
    </xf>
    <xf numFmtId="3" fontId="24" fillId="0" borderId="197" xfId="28" applyNumberFormat="1" applyFont="1" applyFill="1" applyBorder="1" applyAlignment="1">
      <alignment vertical="center"/>
    </xf>
    <xf numFmtId="3" fontId="24" fillId="0" borderId="195" xfId="28" applyNumberFormat="1" applyFont="1" applyFill="1" applyBorder="1" applyAlignment="1">
      <alignment vertical="center"/>
    </xf>
    <xf numFmtId="3" fontId="24" fillId="0" borderId="196" xfId="28" applyNumberFormat="1" applyFont="1" applyFill="1" applyBorder="1" applyAlignment="1">
      <alignment vertical="center"/>
    </xf>
    <xf numFmtId="3" fontId="24" fillId="4" borderId="55" xfId="28" applyNumberFormat="1" applyFont="1" applyFill="1" applyBorder="1" applyAlignment="1">
      <alignment horizontal="center" vertical="center"/>
    </xf>
    <xf numFmtId="3" fontId="24" fillId="4" borderId="197" xfId="28" applyNumberFormat="1" applyFont="1" applyFill="1" applyBorder="1" applyAlignment="1">
      <alignment vertical="center"/>
    </xf>
    <xf numFmtId="3" fontId="24" fillId="4" borderId="195" xfId="28" applyNumberFormat="1" applyFont="1" applyFill="1" applyBorder="1" applyAlignment="1">
      <alignment vertical="center"/>
    </xf>
    <xf numFmtId="3" fontId="24" fillId="4" borderId="196" xfId="28" applyNumberFormat="1" applyFont="1" applyFill="1" applyBorder="1" applyAlignment="1">
      <alignment vertical="center"/>
    </xf>
    <xf numFmtId="3" fontId="24" fillId="0" borderId="0" xfId="28" applyNumberFormat="1" applyFont="1" applyAlignment="1">
      <alignment horizontal="center" vertical="center"/>
    </xf>
    <xf numFmtId="3" fontId="19" fillId="0" borderId="0" xfId="29" applyNumberFormat="1" applyFont="1" applyAlignment="1">
      <alignment vertical="center"/>
    </xf>
    <xf numFmtId="3" fontId="24" fillId="0" borderId="0" xfId="29" applyNumberFormat="1" applyFont="1" applyAlignment="1">
      <alignment vertical="center"/>
    </xf>
    <xf numFmtId="0" fontId="0" fillId="0" borderId="0" xfId="29" applyFont="1" applyFill="1" applyBorder="1" applyAlignment="1">
      <alignment vertical="center"/>
    </xf>
    <xf numFmtId="0" fontId="3" fillId="0" borderId="0" xfId="29" applyFont="1" applyFill="1" applyBorder="1" applyAlignment="1">
      <alignment vertical="center"/>
    </xf>
    <xf numFmtId="12" fontId="3" fillId="0" borderId="0" xfId="29" applyNumberFormat="1" applyFont="1" applyFill="1" applyBorder="1" applyAlignment="1">
      <alignment vertical="center"/>
    </xf>
    <xf numFmtId="3" fontId="3" fillId="0" borderId="0" xfId="29" applyNumberFormat="1" applyFont="1" applyFill="1" applyBorder="1" applyAlignment="1">
      <alignment vertical="center"/>
    </xf>
    <xf numFmtId="3" fontId="24" fillId="0" borderId="0" xfId="29" applyNumberFormat="1" applyFont="1" applyAlignment="1">
      <alignment horizontal="center" vertical="center" wrapText="1"/>
    </xf>
    <xf numFmtId="3" fontId="24" fillId="7" borderId="55" xfId="29" applyNumberFormat="1" applyFont="1" applyFill="1" applyBorder="1" applyAlignment="1">
      <alignment horizontal="center" vertical="center"/>
    </xf>
    <xf numFmtId="3" fontId="24" fillId="0" borderId="197" xfId="29" applyNumberFormat="1" applyFont="1" applyFill="1" applyBorder="1" applyAlignment="1">
      <alignment vertical="center"/>
    </xf>
    <xf numFmtId="3" fontId="24" fillId="0" borderId="195" xfId="29" applyNumberFormat="1" applyFont="1" applyFill="1" applyBorder="1" applyAlignment="1">
      <alignment vertical="center"/>
    </xf>
    <xf numFmtId="3" fontId="24" fillId="0" borderId="196" xfId="29" applyNumberFormat="1" applyFont="1" applyFill="1" applyBorder="1" applyAlignment="1">
      <alignment vertical="center"/>
    </xf>
    <xf numFmtId="3" fontId="24" fillId="6" borderId="55" xfId="29" applyNumberFormat="1" applyFont="1" applyFill="1" applyBorder="1" applyAlignment="1">
      <alignment horizontal="center" vertical="center"/>
    </xf>
    <xf numFmtId="3" fontId="24" fillId="6" borderId="197" xfId="29" applyNumberFormat="1" applyFont="1" applyFill="1" applyBorder="1" applyAlignment="1">
      <alignment vertical="center"/>
    </xf>
    <xf numFmtId="3" fontId="24" fillId="6" borderId="195" xfId="29" applyNumberFormat="1" applyFont="1" applyFill="1" applyBorder="1" applyAlignment="1">
      <alignment vertical="center"/>
    </xf>
    <xf numFmtId="3" fontId="24" fillId="6" borderId="196" xfId="29" applyNumberFormat="1" applyFont="1" applyFill="1" applyBorder="1" applyAlignment="1">
      <alignment vertical="center"/>
    </xf>
    <xf numFmtId="3" fontId="24" fillId="0" borderId="0" xfId="29" applyNumberFormat="1" applyFont="1" applyAlignment="1">
      <alignment horizontal="center" vertical="center"/>
    </xf>
    <xf numFmtId="0" fontId="6" fillId="0" borderId="0" xfId="30" applyFont="1" applyBorder="1" applyAlignment="1" applyProtection="1">
      <alignment vertical="center"/>
    </xf>
    <xf numFmtId="0" fontId="6" fillId="0" borderId="0" xfId="30" applyFont="1" applyBorder="1" applyAlignment="1" applyProtection="1">
      <alignment horizontal="center" vertical="center"/>
    </xf>
    <xf numFmtId="12" fontId="6" fillId="0" borderId="0" xfId="30" applyNumberFormat="1" applyFont="1" applyBorder="1" applyAlignment="1" applyProtection="1">
      <alignment horizontal="center" vertical="center"/>
    </xf>
    <xf numFmtId="3" fontId="6" fillId="0" borderId="0" xfId="30" applyNumberFormat="1" applyFont="1" applyBorder="1" applyAlignment="1" applyProtection="1">
      <alignment vertical="center"/>
    </xf>
    <xf numFmtId="0" fontId="5" fillId="0" borderId="0" xfId="30" applyFont="1" applyBorder="1" applyAlignment="1" applyProtection="1">
      <alignment horizontal="center" vertical="center"/>
    </xf>
    <xf numFmtId="12" fontId="5" fillId="0" borderId="0" xfId="30" applyNumberFormat="1" applyFont="1" applyBorder="1" applyAlignment="1" applyProtection="1">
      <alignment horizontal="center" vertical="center"/>
    </xf>
    <xf numFmtId="3" fontId="5" fillId="0" borderId="0" xfId="30" applyNumberFormat="1" applyFont="1" applyBorder="1" applyAlignment="1" applyProtection="1">
      <alignment vertical="center"/>
    </xf>
    <xf numFmtId="0" fontId="5" fillId="0" borderId="0" xfId="30" applyFont="1" applyBorder="1" applyAlignment="1" applyProtection="1">
      <alignment vertical="center"/>
    </xf>
    <xf numFmtId="0" fontId="3" fillId="0" borderId="0" xfId="30" applyFont="1" applyAlignment="1" applyProtection="1">
      <alignment horizontal="left" vertical="center"/>
    </xf>
    <xf numFmtId="0" fontId="3" fillId="0" borderId="0" xfId="30" applyFont="1" applyAlignment="1" applyProtection="1">
      <alignment horizontal="center" vertical="center"/>
    </xf>
    <xf numFmtId="12" fontId="3" fillId="0" borderId="0" xfId="30" applyNumberFormat="1" applyFont="1" applyAlignment="1" applyProtection="1">
      <alignment horizontal="center" vertical="center"/>
    </xf>
    <xf numFmtId="3" fontId="3" fillId="0" borderId="0" xfId="30" applyNumberFormat="1" applyFont="1" applyAlignment="1" applyProtection="1">
      <alignment vertical="center"/>
    </xf>
    <xf numFmtId="0" fontId="3" fillId="0" borderId="0" xfId="30" applyFont="1" applyAlignment="1" applyProtection="1">
      <alignment vertical="center"/>
    </xf>
    <xf numFmtId="3" fontId="5" fillId="0" borderId="0" xfId="30" applyNumberFormat="1" applyFont="1" applyAlignment="1" applyProtection="1">
      <alignment horizontal="center" vertical="center" wrapText="1"/>
    </xf>
    <xf numFmtId="0" fontId="5" fillId="0" borderId="0" xfId="30" applyFont="1" applyAlignment="1" applyProtection="1">
      <alignment horizontal="center" vertical="center" wrapText="1"/>
    </xf>
    <xf numFmtId="3" fontId="5" fillId="4" borderId="1" xfId="30" applyNumberFormat="1" applyFont="1" applyFill="1" applyBorder="1" applyAlignment="1" applyProtection="1">
      <alignment horizontal="center" vertical="center" wrapText="1"/>
    </xf>
    <xf numFmtId="0" fontId="5" fillId="0" borderId="1" xfId="30" applyFont="1" applyBorder="1" applyAlignment="1" applyProtection="1">
      <alignment horizontal="center" vertical="center"/>
    </xf>
    <xf numFmtId="0" fontId="5" fillId="0" borderId="1" xfId="30" applyFont="1" applyBorder="1" applyAlignment="1" applyProtection="1">
      <alignment horizontal="center" vertical="center" wrapText="1"/>
    </xf>
    <xf numFmtId="12" fontId="5" fillId="0" borderId="1" xfId="30" quotePrefix="1" applyNumberFormat="1" applyFont="1" applyBorder="1" applyAlignment="1" applyProtection="1">
      <alignment horizontal="center" vertical="center"/>
    </xf>
    <xf numFmtId="186" fontId="5" fillId="0" borderId="1" xfId="30" applyNumberFormat="1" applyFont="1" applyBorder="1" applyAlignment="1" applyProtection="1">
      <alignment vertical="center"/>
    </xf>
    <xf numFmtId="186" fontId="5" fillId="0" borderId="1" xfId="30" quotePrefix="1" applyNumberFormat="1" applyFont="1" applyBorder="1" applyAlignment="1" applyProtection="1">
      <alignment vertical="center"/>
    </xf>
    <xf numFmtId="3" fontId="5" fillId="0" borderId="1" xfId="30" applyNumberFormat="1" applyFont="1" applyFill="1" applyBorder="1" applyAlignment="1" applyProtection="1">
      <alignment vertical="center" wrapText="1"/>
    </xf>
    <xf numFmtId="3" fontId="5" fillId="0" borderId="0" xfId="30" applyNumberFormat="1" applyFont="1" applyAlignment="1" applyProtection="1">
      <alignment vertical="center"/>
    </xf>
    <xf numFmtId="0" fontId="5" fillId="0" borderId="0" xfId="30" applyFont="1" applyAlignment="1" applyProtection="1">
      <alignment vertical="center"/>
    </xf>
    <xf numFmtId="0" fontId="5" fillId="4" borderId="1" xfId="30" applyFont="1" applyFill="1" applyBorder="1" applyAlignment="1" applyProtection="1">
      <alignment horizontal="center" vertical="center" wrapText="1"/>
    </xf>
    <xf numFmtId="12" fontId="5" fillId="4" borderId="1" xfId="30" applyNumberFormat="1" applyFont="1" applyFill="1" applyBorder="1" applyAlignment="1" applyProtection="1">
      <alignment horizontal="center" vertical="center" wrapText="1"/>
    </xf>
    <xf numFmtId="186" fontId="5" fillId="4" borderId="1" xfId="30" applyNumberFormat="1" applyFont="1" applyFill="1" applyBorder="1" applyAlignment="1" applyProtection="1">
      <alignment vertical="center" wrapText="1"/>
    </xf>
    <xf numFmtId="0" fontId="5" fillId="0" borderId="0" xfId="30" applyFont="1" applyAlignment="1" applyProtection="1">
      <alignment horizontal="center" vertical="center"/>
    </xf>
    <xf numFmtId="12" fontId="5" fillId="0" borderId="0" xfId="30" applyNumberFormat="1" applyFont="1" applyAlignment="1" applyProtection="1">
      <alignment horizontal="center" vertical="center"/>
    </xf>
    <xf numFmtId="0" fontId="5" fillId="0" borderId="55" xfId="30" applyFont="1" applyBorder="1" applyAlignment="1" applyProtection="1">
      <alignment horizontal="center" vertical="center"/>
    </xf>
    <xf numFmtId="0" fontId="5" fillId="0" borderId="55" xfId="30" applyFont="1" applyBorder="1" applyAlignment="1" applyProtection="1">
      <alignment horizontal="center" vertical="center" wrapText="1"/>
    </xf>
    <xf numFmtId="12" fontId="5" fillId="0" borderId="55" xfId="30" applyNumberFormat="1" applyFont="1" applyBorder="1" applyAlignment="1" applyProtection="1">
      <alignment vertical="center"/>
    </xf>
    <xf numFmtId="3" fontId="5" fillId="0" borderId="55" xfId="30" applyNumberFormat="1" applyFont="1" applyBorder="1" applyAlignment="1" applyProtection="1">
      <alignment horizontal="right" vertical="center"/>
    </xf>
    <xf numFmtId="3" fontId="5" fillId="0" borderId="55" xfId="30" quotePrefix="1" applyNumberFormat="1" applyFont="1" applyBorder="1" applyAlignment="1" applyProtection="1">
      <alignment horizontal="right" vertical="center"/>
    </xf>
    <xf numFmtId="3" fontId="5" fillId="0" borderId="55" xfId="30" applyNumberFormat="1" applyFont="1" applyBorder="1" applyAlignment="1" applyProtection="1">
      <alignment horizontal="left" vertical="center"/>
    </xf>
    <xf numFmtId="3" fontId="19" fillId="0" borderId="0" xfId="31" applyNumberFormat="1" applyFont="1" applyAlignment="1" applyProtection="1">
      <alignment vertical="center"/>
    </xf>
    <xf numFmtId="3" fontId="24" fillId="0" borderId="0" xfId="31" applyNumberFormat="1" applyFont="1" applyAlignment="1" applyProtection="1">
      <alignment vertical="center"/>
    </xf>
    <xf numFmtId="3" fontId="24" fillId="0" borderId="0" xfId="31" applyNumberFormat="1" applyFont="1" applyAlignment="1" applyProtection="1">
      <alignment horizontal="center" vertical="center" wrapText="1"/>
    </xf>
    <xf numFmtId="3" fontId="24" fillId="5" borderId="191" xfId="31" applyNumberFormat="1" applyFont="1" applyFill="1" applyBorder="1" applyAlignment="1" applyProtection="1">
      <alignment horizontal="center" vertical="center"/>
    </xf>
    <xf numFmtId="3" fontId="24" fillId="0" borderId="330" xfId="31" applyNumberFormat="1" applyFont="1" applyBorder="1" applyAlignment="1" applyProtection="1">
      <alignment vertical="center"/>
    </xf>
    <xf numFmtId="3" fontId="24" fillId="0" borderId="362" xfId="31" applyNumberFormat="1" applyFont="1" applyBorder="1" applyAlignment="1" applyProtection="1">
      <alignment vertical="center"/>
    </xf>
    <xf numFmtId="3" fontId="24" fillId="0" borderId="362" xfId="31" applyNumberFormat="1" applyFont="1" applyBorder="1" applyAlignment="1" applyProtection="1">
      <alignment vertical="center" shrinkToFit="1"/>
    </xf>
    <xf numFmtId="3" fontId="24" fillId="0" borderId="363" xfId="31" applyNumberFormat="1" applyFont="1" applyBorder="1" applyAlignment="1" applyProtection="1">
      <alignment vertical="center" shrinkToFit="1"/>
    </xf>
    <xf numFmtId="3" fontId="24" fillId="0" borderId="363" xfId="31" applyNumberFormat="1" applyFont="1" applyBorder="1" applyAlignment="1" applyProtection="1">
      <alignment vertical="center"/>
    </xf>
    <xf numFmtId="3" fontId="24" fillId="0" borderId="161" xfId="31" applyNumberFormat="1" applyFont="1" applyBorder="1" applyAlignment="1" applyProtection="1">
      <alignment vertical="center"/>
    </xf>
    <xf numFmtId="3" fontId="24" fillId="0" borderId="162" xfId="31" applyNumberFormat="1" applyFont="1" applyBorder="1" applyAlignment="1" applyProtection="1">
      <alignment vertical="center"/>
    </xf>
    <xf numFmtId="3" fontId="24" fillId="0" borderId="162" xfId="31" applyNumberFormat="1" applyFont="1" applyBorder="1" applyAlignment="1" applyProtection="1">
      <alignment vertical="center" shrinkToFit="1"/>
    </xf>
    <xf numFmtId="3" fontId="24" fillId="0" borderId="164" xfId="31" applyNumberFormat="1" applyFont="1" applyBorder="1" applyAlignment="1" applyProtection="1">
      <alignment vertical="center" shrinkToFit="1"/>
    </xf>
    <xf numFmtId="3" fontId="24" fillId="0" borderId="164" xfId="31" applyNumberFormat="1" applyFont="1" applyBorder="1" applyAlignment="1" applyProtection="1">
      <alignment vertical="center"/>
    </xf>
    <xf numFmtId="3" fontId="24" fillId="5" borderId="341" xfId="31" applyNumberFormat="1" applyFont="1" applyFill="1" applyBorder="1" applyAlignment="1" applyProtection="1">
      <alignment horizontal="center" vertical="center"/>
    </xf>
    <xf numFmtId="3" fontId="24" fillId="0" borderId="332" xfId="31" applyNumberFormat="1" applyFont="1" applyBorder="1" applyAlignment="1" applyProtection="1">
      <alignment vertical="center"/>
    </xf>
    <xf numFmtId="3" fontId="24" fillId="0" borderId="360" xfId="31" applyNumberFormat="1" applyFont="1" applyBorder="1" applyAlignment="1" applyProtection="1">
      <alignment vertical="center"/>
    </xf>
    <xf numFmtId="3" fontId="24" fillId="0" borderId="360" xfId="31" applyNumberFormat="1" applyFont="1" applyBorder="1" applyAlignment="1" applyProtection="1">
      <alignment vertical="center" shrinkToFit="1"/>
    </xf>
    <xf numFmtId="3" fontId="24" fillId="0" borderId="361" xfId="31" applyNumberFormat="1" applyFont="1" applyBorder="1" applyAlignment="1" applyProtection="1">
      <alignment vertical="center" shrinkToFit="1"/>
    </xf>
    <xf numFmtId="3" fontId="24" fillId="0" borderId="361" xfId="31" applyNumberFormat="1" applyFont="1" applyBorder="1" applyAlignment="1" applyProtection="1">
      <alignment vertical="center"/>
    </xf>
    <xf numFmtId="3" fontId="24" fillId="5" borderId="193" xfId="31" applyNumberFormat="1" applyFont="1" applyFill="1" applyBorder="1" applyAlignment="1" applyProtection="1">
      <alignment horizontal="center" vertical="center"/>
    </xf>
    <xf numFmtId="3" fontId="24" fillId="0" borderId="197" xfId="31" applyNumberFormat="1" applyFont="1" applyBorder="1" applyAlignment="1" applyProtection="1">
      <alignment vertical="center"/>
    </xf>
    <xf numFmtId="3" fontId="24" fillId="0" borderId="195" xfId="31" applyNumberFormat="1" applyFont="1" applyBorder="1" applyAlignment="1" applyProtection="1">
      <alignment vertical="center"/>
    </xf>
    <xf numFmtId="3" fontId="24" fillId="0" borderId="195" xfId="31" applyNumberFormat="1" applyFont="1" applyBorder="1" applyAlignment="1" applyProtection="1">
      <alignment vertical="center" shrinkToFit="1"/>
    </xf>
    <xf numFmtId="3" fontId="24" fillId="0" borderId="196" xfId="31" applyNumberFormat="1" applyFont="1" applyBorder="1" applyAlignment="1" applyProtection="1">
      <alignment vertical="center" shrinkToFit="1"/>
    </xf>
    <xf numFmtId="3" fontId="24" fillId="0" borderId="196" xfId="31" applyNumberFormat="1" applyFont="1" applyBorder="1" applyAlignment="1" applyProtection="1">
      <alignment vertical="center"/>
    </xf>
    <xf numFmtId="3" fontId="24" fillId="5" borderId="343" xfId="31" applyNumberFormat="1" applyFont="1" applyFill="1" applyBorder="1" applyAlignment="1" applyProtection="1">
      <alignment horizontal="center" vertical="center"/>
    </xf>
    <xf numFmtId="3" fontId="24" fillId="0" borderId="330" xfId="31" applyNumberFormat="1" applyFont="1" applyFill="1" applyBorder="1" applyAlignment="1" applyProtection="1">
      <alignment vertical="center"/>
    </xf>
    <xf numFmtId="3" fontId="24" fillId="0" borderId="362" xfId="31" applyNumberFormat="1" applyFont="1" applyFill="1" applyBorder="1" applyAlignment="1" applyProtection="1">
      <alignment vertical="center"/>
    </xf>
    <xf numFmtId="3" fontId="24" fillId="0" borderId="362" xfId="31" applyNumberFormat="1" applyFont="1" applyFill="1" applyBorder="1" applyAlignment="1" applyProtection="1">
      <alignment vertical="center" shrinkToFit="1"/>
    </xf>
    <xf numFmtId="3" fontId="24" fillId="0" borderId="363" xfId="31" applyNumberFormat="1" applyFont="1" applyFill="1" applyBorder="1" applyAlignment="1" applyProtection="1">
      <alignment vertical="center" shrinkToFit="1"/>
    </xf>
    <xf numFmtId="3" fontId="24" fillId="0" borderId="363" xfId="31" applyNumberFormat="1" applyFont="1" applyFill="1" applyBorder="1" applyAlignment="1" applyProtection="1">
      <alignment vertical="center"/>
    </xf>
    <xf numFmtId="3" fontId="24" fillId="0" borderId="161" xfId="31" applyNumberFormat="1" applyFont="1" applyFill="1" applyBorder="1" applyAlignment="1" applyProtection="1">
      <alignment vertical="center"/>
    </xf>
    <xf numFmtId="3" fontId="24" fillId="0" borderId="162" xfId="31" applyNumberFormat="1" applyFont="1" applyFill="1" applyBorder="1" applyAlignment="1" applyProtection="1">
      <alignment vertical="center"/>
    </xf>
    <xf numFmtId="3" fontId="24" fillId="0" borderId="162" xfId="31" applyNumberFormat="1" applyFont="1" applyFill="1" applyBorder="1" applyAlignment="1" applyProtection="1">
      <alignment vertical="center" shrinkToFit="1"/>
    </xf>
    <xf numFmtId="3" fontId="24" fillId="0" borderId="164" xfId="31" applyNumberFormat="1" applyFont="1" applyFill="1" applyBorder="1" applyAlignment="1" applyProtection="1">
      <alignment vertical="center" shrinkToFit="1"/>
    </xf>
    <xf numFmtId="3" fontId="24" fillId="0" borderId="164" xfId="31" applyNumberFormat="1" applyFont="1" applyFill="1" applyBorder="1" applyAlignment="1" applyProtection="1">
      <alignment vertical="center"/>
    </xf>
    <xf numFmtId="3" fontId="24" fillId="0" borderId="0" xfId="31" applyNumberFormat="1" applyFont="1" applyFill="1" applyAlignment="1" applyProtection="1">
      <alignment vertical="center"/>
    </xf>
    <xf numFmtId="3" fontId="24" fillId="0" borderId="332" xfId="31" applyNumberFormat="1" applyFont="1" applyFill="1" applyBorder="1" applyAlignment="1" applyProtection="1">
      <alignment vertical="center"/>
    </xf>
    <xf numFmtId="3" fontId="24" fillId="0" borderId="360" xfId="31" applyNumberFormat="1" applyFont="1" applyFill="1" applyBorder="1" applyAlignment="1" applyProtection="1">
      <alignment vertical="center"/>
    </xf>
    <xf numFmtId="3" fontId="24" fillId="0" borderId="360" xfId="31" applyNumberFormat="1" applyFont="1" applyFill="1" applyBorder="1" applyAlignment="1" applyProtection="1">
      <alignment vertical="center" shrinkToFit="1"/>
    </xf>
    <xf numFmtId="3" fontId="24" fillId="0" borderId="361" xfId="31" applyNumberFormat="1" applyFont="1" applyFill="1" applyBorder="1" applyAlignment="1" applyProtection="1">
      <alignment vertical="center" shrinkToFit="1"/>
    </xf>
    <xf numFmtId="3" fontId="24" fillId="0" borderId="361" xfId="31" applyNumberFormat="1" applyFont="1" applyFill="1" applyBorder="1" applyAlignment="1" applyProtection="1">
      <alignment vertical="center"/>
    </xf>
    <xf numFmtId="3" fontId="24" fillId="0" borderId="197" xfId="31" applyNumberFormat="1" applyFont="1" applyFill="1" applyBorder="1" applyAlignment="1" applyProtection="1">
      <alignment vertical="center"/>
    </xf>
    <xf numFmtId="3" fontId="24" fillId="0" borderId="195" xfId="31" applyNumberFormat="1" applyFont="1" applyFill="1" applyBorder="1" applyAlignment="1" applyProtection="1">
      <alignment vertical="center"/>
    </xf>
    <xf numFmtId="3" fontId="24" fillId="0" borderId="195" xfId="31" applyNumberFormat="1" applyFont="1" applyFill="1" applyBorder="1" applyAlignment="1" applyProtection="1">
      <alignment vertical="center" shrinkToFit="1"/>
    </xf>
    <xf numFmtId="3" fontId="24" fillId="0" borderId="196" xfId="31" applyNumberFormat="1" applyFont="1" applyFill="1" applyBorder="1" applyAlignment="1" applyProtection="1">
      <alignment vertical="center" shrinkToFit="1"/>
    </xf>
    <xf numFmtId="3" fontId="24" fillId="0" borderId="196" xfId="31" applyNumberFormat="1" applyFont="1" applyFill="1" applyBorder="1" applyAlignment="1" applyProtection="1">
      <alignment vertical="center"/>
    </xf>
    <xf numFmtId="187" fontId="24" fillId="0" borderId="164" xfId="31" applyNumberFormat="1" applyFont="1" applyFill="1" applyBorder="1" applyAlignment="1" applyProtection="1">
      <alignment vertical="center"/>
    </xf>
    <xf numFmtId="187" fontId="24" fillId="0" borderId="164" xfId="31" applyNumberFormat="1" applyFont="1" applyFill="1" applyBorder="1" applyAlignment="1" applyProtection="1">
      <alignment vertical="center" shrinkToFit="1"/>
    </xf>
    <xf numFmtId="3" fontId="24" fillId="7" borderId="51" xfId="31" applyNumberFormat="1" applyFont="1" applyFill="1" applyBorder="1" applyAlignment="1" applyProtection="1">
      <alignment horizontal="center" vertical="center"/>
    </xf>
    <xf numFmtId="3" fontId="24" fillId="0" borderId="175" xfId="31" applyNumberFormat="1" applyFont="1" applyFill="1" applyBorder="1" applyAlignment="1" applyProtection="1">
      <alignment vertical="center"/>
    </xf>
    <xf numFmtId="3" fontId="24" fillId="0" borderId="176" xfId="31" applyNumberFormat="1" applyFont="1" applyFill="1" applyBorder="1" applyAlignment="1" applyProtection="1">
      <alignment vertical="center"/>
    </xf>
    <xf numFmtId="3" fontId="24" fillId="0" borderId="176" xfId="31" applyNumberFormat="1" applyFont="1" applyFill="1" applyBorder="1" applyAlignment="1" applyProtection="1">
      <alignment vertical="center" shrinkToFit="1"/>
    </xf>
    <xf numFmtId="3" fontId="24" fillId="0" borderId="178" xfId="31" applyNumberFormat="1" applyFont="1" applyFill="1" applyBorder="1" applyAlignment="1" applyProtection="1">
      <alignment vertical="center" shrinkToFit="1"/>
    </xf>
    <xf numFmtId="3" fontId="24" fillId="0" borderId="178" xfId="31" applyNumberFormat="1" applyFont="1" applyFill="1" applyBorder="1" applyAlignment="1" applyProtection="1">
      <alignment vertical="center"/>
    </xf>
    <xf numFmtId="3" fontId="24" fillId="4" borderId="51" xfId="31" applyNumberFormat="1" applyFont="1" applyFill="1" applyBorder="1" applyAlignment="1" applyProtection="1">
      <alignment horizontal="center" vertical="center"/>
    </xf>
    <xf numFmtId="3" fontId="24" fillId="4" borderId="175" xfId="31" applyNumberFormat="1" applyFont="1" applyFill="1" applyBorder="1" applyAlignment="1" applyProtection="1">
      <alignment vertical="center"/>
    </xf>
    <xf numFmtId="3" fontId="24" fillId="4" borderId="176" xfId="31" applyNumberFormat="1" applyFont="1" applyFill="1" applyBorder="1" applyAlignment="1" applyProtection="1">
      <alignment vertical="center"/>
    </xf>
    <xf numFmtId="3" fontId="24" fillId="4" borderId="176" xfId="31" applyNumberFormat="1" applyFont="1" applyFill="1" applyBorder="1" applyAlignment="1" applyProtection="1">
      <alignment vertical="center" shrinkToFit="1"/>
    </xf>
    <xf numFmtId="3" fontId="24" fillId="4" borderId="178" xfId="31" applyNumberFormat="1" applyFont="1" applyFill="1" applyBorder="1" applyAlignment="1" applyProtection="1">
      <alignment vertical="center" shrinkToFit="1"/>
    </xf>
    <xf numFmtId="3" fontId="24" fillId="4" borderId="178" xfId="31" applyNumberFormat="1" applyFont="1" applyFill="1" applyBorder="1" applyAlignment="1" applyProtection="1">
      <alignment vertical="center"/>
    </xf>
    <xf numFmtId="3" fontId="59" fillId="0" borderId="0" xfId="32" applyNumberFormat="1" applyFont="1" applyAlignment="1" applyProtection="1">
      <alignment vertical="center"/>
    </xf>
    <xf numFmtId="3" fontId="24" fillId="0" borderId="0" xfId="32" applyNumberFormat="1" applyFont="1" applyAlignment="1" applyProtection="1">
      <alignment vertical="center"/>
    </xf>
    <xf numFmtId="3" fontId="33" fillId="0" borderId="0" xfId="32" applyNumberFormat="1" applyFont="1" applyAlignment="1" applyProtection="1">
      <alignment vertical="center"/>
    </xf>
    <xf numFmtId="3" fontId="24" fillId="5" borderId="61" xfId="32" applyNumberFormat="1" applyFont="1" applyFill="1" applyBorder="1" applyAlignment="1" applyProtection="1">
      <alignment horizontal="center" vertical="center" wrapText="1"/>
    </xf>
    <xf numFmtId="3" fontId="24" fillId="4" borderId="61" xfId="32" applyNumberFormat="1" applyFont="1" applyFill="1" applyBorder="1" applyAlignment="1" applyProtection="1">
      <alignment horizontal="center" vertical="center" wrapText="1"/>
    </xf>
    <xf numFmtId="3" fontId="24" fillId="0" borderId="0" xfId="32" applyNumberFormat="1" applyFont="1" applyAlignment="1" applyProtection="1">
      <alignment vertical="center" wrapText="1"/>
    </xf>
    <xf numFmtId="3" fontId="24" fillId="0" borderId="61" xfId="32" applyNumberFormat="1" applyFont="1" applyBorder="1" applyAlignment="1" applyProtection="1">
      <alignment horizontal="center" vertical="center"/>
    </xf>
    <xf numFmtId="3" fontId="24" fillId="4" borderId="61" xfId="32" applyNumberFormat="1" applyFont="1" applyFill="1" applyBorder="1" applyAlignment="1" applyProtection="1">
      <alignment vertical="center"/>
    </xf>
    <xf numFmtId="3" fontId="24" fillId="4" borderId="61" xfId="32" applyNumberFormat="1" applyFont="1" applyFill="1" applyBorder="1" applyAlignment="1" applyProtection="1">
      <alignment horizontal="center" vertical="center"/>
    </xf>
    <xf numFmtId="3" fontId="45" fillId="0" borderId="61" xfId="32" applyNumberFormat="1" applyFont="1" applyBorder="1" applyAlignment="1" applyProtection="1">
      <alignment vertical="center"/>
    </xf>
    <xf numFmtId="3" fontId="45" fillId="4" borderId="61" xfId="32" applyNumberFormat="1" applyFont="1" applyFill="1" applyBorder="1" applyAlignment="1" applyProtection="1">
      <alignment vertical="center"/>
    </xf>
    <xf numFmtId="3" fontId="24" fillId="0" borderId="61" xfId="32" applyNumberFormat="1" applyFont="1" applyBorder="1" applyAlignment="1" applyProtection="1">
      <alignment horizontal="center" vertical="center" wrapText="1"/>
    </xf>
    <xf numFmtId="3" fontId="24" fillId="0" borderId="61" xfId="32" applyNumberFormat="1" applyFont="1" applyFill="1" applyBorder="1" applyAlignment="1" applyProtection="1">
      <alignment horizontal="center" vertical="center" wrapText="1"/>
    </xf>
    <xf numFmtId="182" fontId="24" fillId="0" borderId="61" xfId="32" applyNumberFormat="1" applyFont="1" applyBorder="1" applyAlignment="1" applyProtection="1">
      <alignment vertical="center"/>
    </xf>
    <xf numFmtId="10" fontId="24" fillId="0" borderId="61" xfId="32" applyNumberFormat="1" applyFont="1" applyBorder="1" applyAlignment="1" applyProtection="1">
      <alignment vertical="center"/>
    </xf>
    <xf numFmtId="9" fontId="24" fillId="0" borderId="61" xfId="32" applyNumberFormat="1" applyFont="1" applyBorder="1" applyAlignment="1" applyProtection="1">
      <alignment vertical="center"/>
    </xf>
    <xf numFmtId="199" fontId="24" fillId="4" borderId="61" xfId="32" applyNumberFormat="1" applyFont="1" applyFill="1" applyBorder="1" applyAlignment="1" applyProtection="1">
      <alignment vertical="center"/>
    </xf>
    <xf numFmtId="187" fontId="45" fillId="0" borderId="61" xfId="32" applyNumberFormat="1" applyFont="1" applyBorder="1" applyAlignment="1" applyProtection="1">
      <alignment vertical="center"/>
    </xf>
    <xf numFmtId="3" fontId="24" fillId="0" borderId="61" xfId="32" applyNumberFormat="1" applyFont="1" applyBorder="1" applyAlignment="1" applyProtection="1">
      <alignment vertical="center"/>
    </xf>
    <xf numFmtId="187" fontId="24" fillId="0" borderId="61" xfId="32" applyNumberFormat="1" applyFont="1" applyBorder="1" applyAlignment="1" applyProtection="1">
      <alignment vertical="center"/>
    </xf>
    <xf numFmtId="187" fontId="24" fillId="4" borderId="61" xfId="32" applyNumberFormat="1" applyFont="1" applyFill="1" applyBorder="1" applyAlignment="1" applyProtection="1">
      <alignment vertical="center"/>
    </xf>
    <xf numFmtId="3" fontId="24" fillId="0" borderId="0" xfId="32" applyNumberFormat="1" applyFont="1" applyAlignment="1" applyProtection="1">
      <alignment vertical="top"/>
    </xf>
    <xf numFmtId="3" fontId="24" fillId="0" borderId="0" xfId="32" applyNumberFormat="1" applyFont="1" applyFill="1" applyBorder="1" applyAlignment="1" applyProtection="1">
      <alignment vertical="center"/>
    </xf>
    <xf numFmtId="3" fontId="24" fillId="0" borderId="0" xfId="32" applyNumberFormat="1" applyFont="1" applyFill="1" applyBorder="1" applyAlignment="1" applyProtection="1">
      <alignment horizontal="center" vertical="center" wrapText="1"/>
    </xf>
    <xf numFmtId="3" fontId="24" fillId="0" borderId="0" xfId="32" applyNumberFormat="1" applyFont="1" applyAlignment="1" applyProtection="1">
      <alignment horizontal="center" vertical="center" wrapText="1"/>
    </xf>
    <xf numFmtId="0" fontId="6" fillId="0" borderId="0" xfId="33" applyFont="1" applyAlignment="1">
      <alignment vertical="center"/>
    </xf>
    <xf numFmtId="0" fontId="22" fillId="0" borderId="0" xfId="33" applyFont="1" applyAlignment="1">
      <alignment horizontal="center" vertical="center"/>
    </xf>
    <xf numFmtId="0" fontId="22" fillId="0" borderId="0" xfId="33" applyFont="1" applyAlignment="1">
      <alignment vertical="center"/>
    </xf>
    <xf numFmtId="0" fontId="22" fillId="4" borderId="1" xfId="33" applyFont="1" applyFill="1" applyBorder="1" applyAlignment="1">
      <alignment horizontal="center" vertical="center"/>
    </xf>
    <xf numFmtId="0" fontId="22" fillId="4" borderId="1" xfId="33" applyFont="1" applyFill="1" applyBorder="1" applyAlignment="1">
      <alignment horizontal="distributed" vertical="center" indent="2"/>
    </xf>
    <xf numFmtId="0" fontId="22" fillId="0" borderId="1" xfId="33" applyFont="1" applyBorder="1" applyAlignment="1">
      <alignment horizontal="center" vertical="center"/>
    </xf>
    <xf numFmtId="0" fontId="22" fillId="0" borderId="1" xfId="33" applyFont="1" applyBorder="1" applyAlignment="1">
      <alignment horizontal="distributed" vertical="center" indent="2"/>
    </xf>
    <xf numFmtId="0" fontId="22" fillId="0" borderId="0" xfId="33" applyFont="1" applyBorder="1" applyAlignment="1">
      <alignment horizontal="distributed" vertical="center" indent="2"/>
    </xf>
    <xf numFmtId="0" fontId="6" fillId="0" borderId="0" xfId="34" applyFont="1" applyAlignment="1">
      <alignment vertical="center"/>
    </xf>
    <xf numFmtId="0" fontId="22" fillId="0" borderId="0" xfId="34" applyFont="1" applyAlignment="1">
      <alignment vertical="center"/>
    </xf>
    <xf numFmtId="0" fontId="22" fillId="4" borderId="1" xfId="34" applyFont="1" applyFill="1" applyBorder="1" applyAlignment="1">
      <alignment horizontal="distributed" vertical="center" indent="2"/>
    </xf>
    <xf numFmtId="0" fontId="22" fillId="0" borderId="1" xfId="34" applyFont="1" applyFill="1" applyBorder="1" applyAlignment="1">
      <alignment horizontal="distributed" vertical="center" indent="2"/>
    </xf>
    <xf numFmtId="0" fontId="22" fillId="0" borderId="2" xfId="34" applyFont="1" applyBorder="1" applyAlignment="1">
      <alignment horizontal="left" vertical="center" indent="1"/>
    </xf>
    <xf numFmtId="0" fontId="22" fillId="0" borderId="3" xfId="34" applyFont="1" applyBorder="1" applyAlignment="1">
      <alignment vertical="center"/>
    </xf>
    <xf numFmtId="0" fontId="22" fillId="0" borderId="4" xfId="34" applyFont="1" applyBorder="1" applyAlignment="1">
      <alignment vertical="center"/>
    </xf>
    <xf numFmtId="0" fontId="22" fillId="0" borderId="0" xfId="34" applyFont="1" applyBorder="1" applyAlignment="1">
      <alignment horizontal="center" vertical="center"/>
    </xf>
    <xf numFmtId="0" fontId="22" fillId="0" borderId="0" xfId="34" applyFont="1" applyBorder="1" applyAlignment="1">
      <alignment horizontal="left" vertical="center" indent="1"/>
    </xf>
    <xf numFmtId="0" fontId="22" fillId="0" borderId="0" xfId="34" applyFont="1" applyBorder="1" applyAlignment="1">
      <alignment vertical="center"/>
    </xf>
    <xf numFmtId="0" fontId="22" fillId="4" borderId="1" xfId="34" applyFont="1" applyFill="1" applyBorder="1" applyAlignment="1">
      <alignment horizontal="center" vertical="center"/>
    </xf>
    <xf numFmtId="0" fontId="22" fillId="0" borderId="1" xfId="34" applyFont="1" applyBorder="1" applyAlignment="1">
      <alignment horizontal="center" vertical="center"/>
    </xf>
    <xf numFmtId="0" fontId="22" fillId="0" borderId="0" xfId="34" applyFont="1" applyAlignment="1">
      <alignment horizontal="center" vertical="center"/>
    </xf>
    <xf numFmtId="0" fontId="60" fillId="0" borderId="0" xfId="3" applyFont="1" applyBorder="1" applyAlignment="1" applyProtection="1">
      <alignment horizontal="left" vertical="center"/>
    </xf>
    <xf numFmtId="0" fontId="60" fillId="0" borderId="0" xfId="3" applyFont="1" applyAlignment="1" applyProtection="1">
      <alignment horizontal="center" vertical="center"/>
    </xf>
    <xf numFmtId="0" fontId="60" fillId="0" borderId="0" xfId="3" applyFont="1" applyAlignment="1" applyProtection="1">
      <alignment vertical="center"/>
    </xf>
    <xf numFmtId="0" fontId="61" fillId="0" borderId="0" xfId="3" applyFont="1" applyBorder="1" applyAlignment="1" applyProtection="1">
      <alignment horizontal="left" vertical="center"/>
    </xf>
    <xf numFmtId="0" fontId="62" fillId="2" borderId="0" xfId="3" applyFont="1" applyFill="1" applyBorder="1" applyAlignment="1" applyProtection="1">
      <alignment horizontal="left" vertical="center"/>
    </xf>
    <xf numFmtId="0" fontId="27" fillId="0" borderId="0" xfId="3" applyFont="1" applyAlignment="1" applyProtection="1">
      <alignment horizontal="center" vertical="center"/>
    </xf>
    <xf numFmtId="0" fontId="63" fillId="0" borderId="0" xfId="3" applyFont="1" applyAlignment="1" applyProtection="1">
      <alignment vertical="center"/>
    </xf>
    <xf numFmtId="0" fontId="27" fillId="0" borderId="0" xfId="3" applyFont="1" applyAlignment="1" applyProtection="1">
      <alignment vertical="center"/>
    </xf>
    <xf numFmtId="0" fontId="64" fillId="0" borderId="0" xfId="3" applyFont="1" applyBorder="1" applyAlignment="1" applyProtection="1">
      <alignment horizontal="left" vertical="center"/>
    </xf>
    <xf numFmtId="0" fontId="27" fillId="4" borderId="364" xfId="3" applyFont="1" applyFill="1" applyBorder="1" applyAlignment="1" applyProtection="1">
      <alignment horizontal="center" vertical="center"/>
    </xf>
    <xf numFmtId="0" fontId="27" fillId="4" borderId="6" xfId="3" applyFont="1" applyFill="1" applyBorder="1" applyAlignment="1" applyProtection="1">
      <alignment horizontal="center" vertical="center"/>
    </xf>
    <xf numFmtId="0" fontId="27" fillId="4" borderId="365" xfId="3" applyFont="1" applyFill="1" applyBorder="1" applyAlignment="1" applyProtection="1">
      <alignment horizontal="center" vertical="center"/>
    </xf>
    <xf numFmtId="0" fontId="27" fillId="4" borderId="364" xfId="3" applyFont="1" applyFill="1" applyBorder="1" applyAlignment="1" applyProtection="1">
      <alignment horizontal="center" vertical="center" shrinkToFit="1"/>
    </xf>
    <xf numFmtId="0" fontId="65" fillId="0" borderId="366" xfId="3" applyFont="1" applyBorder="1" applyAlignment="1" applyProtection="1">
      <alignment horizontal="center" vertical="center"/>
    </xf>
    <xf numFmtId="38" fontId="27" fillId="2" borderId="366" xfId="35" applyFont="1" applyFill="1" applyBorder="1" applyAlignment="1" applyProtection="1">
      <alignment vertical="center"/>
    </xf>
    <xf numFmtId="38" fontId="27" fillId="2" borderId="37" xfId="35" applyFont="1" applyFill="1" applyBorder="1" applyAlignment="1" applyProtection="1">
      <alignment vertical="center"/>
    </xf>
    <xf numFmtId="38" fontId="27" fillId="2" borderId="365" xfId="35" applyFont="1" applyFill="1" applyBorder="1" applyAlignment="1" applyProtection="1">
      <alignment vertical="center"/>
    </xf>
    <xf numFmtId="0" fontId="6" fillId="0" borderId="179" xfId="3" applyFont="1" applyBorder="1" applyAlignment="1" applyProtection="1">
      <alignment horizontal="center" vertical="center"/>
    </xf>
    <xf numFmtId="38" fontId="27" fillId="2" borderId="179" xfId="35" applyFont="1" applyFill="1" applyBorder="1" applyAlignment="1" applyProtection="1">
      <alignment vertical="center"/>
    </xf>
    <xf numFmtId="38" fontId="27" fillId="2" borderId="47" xfId="35" applyFont="1" applyFill="1" applyBorder="1" applyAlignment="1" applyProtection="1">
      <alignment vertical="center"/>
    </xf>
    <xf numFmtId="38" fontId="27" fillId="2" borderId="368" xfId="35" applyFont="1" applyFill="1" applyBorder="1" applyAlignment="1" applyProtection="1">
      <alignment vertical="center"/>
    </xf>
    <xf numFmtId="0" fontId="65" fillId="0" borderId="50" xfId="3" applyFont="1" applyBorder="1" applyAlignment="1" applyProtection="1">
      <alignment horizontal="center" vertical="center"/>
    </xf>
    <xf numFmtId="38" fontId="27" fillId="2" borderId="50" xfId="35" applyFont="1" applyFill="1" applyBorder="1" applyAlignment="1" applyProtection="1">
      <alignment vertical="center"/>
    </xf>
    <xf numFmtId="38" fontId="27" fillId="2" borderId="0" xfId="35" applyFont="1" applyFill="1" applyBorder="1" applyAlignment="1" applyProtection="1">
      <alignment vertical="center"/>
    </xf>
    <xf numFmtId="38" fontId="27" fillId="2" borderId="369" xfId="35" applyFont="1" applyFill="1" applyBorder="1" applyAlignment="1" applyProtection="1">
      <alignment vertical="center"/>
    </xf>
    <xf numFmtId="0" fontId="65" fillId="0" borderId="370" xfId="3" applyFont="1" applyBorder="1" applyAlignment="1" applyProtection="1">
      <alignment horizontal="center" vertical="center"/>
    </xf>
    <xf numFmtId="38" fontId="27" fillId="2" borderId="228" xfId="35" applyFont="1" applyFill="1" applyBorder="1" applyAlignment="1" applyProtection="1">
      <alignment vertical="center"/>
    </xf>
    <xf numFmtId="38" fontId="27" fillId="2" borderId="229" xfId="35" applyFont="1" applyFill="1" applyBorder="1" applyAlignment="1" applyProtection="1">
      <alignment vertical="center"/>
    </xf>
    <xf numFmtId="0" fontId="65" fillId="0" borderId="23" xfId="3" applyFont="1" applyBorder="1" applyAlignment="1" applyProtection="1">
      <alignment horizontal="center" vertical="center"/>
    </xf>
    <xf numFmtId="38" fontId="27" fillId="2" borderId="58" xfId="35" applyFont="1" applyFill="1" applyBorder="1" applyAlignment="1" applyProtection="1">
      <alignment vertical="center"/>
    </xf>
    <xf numFmtId="38" fontId="27" fillId="2" borderId="42" xfId="35" applyFont="1" applyFill="1" applyBorder="1" applyAlignment="1" applyProtection="1">
      <alignment vertical="center"/>
    </xf>
    <xf numFmtId="38" fontId="27" fillId="2" borderId="372" xfId="35" applyFont="1" applyFill="1" applyBorder="1" applyAlignment="1" applyProtection="1">
      <alignment vertical="center"/>
    </xf>
    <xf numFmtId="38" fontId="27" fillId="0" borderId="228" xfId="35" applyFont="1" applyFill="1" applyBorder="1" applyAlignment="1" applyProtection="1">
      <alignment vertical="center"/>
    </xf>
    <xf numFmtId="38" fontId="27" fillId="0" borderId="365" xfId="35" applyFont="1" applyFill="1" applyBorder="1" applyAlignment="1" applyProtection="1">
      <alignment vertical="center"/>
    </xf>
    <xf numFmtId="38" fontId="27" fillId="0" borderId="229" xfId="35" applyFont="1" applyFill="1" applyBorder="1" applyAlignment="1" applyProtection="1">
      <alignment vertical="center"/>
    </xf>
    <xf numFmtId="38" fontId="27" fillId="0" borderId="58" xfId="35" applyFont="1" applyFill="1" applyBorder="1" applyAlignment="1" applyProtection="1">
      <alignment vertical="center"/>
    </xf>
    <xf numFmtId="38" fontId="27" fillId="0" borderId="42" xfId="35" applyFont="1" applyFill="1" applyBorder="1" applyAlignment="1" applyProtection="1">
      <alignment vertical="center"/>
    </xf>
    <xf numFmtId="38" fontId="27" fillId="0" borderId="372" xfId="35" applyFont="1" applyFill="1" applyBorder="1" applyAlignment="1" applyProtection="1">
      <alignment vertical="center"/>
    </xf>
    <xf numFmtId="0" fontId="65" fillId="0" borderId="179" xfId="3" applyFont="1" applyBorder="1" applyAlignment="1" applyProtection="1">
      <alignment horizontal="center" vertical="center"/>
    </xf>
    <xf numFmtId="38" fontId="27" fillId="0" borderId="179" xfId="35" applyFont="1" applyFill="1" applyBorder="1" applyAlignment="1" applyProtection="1">
      <alignment vertical="center"/>
    </xf>
    <xf numFmtId="38" fontId="27" fillId="0" borderId="47" xfId="35" applyFont="1" applyFill="1" applyBorder="1" applyAlignment="1" applyProtection="1">
      <alignment vertical="center"/>
    </xf>
    <xf numFmtId="38" fontId="27" fillId="0" borderId="368" xfId="35" applyFont="1" applyFill="1" applyBorder="1" applyAlignment="1" applyProtection="1">
      <alignment vertical="center"/>
    </xf>
    <xf numFmtId="38" fontId="27" fillId="0" borderId="50" xfId="35" applyFont="1" applyFill="1" applyBorder="1" applyAlignment="1" applyProtection="1">
      <alignment vertical="center"/>
    </xf>
    <xf numFmtId="38" fontId="27" fillId="0" borderId="0" xfId="35" applyFont="1" applyFill="1" applyBorder="1" applyAlignment="1" applyProtection="1">
      <alignment vertical="center"/>
    </xf>
    <xf numFmtId="38" fontId="27" fillId="0" borderId="369" xfId="35" applyFont="1" applyFill="1" applyBorder="1" applyAlignment="1" applyProtection="1">
      <alignment vertical="center"/>
    </xf>
    <xf numFmtId="0" fontId="65" fillId="0" borderId="27" xfId="3" applyFont="1" applyBorder="1" applyAlignment="1" applyProtection="1">
      <alignment horizontal="center" vertical="center"/>
    </xf>
    <xf numFmtId="38" fontId="27" fillId="0" borderId="59" xfId="35" applyFont="1" applyFill="1" applyBorder="1" applyAlignment="1" applyProtection="1">
      <alignment vertical="center"/>
    </xf>
    <xf numFmtId="38" fontId="27" fillId="0" borderId="45" xfId="35" applyFont="1" applyFill="1" applyBorder="1" applyAlignment="1" applyProtection="1">
      <alignment vertical="center"/>
    </xf>
    <xf numFmtId="38" fontId="27" fillId="0" borderId="366" xfId="35" applyFont="1" applyFill="1" applyBorder="1" applyAlignment="1" applyProtection="1">
      <alignment vertical="center"/>
    </xf>
    <xf numFmtId="38" fontId="27" fillId="0" borderId="37" xfId="35" applyFont="1" applyFill="1" applyBorder="1" applyAlignment="1" applyProtection="1">
      <alignment vertical="center"/>
    </xf>
    <xf numFmtId="38" fontId="27" fillId="0" borderId="357" xfId="35" applyFont="1" applyFill="1" applyBorder="1" applyAlignment="1" applyProtection="1">
      <alignment vertical="center"/>
    </xf>
    <xf numFmtId="38" fontId="27" fillId="0" borderId="373" xfId="35" applyFont="1" applyFill="1" applyBorder="1" applyAlignment="1" applyProtection="1">
      <alignment vertical="center"/>
    </xf>
    <xf numFmtId="38" fontId="27" fillId="0" borderId="374" xfId="35" applyFont="1" applyFill="1" applyBorder="1" applyAlignment="1" applyProtection="1">
      <alignment vertical="center"/>
    </xf>
    <xf numFmtId="38" fontId="27" fillId="0" borderId="375" xfId="35" applyFont="1" applyFill="1" applyBorder="1" applyAlignment="1" applyProtection="1">
      <alignment vertical="center"/>
    </xf>
    <xf numFmtId="38" fontId="27" fillId="0" borderId="376" xfId="35" applyFont="1" applyFill="1" applyBorder="1" applyAlignment="1" applyProtection="1">
      <alignment vertical="center"/>
    </xf>
    <xf numFmtId="38" fontId="27" fillId="0" borderId="24" xfId="35" applyFont="1" applyFill="1" applyBorder="1" applyAlignment="1" applyProtection="1">
      <alignment vertical="center"/>
    </xf>
    <xf numFmtId="38" fontId="27" fillId="0" borderId="367" xfId="35" applyFont="1" applyFill="1" applyBorder="1" applyAlignment="1" applyProtection="1">
      <alignment vertical="center"/>
    </xf>
    <xf numFmtId="38" fontId="27" fillId="0" borderId="377" xfId="35" applyFont="1" applyFill="1" applyBorder="1" applyAlignment="1" applyProtection="1">
      <alignment vertical="center"/>
    </xf>
    <xf numFmtId="38" fontId="27" fillId="0" borderId="1" xfId="35" applyFont="1" applyFill="1" applyBorder="1" applyAlignment="1" applyProtection="1">
      <alignment vertical="center"/>
    </xf>
    <xf numFmtId="38" fontId="27" fillId="0" borderId="4" xfId="35" applyFont="1" applyFill="1" applyBorder="1" applyAlignment="1" applyProtection="1">
      <alignment vertical="center"/>
    </xf>
    <xf numFmtId="38" fontId="27" fillId="0" borderId="20" xfId="35" applyFont="1" applyFill="1" applyBorder="1" applyAlignment="1" applyProtection="1">
      <alignment vertical="center"/>
    </xf>
    <xf numFmtId="38" fontId="27" fillId="0" borderId="198" xfId="35" applyFont="1" applyFill="1" applyBorder="1" applyAlignment="1" applyProtection="1">
      <alignment vertical="center"/>
    </xf>
    <xf numFmtId="38" fontId="27" fillId="0" borderId="199" xfId="35" applyFont="1" applyFill="1" applyBorder="1" applyAlignment="1" applyProtection="1">
      <alignment vertical="center"/>
    </xf>
    <xf numFmtId="38" fontId="27" fillId="0" borderId="378" xfId="35" applyFont="1" applyFill="1" applyBorder="1" applyAlignment="1" applyProtection="1">
      <alignment vertical="center"/>
    </xf>
    <xf numFmtId="38" fontId="27" fillId="0" borderId="26" xfId="35" applyFont="1" applyFill="1" applyBorder="1" applyAlignment="1" applyProtection="1">
      <alignment vertical="center"/>
    </xf>
    <xf numFmtId="38" fontId="27" fillId="0" borderId="379" xfId="35" applyFont="1" applyFill="1" applyBorder="1" applyAlignment="1" applyProtection="1">
      <alignment vertical="center"/>
    </xf>
    <xf numFmtId="38" fontId="27" fillId="0" borderId="381" xfId="35" applyFont="1" applyFill="1" applyBorder="1" applyAlignment="1" applyProtection="1">
      <alignment vertical="center"/>
    </xf>
    <xf numFmtId="38" fontId="27" fillId="2" borderId="376" xfId="35" applyFont="1" applyFill="1" applyBorder="1" applyAlignment="1" applyProtection="1">
      <alignment vertical="center"/>
    </xf>
    <xf numFmtId="38" fontId="27" fillId="0" borderId="25" xfId="35" applyFont="1" applyFill="1" applyBorder="1" applyAlignment="1" applyProtection="1">
      <alignment vertical="center"/>
    </xf>
    <xf numFmtId="38" fontId="27" fillId="0" borderId="371" xfId="35" applyFont="1" applyFill="1" applyBorder="1" applyAlignment="1" applyProtection="1">
      <alignment vertical="center"/>
    </xf>
    <xf numFmtId="38" fontId="27" fillId="2" borderId="24" xfId="35" applyFont="1" applyFill="1" applyBorder="1" applyAlignment="1" applyProtection="1">
      <alignment vertical="center"/>
    </xf>
    <xf numFmtId="38" fontId="27" fillId="2" borderId="371" xfId="35" applyFont="1" applyFill="1" applyBorder="1" applyAlignment="1" applyProtection="1">
      <alignment vertical="center"/>
    </xf>
    <xf numFmtId="38" fontId="27" fillId="2" borderId="59" xfId="35" applyFont="1" applyFill="1" applyBorder="1" applyAlignment="1" applyProtection="1">
      <alignment vertical="center"/>
    </xf>
    <xf numFmtId="38" fontId="27" fillId="2" borderId="45" xfId="35" applyFont="1" applyFill="1" applyBorder="1" applyAlignment="1" applyProtection="1">
      <alignment vertical="center"/>
    </xf>
    <xf numFmtId="38" fontId="27" fillId="0" borderId="170" xfId="35" applyFont="1" applyFill="1" applyBorder="1" applyAlignment="1" applyProtection="1">
      <alignment vertical="center"/>
    </xf>
    <xf numFmtId="38" fontId="27" fillId="0" borderId="382" xfId="35" applyFont="1" applyFill="1" applyBorder="1" applyAlignment="1" applyProtection="1">
      <alignment vertical="center"/>
    </xf>
    <xf numFmtId="38" fontId="27" fillId="0" borderId="383" xfId="35" applyFont="1" applyFill="1" applyBorder="1" applyAlignment="1" applyProtection="1">
      <alignment vertical="center"/>
    </xf>
    <xf numFmtId="38" fontId="27" fillId="0" borderId="384" xfId="35" applyFont="1" applyFill="1" applyBorder="1" applyAlignment="1" applyProtection="1">
      <alignment vertical="center"/>
    </xf>
    <xf numFmtId="38" fontId="27" fillId="0" borderId="385" xfId="35" applyFont="1" applyFill="1" applyBorder="1" applyAlignment="1" applyProtection="1">
      <alignment vertical="center"/>
    </xf>
    <xf numFmtId="38" fontId="27" fillId="0" borderId="386" xfId="35" applyFont="1" applyFill="1" applyBorder="1" applyAlignment="1" applyProtection="1">
      <alignment vertical="center"/>
    </xf>
    <xf numFmtId="38" fontId="27" fillId="0" borderId="35" xfId="35" applyFont="1" applyFill="1" applyBorder="1" applyAlignment="1" applyProtection="1">
      <alignment vertical="center"/>
    </xf>
    <xf numFmtId="38" fontId="27" fillId="0" borderId="55" xfId="35" applyFont="1" applyFill="1" applyBorder="1" applyAlignment="1" applyProtection="1">
      <alignment vertical="center"/>
    </xf>
    <xf numFmtId="38" fontId="27" fillId="0" borderId="39" xfId="35" applyFont="1" applyFill="1" applyBorder="1" applyAlignment="1" applyProtection="1">
      <alignment vertical="center"/>
    </xf>
    <xf numFmtId="38" fontId="27" fillId="2" borderId="357" xfId="35" applyFont="1" applyFill="1" applyBorder="1" applyAlignment="1" applyProtection="1">
      <alignment vertical="center"/>
    </xf>
    <xf numFmtId="38" fontId="27" fillId="2" borderId="381" xfId="35" applyFont="1" applyFill="1" applyBorder="1" applyAlignment="1" applyProtection="1">
      <alignment vertical="center"/>
    </xf>
    <xf numFmtId="38" fontId="27" fillId="2" borderId="377" xfId="35" applyFont="1" applyFill="1" applyBorder="1" applyAlignment="1" applyProtection="1">
      <alignment vertical="center"/>
    </xf>
    <xf numFmtId="38" fontId="27" fillId="2" borderId="25" xfId="35" applyFont="1" applyFill="1" applyBorder="1" applyAlignment="1" applyProtection="1">
      <alignment vertical="center"/>
    </xf>
    <xf numFmtId="0" fontId="27" fillId="0" borderId="0" xfId="3" applyFont="1" applyBorder="1" applyAlignment="1" applyProtection="1">
      <alignment vertical="center"/>
    </xf>
    <xf numFmtId="0" fontId="6" fillId="0" borderId="0" xfId="36" applyFont="1" applyAlignment="1">
      <alignment horizontal="left" vertical="center"/>
    </xf>
    <xf numFmtId="0" fontId="22" fillId="0" borderId="0" xfId="36" applyFont="1" applyAlignment="1">
      <alignment horizontal="center" vertical="center"/>
    </xf>
    <xf numFmtId="0" fontId="66" fillId="0" borderId="47" xfId="36" applyFont="1" applyBorder="1" applyAlignment="1">
      <alignment vertical="center"/>
    </xf>
    <xf numFmtId="0" fontId="67" fillId="0" borderId="47" xfId="36" applyFont="1" applyBorder="1" applyAlignment="1">
      <alignment vertical="center"/>
    </xf>
    <xf numFmtId="0" fontId="68" fillId="0" borderId="0" xfId="36" applyFont="1" applyAlignment="1">
      <alignment horizontal="center" vertical="center"/>
    </xf>
    <xf numFmtId="0" fontId="22" fillId="4" borderId="1" xfId="36" applyFont="1" applyFill="1" applyBorder="1" applyAlignment="1">
      <alignment horizontal="center" vertical="center"/>
    </xf>
    <xf numFmtId="0" fontId="22" fillId="4" borderId="1" xfId="36" applyFont="1" applyFill="1" applyBorder="1" applyAlignment="1">
      <alignment horizontal="center" vertical="center" wrapText="1"/>
    </xf>
    <xf numFmtId="177" fontId="69" fillId="2" borderId="1" xfId="36" applyNumberFormat="1" applyFont="1" applyFill="1" applyBorder="1" applyAlignment="1">
      <alignment horizontal="right" vertical="center"/>
    </xf>
    <xf numFmtId="178" fontId="69" fillId="2" borderId="1" xfId="36" applyNumberFormat="1" applyFont="1" applyFill="1" applyBorder="1" applyAlignment="1">
      <alignment horizontal="right" vertical="center"/>
    </xf>
    <xf numFmtId="0" fontId="22" fillId="4" borderId="28" xfId="36" applyFont="1" applyFill="1" applyBorder="1" applyAlignment="1">
      <alignment horizontal="center" vertical="center"/>
    </xf>
    <xf numFmtId="177" fontId="69" fillId="4" borderId="1" xfId="36" applyNumberFormat="1" applyFont="1" applyFill="1" applyBorder="1" applyAlignment="1">
      <alignment horizontal="right" vertical="center"/>
    </xf>
    <xf numFmtId="178" fontId="69" fillId="4" borderId="1" xfId="36" applyNumberFormat="1" applyFont="1" applyFill="1" applyBorder="1" applyAlignment="1">
      <alignment horizontal="right" vertical="center"/>
    </xf>
    <xf numFmtId="0" fontId="22" fillId="0" borderId="0" xfId="36" applyFont="1" applyAlignment="1">
      <alignment horizontal="left" vertical="center"/>
    </xf>
    <xf numFmtId="177" fontId="69" fillId="2" borderId="0" xfId="36" applyNumberFormat="1" applyFont="1" applyFill="1" applyBorder="1" applyAlignment="1">
      <alignment horizontal="right" vertical="center"/>
    </xf>
    <xf numFmtId="0" fontId="27" fillId="2" borderId="0" xfId="0" applyFont="1" applyFill="1">
      <alignment vertical="center"/>
    </xf>
    <xf numFmtId="0" fontId="3" fillId="0" borderId="0" xfId="0" applyFont="1">
      <alignment vertical="center"/>
    </xf>
    <xf numFmtId="57" fontId="0" fillId="0" borderId="0" xfId="0" applyNumberFormat="1" applyAlignment="1">
      <alignment horizontal="right" vertical="center"/>
    </xf>
    <xf numFmtId="0" fontId="0" fillId="0" borderId="0" xfId="0" applyFill="1">
      <alignment vertical="center"/>
    </xf>
    <xf numFmtId="0" fontId="3" fillId="0" borderId="47" xfId="0" applyFont="1" applyBorder="1" applyAlignment="1">
      <alignment vertical="center" wrapText="1"/>
    </xf>
    <xf numFmtId="0" fontId="8" fillId="4" borderId="36" xfId="0" applyFont="1" applyFill="1" applyBorder="1" applyAlignment="1">
      <alignment horizontal="center" vertical="center" wrapText="1"/>
    </xf>
    <xf numFmtId="0" fontId="3" fillId="4" borderId="364" xfId="0" applyFont="1" applyFill="1" applyBorder="1" applyAlignment="1">
      <alignment horizontal="center" vertical="center"/>
    </xf>
    <xf numFmtId="0" fontId="3" fillId="4" borderId="6" xfId="0" applyFont="1" applyFill="1" applyBorder="1" applyAlignment="1">
      <alignment horizontal="center" vertical="center"/>
    </xf>
    <xf numFmtId="0" fontId="8" fillId="4" borderId="387"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3" fillId="4" borderId="14" xfId="0" applyFont="1" applyFill="1" applyBorder="1" applyAlignment="1">
      <alignment horizontal="center" vertical="center"/>
    </xf>
    <xf numFmtId="0" fontId="3" fillId="0" borderId="49" xfId="0" applyFont="1" applyBorder="1">
      <alignment vertical="center"/>
    </xf>
    <xf numFmtId="0" fontId="5" fillId="0" borderId="211" xfId="0" applyFont="1" applyFill="1" applyBorder="1" applyAlignment="1">
      <alignment horizontal="left" vertical="center"/>
    </xf>
    <xf numFmtId="57" fontId="3" fillId="0" borderId="0" xfId="0" applyNumberFormat="1" applyFont="1" applyFill="1" applyBorder="1" applyAlignment="1">
      <alignment horizontal="center" vertical="center"/>
    </xf>
    <xf numFmtId="0" fontId="5" fillId="0" borderId="215" xfId="0" applyFont="1" applyFill="1" applyBorder="1" applyAlignment="1">
      <alignment horizontal="left" vertical="center"/>
    </xf>
    <xf numFmtId="0" fontId="0" fillId="0" borderId="49" xfId="0" applyBorder="1">
      <alignment vertical="center"/>
    </xf>
    <xf numFmtId="0" fontId="5" fillId="0" borderId="216" xfId="0" applyFont="1" applyFill="1" applyBorder="1" applyAlignment="1">
      <alignment horizontal="left" vertical="center"/>
    </xf>
    <xf numFmtId="0" fontId="5" fillId="0" borderId="225" xfId="0" applyFont="1" applyFill="1" applyBorder="1" applyAlignment="1">
      <alignment horizontal="left" vertical="center"/>
    </xf>
    <xf numFmtId="0" fontId="3" fillId="0" borderId="0" xfId="0" applyFont="1" applyAlignment="1">
      <alignment horizontal="center" vertical="center"/>
    </xf>
    <xf numFmtId="0" fontId="5" fillId="0" borderId="224" xfId="0" applyFont="1" applyFill="1" applyBorder="1" applyAlignment="1">
      <alignment horizontal="left" vertical="center"/>
    </xf>
    <xf numFmtId="0" fontId="5" fillId="5" borderId="28" xfId="0" applyFont="1" applyFill="1" applyBorder="1" applyAlignment="1">
      <alignment horizontal="left" vertical="center" shrinkToFit="1"/>
    </xf>
    <xf numFmtId="0" fontId="3" fillId="0" borderId="0" xfId="0" applyFont="1" applyFill="1" applyBorder="1">
      <alignment vertical="center"/>
    </xf>
    <xf numFmtId="0" fontId="5" fillId="0" borderId="218" xfId="0" applyFont="1" applyFill="1" applyBorder="1" applyAlignment="1">
      <alignment horizontal="left" vertical="center"/>
    </xf>
    <xf numFmtId="0" fontId="5" fillId="5" borderId="55" xfId="0" applyFont="1" applyFill="1" applyBorder="1" applyAlignment="1">
      <alignment horizontal="left" vertical="center"/>
    </xf>
    <xf numFmtId="0" fontId="3" fillId="0" borderId="0" xfId="0" applyFont="1" applyFill="1" applyBorder="1" applyAlignment="1">
      <alignment horizontal="center" vertical="center"/>
    </xf>
    <xf numFmtId="0" fontId="5" fillId="5" borderId="28" xfId="0" applyFont="1" applyFill="1" applyBorder="1" applyAlignment="1">
      <alignment horizontal="left" vertical="center"/>
    </xf>
    <xf numFmtId="0" fontId="5" fillId="0" borderId="0"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387" xfId="0" applyFont="1" applyFill="1" applyBorder="1" applyAlignment="1">
      <alignment horizontal="center" vertical="center"/>
    </xf>
    <xf numFmtId="0" fontId="3" fillId="5" borderId="27" xfId="0" applyFont="1" applyFill="1" applyBorder="1" applyAlignment="1">
      <alignment horizontal="center" vertical="center"/>
    </xf>
    <xf numFmtId="0" fontId="5" fillId="0" borderId="29" xfId="0" applyFont="1" applyBorder="1" applyAlignment="1">
      <alignment horizontal="center" vertical="center"/>
    </xf>
    <xf numFmtId="0" fontId="5" fillId="5" borderId="54" xfId="0" applyFont="1" applyFill="1" applyBorder="1" applyAlignment="1">
      <alignment horizontal="center" vertical="center"/>
    </xf>
    <xf numFmtId="0" fontId="5" fillId="0" borderId="388" xfId="0" applyFont="1" applyBorder="1" applyAlignment="1">
      <alignment horizontal="center" vertical="center"/>
    </xf>
    <xf numFmtId="0" fontId="5" fillId="5" borderId="27" xfId="0" applyFont="1" applyFill="1" applyBorder="1" applyAlignment="1">
      <alignment horizontal="center" vertical="center"/>
    </xf>
    <xf numFmtId="0" fontId="5" fillId="5" borderId="41" xfId="0" applyFont="1" applyFill="1" applyBorder="1" applyAlignment="1">
      <alignment horizontal="center" vertical="center"/>
    </xf>
    <xf numFmtId="0" fontId="5" fillId="0" borderId="389" xfId="0" applyFont="1" applyBorder="1" applyAlignment="1">
      <alignment horizontal="center" vertical="center"/>
    </xf>
    <xf numFmtId="0" fontId="3" fillId="0" borderId="0" xfId="0" applyFont="1" applyAlignment="1">
      <alignment vertical="center"/>
    </xf>
    <xf numFmtId="0" fontId="5" fillId="0" borderId="224" xfId="0" applyFont="1" applyFill="1" applyBorder="1" applyAlignment="1">
      <alignment horizontal="left" vertical="center" wrapText="1"/>
    </xf>
    <xf numFmtId="0" fontId="70" fillId="0" borderId="47" xfId="0" applyFont="1" applyFill="1" applyBorder="1" applyAlignment="1">
      <alignment horizontal="left" vertical="center" indent="1"/>
    </xf>
    <xf numFmtId="0" fontId="71" fillId="0" borderId="0" xfId="0" applyFont="1">
      <alignment vertical="center"/>
    </xf>
    <xf numFmtId="0" fontId="5" fillId="0" borderId="211" xfId="0" applyFont="1" applyFill="1" applyBorder="1" applyAlignment="1">
      <alignment horizontal="left" vertical="center" wrapText="1"/>
    </xf>
    <xf numFmtId="0" fontId="5" fillId="0" borderId="218" xfId="0" applyFont="1" applyFill="1" applyBorder="1" applyAlignment="1">
      <alignment horizontal="left" vertical="center" wrapText="1"/>
    </xf>
    <xf numFmtId="0" fontId="5" fillId="0" borderId="224" xfId="0" applyFont="1" applyFill="1" applyBorder="1" applyAlignment="1">
      <alignment horizontal="left" vertical="center" shrinkToFit="1"/>
    </xf>
    <xf numFmtId="0" fontId="5" fillId="0" borderId="390" xfId="0" applyFont="1" applyFill="1" applyBorder="1" applyAlignment="1">
      <alignment horizontal="left" vertical="center" wrapText="1"/>
    </xf>
    <xf numFmtId="0" fontId="3" fillId="0" borderId="0" xfId="0" applyFont="1" applyBorder="1">
      <alignment vertical="center"/>
    </xf>
    <xf numFmtId="0" fontId="3" fillId="4" borderId="36" xfId="0" applyFont="1" applyFill="1" applyBorder="1" applyAlignment="1">
      <alignment horizontal="center" vertical="center"/>
    </xf>
    <xf numFmtId="0" fontId="5" fillId="0" borderId="216" xfId="0" applyFont="1" applyFill="1" applyBorder="1" applyAlignment="1">
      <alignment horizontal="left" vertical="center" wrapText="1"/>
    </xf>
    <xf numFmtId="0" fontId="5" fillId="0" borderId="28" xfId="0" applyFont="1" applyFill="1" applyBorder="1" applyAlignment="1">
      <alignment horizontal="left" vertical="center"/>
    </xf>
    <xf numFmtId="0" fontId="5" fillId="0" borderId="232" xfId="0" applyFont="1" applyFill="1" applyBorder="1" applyAlignment="1">
      <alignment horizontal="left" vertical="center"/>
    </xf>
    <xf numFmtId="0" fontId="5" fillId="0" borderId="391" xfId="0" applyFont="1" applyFill="1" applyBorder="1" applyAlignment="1">
      <alignment horizontal="left" vertical="center"/>
    </xf>
    <xf numFmtId="0" fontId="5" fillId="0" borderId="392" xfId="0" applyFont="1" applyFill="1" applyBorder="1" applyAlignment="1">
      <alignment horizontal="left" vertical="center"/>
    </xf>
    <xf numFmtId="0" fontId="72" fillId="0" borderId="0" xfId="0" applyFont="1" applyAlignment="1">
      <alignment vertical="center"/>
    </xf>
    <xf numFmtId="0" fontId="5" fillId="0" borderId="393" xfId="0" applyFont="1" applyFill="1" applyBorder="1" applyAlignment="1">
      <alignment horizontal="left" vertical="center"/>
    </xf>
    <xf numFmtId="0" fontId="72" fillId="0" borderId="0" xfId="0" applyFont="1">
      <alignment vertical="center"/>
    </xf>
    <xf numFmtId="0" fontId="5" fillId="0" borderId="394" xfId="0" applyFont="1" applyFill="1" applyBorder="1" applyAlignment="1">
      <alignment horizontal="left" vertical="center"/>
    </xf>
    <xf numFmtId="0" fontId="27" fillId="0" borderId="0" xfId="37" applyFont="1"/>
    <xf numFmtId="0" fontId="3" fillId="0" borderId="0" xfId="37" applyFont="1" applyAlignment="1">
      <alignment vertical="center" wrapText="1"/>
    </xf>
    <xf numFmtId="0" fontId="3" fillId="0" borderId="0" xfId="37" applyFont="1"/>
    <xf numFmtId="0" fontId="3" fillId="0" borderId="0" xfId="37"/>
    <xf numFmtId="0" fontId="8" fillId="4" borderId="28" xfId="37" applyFont="1" applyFill="1" applyBorder="1" applyAlignment="1">
      <alignment horizontal="center" vertical="center"/>
    </xf>
    <xf numFmtId="0" fontId="8" fillId="4" borderId="28" xfId="37" applyFont="1" applyFill="1" applyBorder="1" applyAlignment="1">
      <alignment horizontal="center" vertical="center" wrapText="1"/>
    </xf>
    <xf numFmtId="0" fontId="8" fillId="4" borderId="1" xfId="37" applyFont="1" applyFill="1" applyBorder="1" applyAlignment="1">
      <alignment horizontal="center" vertical="center"/>
    </xf>
    <xf numFmtId="0" fontId="3" fillId="0" borderId="0" xfId="37" applyFont="1" applyAlignment="1">
      <alignment horizontal="center" vertical="center"/>
    </xf>
    <xf numFmtId="0" fontId="3" fillId="5" borderId="36" xfId="37" applyFont="1" applyFill="1" applyBorder="1" applyAlignment="1">
      <alignment horizontal="center" vertical="center"/>
    </xf>
    <xf numFmtId="0" fontId="8" fillId="5" borderId="52" xfId="37" applyFont="1" applyFill="1" applyBorder="1" applyAlignment="1">
      <alignment vertical="center" wrapText="1"/>
    </xf>
    <xf numFmtId="0" fontId="8" fillId="0" borderId="52" xfId="37" applyFont="1" applyBorder="1" applyAlignment="1">
      <alignment vertical="center" wrapText="1"/>
    </xf>
    <xf numFmtId="0" fontId="3" fillId="5" borderId="19" xfId="37" applyFont="1" applyFill="1" applyBorder="1" applyAlignment="1">
      <alignment horizontal="center" vertical="center"/>
    </xf>
    <xf numFmtId="0" fontId="8" fillId="5" borderId="1" xfId="37" applyFont="1" applyFill="1" applyBorder="1" applyAlignment="1">
      <alignment vertical="center" wrapText="1"/>
    </xf>
    <xf numFmtId="0" fontId="8" fillId="0" borderId="1" xfId="37" applyFont="1" applyBorder="1" applyAlignment="1">
      <alignment vertical="center" wrapText="1"/>
    </xf>
    <xf numFmtId="0" fontId="8" fillId="0" borderId="1" xfId="37" applyFont="1" applyFill="1" applyBorder="1" applyAlignment="1">
      <alignment vertical="center" wrapText="1"/>
    </xf>
    <xf numFmtId="0" fontId="3" fillId="5" borderId="23" xfId="37" applyFont="1" applyFill="1" applyBorder="1" applyAlignment="1">
      <alignment horizontal="center" vertical="center"/>
    </xf>
    <xf numFmtId="0" fontId="8" fillId="5" borderId="24" xfId="37" applyFont="1" applyFill="1" applyBorder="1" applyAlignment="1">
      <alignment vertical="center" wrapText="1"/>
    </xf>
    <xf numFmtId="0" fontId="8" fillId="0" borderId="24" xfId="37" applyFont="1" applyBorder="1" applyAlignment="1">
      <alignment vertical="center" wrapText="1"/>
    </xf>
    <xf numFmtId="0" fontId="3" fillId="5" borderId="13" xfId="37" applyFont="1" applyFill="1" applyBorder="1" applyAlignment="1">
      <alignment horizontal="center" vertical="center"/>
    </xf>
    <xf numFmtId="0" fontId="8" fillId="5" borderId="14" xfId="37" applyFont="1" applyFill="1" applyBorder="1" applyAlignment="1">
      <alignment vertical="center" wrapText="1"/>
    </xf>
    <xf numFmtId="0" fontId="8" fillId="0" borderId="14" xfId="37" applyFont="1" applyFill="1" applyBorder="1" applyAlignment="1">
      <alignment vertical="center" wrapText="1"/>
    </xf>
    <xf numFmtId="0" fontId="8" fillId="0" borderId="24" xfId="37" applyFont="1" applyFill="1" applyBorder="1" applyAlignment="1">
      <alignment vertical="center" wrapText="1"/>
    </xf>
    <xf numFmtId="0" fontId="3" fillId="5" borderId="55" xfId="37" applyFont="1" applyFill="1" applyBorder="1" applyAlignment="1">
      <alignment horizontal="center" vertical="center"/>
    </xf>
    <xf numFmtId="0" fontId="8" fillId="5" borderId="55" xfId="37" applyFont="1" applyFill="1" applyBorder="1" applyAlignment="1">
      <alignment vertical="center" wrapText="1"/>
    </xf>
    <xf numFmtId="0" fontId="8" fillId="0" borderId="55" xfId="37" applyFont="1" applyFill="1" applyBorder="1" applyAlignment="1">
      <alignment vertical="center" wrapText="1"/>
    </xf>
    <xf numFmtId="0" fontId="8" fillId="0" borderId="53" xfId="37" applyFont="1" applyBorder="1" applyAlignment="1">
      <alignment horizontal="center" vertical="center" wrapText="1"/>
    </xf>
    <xf numFmtId="0" fontId="8" fillId="0" borderId="1" xfId="37" applyFont="1" applyBorder="1" applyAlignment="1">
      <alignment horizontal="left" vertical="center" wrapText="1"/>
    </xf>
    <xf numFmtId="0" fontId="3" fillId="5" borderId="1" xfId="37" applyFont="1" applyFill="1" applyBorder="1" applyAlignment="1">
      <alignment horizontal="center" vertical="center"/>
    </xf>
    <xf numFmtId="0" fontId="8" fillId="0" borderId="1" xfId="37" applyFont="1" applyBorder="1" applyAlignment="1">
      <alignment horizontal="center" vertical="center" wrapText="1"/>
    </xf>
    <xf numFmtId="0" fontId="3" fillId="5" borderId="1" xfId="37" applyFill="1" applyBorder="1" applyAlignment="1">
      <alignment horizontal="center" vertical="center"/>
    </xf>
    <xf numFmtId="0" fontId="3" fillId="0" borderId="0" xfId="37" applyFont="1" applyAlignment="1">
      <alignment vertical="center"/>
    </xf>
    <xf numFmtId="0" fontId="3" fillId="0" borderId="0" xfId="37" applyFill="1" applyBorder="1"/>
    <xf numFmtId="0" fontId="3" fillId="0" borderId="0" xfId="37" applyAlignment="1">
      <alignment vertical="center"/>
    </xf>
    <xf numFmtId="0" fontId="3" fillId="0" borderId="0" xfId="37" applyAlignment="1">
      <alignment vertical="center" wrapText="1"/>
    </xf>
    <xf numFmtId="0" fontId="3" fillId="0" borderId="0" xfId="37" applyFont="1" applyBorder="1"/>
    <xf numFmtId="0" fontId="3" fillId="0" borderId="0" xfId="37" applyFont="1" applyBorder="1" applyAlignment="1">
      <alignment vertical="center" wrapText="1"/>
    </xf>
    <xf numFmtId="0" fontId="6" fillId="0" borderId="0" xfId="20" applyFont="1" applyAlignment="1">
      <alignment vertical="center"/>
    </xf>
    <xf numFmtId="0" fontId="5" fillId="0" borderId="0" xfId="20" applyFont="1" applyAlignment="1">
      <alignment horizontal="left" vertical="center" indent="1"/>
    </xf>
    <xf numFmtId="0" fontId="5" fillId="0" borderId="0" xfId="20" applyFont="1" applyAlignment="1">
      <alignment vertical="center"/>
    </xf>
    <xf numFmtId="0" fontId="3" fillId="0" borderId="0" xfId="20" applyFont="1" applyAlignment="1">
      <alignment vertical="center"/>
    </xf>
    <xf numFmtId="0" fontId="5" fillId="0" borderId="0" xfId="20" applyFont="1" applyAlignment="1">
      <alignment horizontal="center" vertical="center"/>
    </xf>
    <xf numFmtId="0" fontId="5" fillId="4" borderId="56" xfId="20" applyFont="1" applyFill="1" applyBorder="1" applyAlignment="1">
      <alignment horizontal="center" vertical="center"/>
    </xf>
    <xf numFmtId="0" fontId="5" fillId="4" borderId="1" xfId="20" applyFont="1" applyFill="1" applyBorder="1" applyAlignment="1">
      <alignment horizontal="center" vertical="center"/>
    </xf>
    <xf numFmtId="0" fontId="5" fillId="4" borderId="3" xfId="20" applyFont="1" applyFill="1" applyBorder="1" applyAlignment="1">
      <alignment horizontal="center" vertical="center"/>
    </xf>
    <xf numFmtId="0" fontId="5" fillId="4" borderId="1" xfId="20" applyFont="1" applyFill="1" applyBorder="1" applyAlignment="1">
      <alignment horizontal="center" vertical="center" wrapText="1"/>
    </xf>
    <xf numFmtId="0" fontId="3" fillId="0" borderId="3" xfId="20" applyFont="1" applyBorder="1" applyAlignment="1">
      <alignment horizontal="center" vertical="center"/>
    </xf>
    <xf numFmtId="0" fontId="3" fillId="0" borderId="0" xfId="20" applyFont="1" applyAlignment="1">
      <alignment horizontal="center" vertical="center"/>
    </xf>
    <xf numFmtId="0" fontId="8" fillId="0" borderId="1" xfId="20" applyFont="1" applyFill="1" applyBorder="1" applyAlignment="1">
      <alignment horizontal="left" vertical="center" indent="1"/>
    </xf>
    <xf numFmtId="184" fontId="8" fillId="0" borderId="1" xfId="20" applyNumberFormat="1" applyFont="1" applyFill="1" applyBorder="1" applyAlignment="1">
      <alignment vertical="center"/>
    </xf>
    <xf numFmtId="200" fontId="8" fillId="0" borderId="1" xfId="20" applyNumberFormat="1" applyFont="1" applyFill="1" applyBorder="1" applyAlignment="1">
      <alignment horizontal="center" vertical="center"/>
    </xf>
    <xf numFmtId="193" fontId="8" fillId="0" borderId="1" xfId="20" applyNumberFormat="1" applyFont="1" applyFill="1" applyBorder="1" applyAlignment="1">
      <alignment horizontal="center" vertical="center"/>
    </xf>
    <xf numFmtId="0" fontId="8" fillId="0" borderId="45" xfId="20" applyFont="1" applyBorder="1" applyAlignment="1">
      <alignment vertical="center"/>
    </xf>
    <xf numFmtId="0" fontId="8" fillId="0" borderId="0" xfId="20" applyFont="1" applyAlignment="1">
      <alignment vertical="center"/>
    </xf>
    <xf numFmtId="0" fontId="8" fillId="0" borderId="1" xfId="20" applyFont="1" applyFill="1" applyBorder="1" applyAlignment="1">
      <alignment horizontal="center" vertical="center"/>
    </xf>
    <xf numFmtId="0" fontId="8" fillId="0" borderId="328" xfId="20" applyFont="1" applyBorder="1" applyAlignment="1">
      <alignment vertical="center"/>
    </xf>
    <xf numFmtId="0" fontId="8" fillId="0" borderId="47" xfId="20" applyFont="1" applyBorder="1" applyAlignment="1">
      <alignment vertical="center"/>
    </xf>
    <xf numFmtId="0" fontId="8" fillId="0" borderId="136" xfId="20" applyFont="1" applyBorder="1" applyAlignment="1">
      <alignment vertical="center"/>
    </xf>
    <xf numFmtId="0" fontId="8" fillId="0" borderId="329" xfId="20" applyFont="1" applyBorder="1" applyAlignment="1">
      <alignment vertical="center"/>
    </xf>
    <xf numFmtId="0" fontId="8" fillId="0" borderId="1" xfId="20" applyFont="1" applyBorder="1" applyAlignment="1">
      <alignment horizontal="left" vertical="center" indent="1"/>
    </xf>
    <xf numFmtId="0" fontId="8" fillId="0" borderId="327" xfId="20" applyFont="1" applyBorder="1" applyAlignment="1">
      <alignment vertical="center"/>
    </xf>
    <xf numFmtId="0" fontId="8" fillId="0" borderId="331" xfId="20" applyFont="1" applyBorder="1" applyAlignment="1">
      <alignment vertical="center"/>
    </xf>
    <xf numFmtId="0" fontId="8" fillId="0" borderId="50" xfId="20" applyFont="1" applyBorder="1" applyAlignment="1">
      <alignment vertical="center"/>
    </xf>
    <xf numFmtId="0" fontId="8" fillId="0" borderId="1" xfId="20" applyFont="1" applyFill="1" applyBorder="1" applyAlignment="1">
      <alignment horizontal="left" vertical="center" wrapText="1" indent="1"/>
    </xf>
    <xf numFmtId="184" fontId="8" fillId="4" borderId="1" xfId="22" applyNumberFormat="1" applyFont="1" applyFill="1" applyBorder="1" applyAlignment="1">
      <alignment vertical="center"/>
    </xf>
    <xf numFmtId="0" fontId="8" fillId="4" borderId="1" xfId="20" applyFont="1" applyFill="1" applyBorder="1" applyAlignment="1">
      <alignment horizontal="center" vertical="center"/>
    </xf>
    <xf numFmtId="0" fontId="8" fillId="4" borderId="1" xfId="20" applyFont="1" applyFill="1" applyBorder="1" applyAlignment="1">
      <alignment vertical="center"/>
    </xf>
    <xf numFmtId="0" fontId="8" fillId="0" borderId="4" xfId="20" applyFont="1" applyBorder="1" applyAlignment="1">
      <alignment vertical="center"/>
    </xf>
    <xf numFmtId="0" fontId="8" fillId="0" borderId="0" xfId="20" applyFont="1" applyAlignment="1">
      <alignment horizontal="left" vertical="center" indent="1"/>
    </xf>
    <xf numFmtId="0" fontId="8" fillId="0" borderId="0" xfId="20" applyFont="1" applyAlignment="1">
      <alignment horizontal="center" vertical="center"/>
    </xf>
    <xf numFmtId="0" fontId="6" fillId="0" borderId="0" xfId="38" applyFont="1" applyAlignment="1">
      <alignment vertical="top"/>
    </xf>
    <xf numFmtId="0" fontId="5" fillId="0" borderId="0" xfId="38" applyFont="1" applyAlignment="1">
      <alignment vertical="top"/>
    </xf>
    <xf numFmtId="0" fontId="23" fillId="0" borderId="0" xfId="38" applyFont="1" applyAlignment="1">
      <alignment vertical="top"/>
    </xf>
    <xf numFmtId="0" fontId="23" fillId="0" borderId="0" xfId="38" applyFont="1" applyAlignment="1">
      <alignment horizontal="right" vertical="top"/>
    </xf>
    <xf numFmtId="0" fontId="8" fillId="0" borderId="0" xfId="38" applyFont="1" applyAlignment="1">
      <alignment vertical="top"/>
    </xf>
    <xf numFmtId="0" fontId="5" fillId="4" borderId="1" xfId="38" applyFont="1" applyFill="1" applyBorder="1" applyAlignment="1">
      <alignment horizontal="center" vertical="top"/>
    </xf>
    <xf numFmtId="0" fontId="8" fillId="0" borderId="28" xfId="38" applyFont="1" applyBorder="1" applyAlignment="1">
      <alignment vertical="top"/>
    </xf>
    <xf numFmtId="0" fontId="8" fillId="0" borderId="28" xfId="38" applyFont="1" applyBorder="1" applyAlignment="1">
      <alignment horizontal="center" vertical="top"/>
    </xf>
    <xf numFmtId="0" fontId="8" fillId="0" borderId="53" xfId="38" applyFont="1" applyBorder="1" applyAlignment="1">
      <alignment vertical="top"/>
    </xf>
    <xf numFmtId="0" fontId="8" fillId="0" borderId="53" xfId="38" applyFont="1" applyBorder="1" applyAlignment="1">
      <alignment horizontal="center" vertical="top"/>
    </xf>
    <xf numFmtId="0" fontId="8" fillId="0" borderId="55" xfId="38" applyFont="1" applyBorder="1" applyAlignment="1">
      <alignment vertical="top"/>
    </xf>
    <xf numFmtId="0" fontId="8" fillId="0" borderId="55" xfId="38" applyFont="1" applyBorder="1" applyAlignment="1">
      <alignment horizontal="center" vertical="top"/>
    </xf>
    <xf numFmtId="49" fontId="8" fillId="0" borderId="53" xfId="38" applyNumberFormat="1" applyFont="1" applyBorder="1" applyAlignment="1">
      <alignment horizontal="center" vertical="top"/>
    </xf>
    <xf numFmtId="49" fontId="8" fillId="0" borderId="28" xfId="38" applyNumberFormat="1" applyFont="1" applyBorder="1" applyAlignment="1">
      <alignment horizontal="center" vertical="top"/>
    </xf>
    <xf numFmtId="0" fontId="8" fillId="0" borderId="28" xfId="38" quotePrefix="1" applyFont="1" applyBorder="1" applyAlignment="1">
      <alignment horizontal="center" vertical="top"/>
    </xf>
    <xf numFmtId="0" fontId="8" fillId="0" borderId="53" xfId="38" quotePrefix="1" applyFont="1" applyBorder="1" applyAlignment="1">
      <alignment vertical="top"/>
    </xf>
    <xf numFmtId="0" fontId="6" fillId="0" borderId="0" xfId="0" applyFont="1" applyFill="1" applyBorder="1" applyAlignment="1" applyProtection="1">
      <alignment vertical="top"/>
    </xf>
    <xf numFmtId="0" fontId="8" fillId="0" borderId="0" xfId="0" applyFont="1" applyFill="1" applyBorder="1" applyAlignment="1" applyProtection="1">
      <alignment vertical="top"/>
    </xf>
    <xf numFmtId="0" fontId="5" fillId="0" borderId="0" xfId="0" applyFont="1" applyFill="1" applyBorder="1" applyAlignment="1" applyProtection="1">
      <alignment vertical="top"/>
    </xf>
    <xf numFmtId="0" fontId="8" fillId="0" borderId="0" xfId="0" applyFont="1" applyFill="1" applyBorder="1" applyAlignment="1" applyProtection="1">
      <alignment horizontal="left" vertical="top"/>
    </xf>
    <xf numFmtId="0" fontId="8" fillId="0" borderId="0" xfId="0" applyFont="1" applyFill="1" applyBorder="1" applyAlignment="1" applyProtection="1">
      <alignment horizontal="center" vertical="top"/>
    </xf>
    <xf numFmtId="0" fontId="5" fillId="0" borderId="0" xfId="0" applyFont="1" applyFill="1" applyBorder="1" applyAlignment="1" applyProtection="1">
      <alignment horizontal="right" vertical="top"/>
    </xf>
    <xf numFmtId="0" fontId="5" fillId="4" borderId="1" xfId="39" applyFont="1" applyFill="1" applyBorder="1" applyAlignment="1" applyProtection="1">
      <alignment horizontal="center" vertical="top"/>
    </xf>
    <xf numFmtId="0" fontId="8" fillId="0" borderId="28" xfId="0" applyFont="1" applyFill="1" applyBorder="1" applyAlignment="1" applyProtection="1">
      <alignment vertical="top" wrapText="1"/>
    </xf>
    <xf numFmtId="0" fontId="8" fillId="0" borderId="53" xfId="39" applyFont="1" applyFill="1" applyBorder="1" applyAlignment="1" applyProtection="1">
      <alignment horizontal="left" vertical="top" wrapText="1"/>
    </xf>
    <xf numFmtId="0" fontId="8" fillId="0" borderId="53" xfId="0" applyFont="1" applyFill="1" applyBorder="1" applyAlignment="1" applyProtection="1">
      <alignment horizontal="left" vertical="top" wrapText="1"/>
    </xf>
    <xf numFmtId="0" fontId="8" fillId="0" borderId="55" xfId="0" applyFont="1" applyFill="1" applyBorder="1" applyAlignment="1" applyProtection="1">
      <alignment horizontal="left" vertical="top" wrapText="1"/>
    </xf>
    <xf numFmtId="0" fontId="8" fillId="0" borderId="55" xfId="39" applyFont="1" applyFill="1" applyBorder="1" applyAlignment="1" applyProtection="1">
      <alignment horizontal="left" vertical="top" wrapText="1"/>
    </xf>
    <xf numFmtId="0" fontId="8" fillId="0" borderId="53" xfId="39" quotePrefix="1" applyFont="1" applyFill="1" applyBorder="1" applyAlignment="1" applyProtection="1">
      <alignment horizontal="left" vertical="top" wrapText="1"/>
    </xf>
    <xf numFmtId="0" fontId="8" fillId="0" borderId="59" xfId="39" applyFont="1" applyFill="1" applyBorder="1" applyAlignment="1" applyProtection="1">
      <alignment horizontal="left" vertical="top"/>
    </xf>
    <xf numFmtId="0" fontId="8" fillId="0" borderId="50" xfId="39" applyFont="1" applyFill="1" applyBorder="1" applyAlignment="1" applyProtection="1">
      <alignment horizontal="left" vertical="top"/>
    </xf>
    <xf numFmtId="0" fontId="8" fillId="0" borderId="179" xfId="39" applyFont="1" applyFill="1" applyBorder="1" applyAlignment="1" applyProtection="1">
      <alignment horizontal="left" vertical="top"/>
    </xf>
    <xf numFmtId="0" fontId="8" fillId="0" borderId="28" xfId="39" applyFont="1" applyFill="1" applyBorder="1" applyAlignment="1" applyProtection="1">
      <alignment horizontal="left" vertical="top" wrapText="1"/>
    </xf>
    <xf numFmtId="0" fontId="8" fillId="0" borderId="50" xfId="39" applyFont="1" applyFill="1" applyBorder="1" applyAlignment="1" applyProtection="1">
      <alignment horizontal="left" vertical="top" wrapText="1"/>
    </xf>
    <xf numFmtId="0" fontId="8" fillId="0" borderId="53" xfId="0" applyFont="1" applyBorder="1" applyAlignment="1">
      <alignment vertical="top"/>
    </xf>
    <xf numFmtId="0" fontId="8" fillId="0" borderId="53" xfId="0" applyFont="1" applyBorder="1" applyAlignment="1" applyProtection="1">
      <alignment horizontal="left" vertical="top" wrapText="1"/>
    </xf>
    <xf numFmtId="0" fontId="8" fillId="0" borderId="0" xfId="0" applyFont="1" applyAlignment="1">
      <alignment vertical="top"/>
    </xf>
    <xf numFmtId="0" fontId="8" fillId="0" borderId="179" xfId="39" applyFont="1" applyFill="1" applyBorder="1" applyAlignment="1" applyProtection="1">
      <alignment horizontal="left" vertical="top" wrapText="1"/>
    </xf>
    <xf numFmtId="0" fontId="8" fillId="0" borderId="28" xfId="0" applyFont="1" applyFill="1" applyBorder="1" applyAlignment="1" applyProtection="1">
      <alignment horizontal="left" vertical="top"/>
    </xf>
    <xf numFmtId="0" fontId="8" fillId="0" borderId="51" xfId="0" applyFont="1" applyFill="1" applyBorder="1" applyAlignment="1">
      <alignment horizontal="left" vertical="top" wrapText="1"/>
    </xf>
    <xf numFmtId="0" fontId="8" fillId="0" borderId="179" xfId="0" applyFont="1" applyFill="1" applyBorder="1" applyAlignment="1" applyProtection="1">
      <alignment horizontal="left" vertical="top" wrapText="1"/>
    </xf>
    <xf numFmtId="0" fontId="8" fillId="0" borderId="0" xfId="0" applyFont="1" applyFill="1" applyBorder="1" applyAlignment="1">
      <alignment horizontal="left" vertical="top" wrapText="1"/>
    </xf>
    <xf numFmtId="0" fontId="8" fillId="0" borderId="0" xfId="0" applyFont="1" applyFill="1" applyBorder="1" applyAlignment="1" applyProtection="1">
      <alignment horizontal="left" vertical="top" wrapText="1"/>
    </xf>
    <xf numFmtId="0" fontId="8" fillId="0" borderId="0" xfId="39" applyFont="1" applyFill="1" applyBorder="1" applyAlignment="1" applyProtection="1">
      <alignment horizontal="left" vertical="top" wrapText="1"/>
    </xf>
    <xf numFmtId="0" fontId="8" fillId="0" borderId="0" xfId="0" applyFont="1" applyFill="1" applyBorder="1" applyAlignment="1">
      <alignment horizontal="left" vertical="top"/>
    </xf>
    <xf numFmtId="0" fontId="6" fillId="0" borderId="0" xfId="40" applyFont="1" applyAlignment="1">
      <alignment vertical="top"/>
    </xf>
    <xf numFmtId="0" fontId="5" fillId="0" borderId="0" xfId="40" applyFont="1" applyAlignment="1">
      <alignment vertical="top"/>
    </xf>
    <xf numFmtId="0" fontId="8" fillId="0" borderId="0" xfId="40" applyFont="1" applyAlignment="1">
      <alignment vertical="top"/>
    </xf>
    <xf numFmtId="0" fontId="23" fillId="0" borderId="0" xfId="40" applyFont="1" applyAlignment="1">
      <alignment vertical="top"/>
    </xf>
    <xf numFmtId="0" fontId="23" fillId="0" borderId="0" xfId="40" applyFont="1" applyAlignment="1">
      <alignment horizontal="right" vertical="top"/>
    </xf>
    <xf numFmtId="0" fontId="5" fillId="4" borderId="1" xfId="40" applyFont="1" applyFill="1" applyBorder="1" applyAlignment="1">
      <alignment horizontal="center" vertical="top"/>
    </xf>
    <xf numFmtId="0" fontId="8" fillId="0" borderId="59" xfId="40" applyFont="1" applyBorder="1" applyAlignment="1">
      <alignment vertical="center"/>
    </xf>
    <xf numFmtId="0" fontId="8" fillId="0" borderId="28" xfId="40" applyFont="1" applyBorder="1" applyAlignment="1">
      <alignment vertical="top"/>
    </xf>
    <xf numFmtId="0" fontId="8" fillId="0" borderId="50" xfId="40" applyFont="1" applyBorder="1" applyAlignment="1">
      <alignment vertical="center"/>
    </xf>
    <xf numFmtId="0" fontId="8" fillId="0" borderId="53" xfId="40" applyFont="1" applyBorder="1" applyAlignment="1">
      <alignment vertical="top"/>
    </xf>
    <xf numFmtId="0" fontId="8" fillId="0" borderId="179" xfId="40" applyFont="1" applyBorder="1" applyAlignment="1">
      <alignment vertical="center"/>
    </xf>
    <xf numFmtId="0" fontId="8" fillId="0" borderId="55" xfId="40" applyFont="1" applyBorder="1" applyAlignment="1">
      <alignment vertical="top"/>
    </xf>
    <xf numFmtId="0" fontId="3" fillId="0" borderId="0" xfId="40"/>
    <xf numFmtId="0" fontId="8" fillId="0" borderId="0" xfId="40" applyFont="1" applyFill="1" applyBorder="1" applyAlignment="1" applyProtection="1">
      <alignment vertical="top"/>
    </xf>
    <xf numFmtId="0" fontId="8" fillId="0" borderId="53" xfId="40" applyFont="1" applyBorder="1" applyAlignment="1" applyProtection="1">
      <alignment horizontal="left" vertical="top" wrapText="1"/>
    </xf>
    <xf numFmtId="0" fontId="8" fillId="0" borderId="55" xfId="40" applyFont="1" applyBorder="1" applyAlignment="1" applyProtection="1">
      <alignment horizontal="left" vertical="top" wrapText="1"/>
    </xf>
    <xf numFmtId="0" fontId="8" fillId="0" borderId="53" xfId="40" applyFont="1" applyFill="1" applyBorder="1" applyAlignment="1">
      <alignment vertical="top"/>
    </xf>
    <xf numFmtId="0" fontId="8" fillId="0" borderId="55" xfId="40" applyFont="1" applyFill="1" applyBorder="1" applyAlignment="1">
      <alignment vertical="top"/>
    </xf>
    <xf numFmtId="0" fontId="8" fillId="0" borderId="28" xfId="40" quotePrefix="1" applyFont="1" applyBorder="1" applyAlignment="1">
      <alignment horizontal="center" vertical="top"/>
    </xf>
    <xf numFmtId="0" fontId="8" fillId="0" borderId="53" xfId="40" applyFont="1" applyBorder="1" applyAlignment="1">
      <alignment horizontal="center" vertical="top"/>
    </xf>
    <xf numFmtId="49" fontId="8" fillId="0" borderId="53" xfId="40" applyNumberFormat="1" applyFont="1" applyBorder="1" applyAlignment="1">
      <alignment horizontal="center" vertical="top"/>
    </xf>
    <xf numFmtId="0" fontId="8" fillId="0" borderId="53" xfId="40" quotePrefix="1" applyFont="1" applyBorder="1" applyAlignment="1">
      <alignment vertical="top"/>
    </xf>
    <xf numFmtId="0" fontId="8" fillId="0" borderId="55" xfId="40" applyFont="1" applyBorder="1" applyAlignment="1">
      <alignment horizontal="center" vertical="top"/>
    </xf>
    <xf numFmtId="0" fontId="8" fillId="0" borderId="28" xfId="40" applyFont="1" applyBorder="1" applyAlignment="1">
      <alignment vertical="top" wrapText="1"/>
    </xf>
    <xf numFmtId="0" fontId="8" fillId="0" borderId="28" xfId="40" applyFont="1" applyFill="1" applyBorder="1" applyAlignment="1">
      <alignment vertical="top"/>
    </xf>
    <xf numFmtId="49" fontId="8" fillId="0" borderId="28" xfId="40" applyNumberFormat="1" applyFont="1" applyBorder="1" applyAlignment="1">
      <alignment horizontal="center" vertical="top"/>
    </xf>
    <xf numFmtId="0" fontId="8" fillId="0" borderId="53" xfId="40" applyFont="1" applyBorder="1" applyAlignment="1">
      <alignment vertical="top" wrapText="1"/>
    </xf>
    <xf numFmtId="0" fontId="8" fillId="0" borderId="53" xfId="40" applyFont="1" applyBorder="1" applyAlignment="1">
      <alignment horizontal="left" vertical="top" wrapText="1"/>
    </xf>
    <xf numFmtId="0" fontId="8" fillId="0" borderId="55" xfId="40" applyFont="1" applyBorder="1" applyAlignment="1">
      <alignment vertical="top" wrapText="1"/>
    </xf>
    <xf numFmtId="0" fontId="8" fillId="0" borderId="53" xfId="40" applyFont="1" applyFill="1" applyBorder="1" applyAlignment="1" applyProtection="1">
      <alignment horizontal="left" vertical="top" wrapText="1"/>
    </xf>
    <xf numFmtId="0" fontId="8" fillId="0" borderId="53" xfId="40" quotePrefix="1" applyFont="1" applyBorder="1" applyAlignment="1">
      <alignment horizontal="center" vertical="top"/>
    </xf>
    <xf numFmtId="0" fontId="8" fillId="0" borderId="179" xfId="40" applyFont="1" applyFill="1" applyBorder="1" applyAlignment="1">
      <alignment vertical="top"/>
    </xf>
    <xf numFmtId="0" fontId="8" fillId="0" borderId="55" xfId="40" applyFont="1" applyFill="1" applyBorder="1" applyAlignment="1" applyProtection="1">
      <alignment horizontal="left" vertical="top" wrapText="1"/>
    </xf>
    <xf numFmtId="0" fontId="8" fillId="0" borderId="55" xfId="40" applyFont="1" applyBorder="1" applyAlignment="1">
      <alignment horizontal="left" vertical="top" wrapText="1"/>
    </xf>
    <xf numFmtId="0" fontId="8" fillId="0" borderId="28" xfId="40" applyFont="1" applyBorder="1" applyAlignment="1">
      <alignment horizontal="left" vertical="top" wrapText="1"/>
    </xf>
    <xf numFmtId="0" fontId="3" fillId="0" borderId="53" xfId="40" applyBorder="1" applyAlignment="1">
      <alignment vertical="top" wrapText="1"/>
    </xf>
    <xf numFmtId="0" fontId="8" fillId="0" borderId="53" xfId="40" applyFont="1" applyFill="1" applyBorder="1" applyAlignment="1">
      <alignment vertical="top" wrapText="1"/>
    </xf>
    <xf numFmtId="0" fontId="3" fillId="0" borderId="53" xfId="40" applyBorder="1" applyAlignment="1">
      <alignment horizontal="center" vertical="top"/>
    </xf>
    <xf numFmtId="0" fontId="8" fillId="0" borderId="0" xfId="40" applyFont="1" applyFill="1" applyBorder="1" applyAlignment="1">
      <alignment vertical="top"/>
    </xf>
    <xf numFmtId="49" fontId="8" fillId="0" borderId="55" xfId="40" applyNumberFormat="1" applyFont="1" applyBorder="1" applyAlignment="1">
      <alignment horizontal="center" vertical="top" wrapText="1"/>
    </xf>
    <xf numFmtId="0" fontId="3" fillId="0" borderId="53" xfId="40" applyBorder="1" applyAlignment="1">
      <alignment vertical="top"/>
    </xf>
    <xf numFmtId="0" fontId="3" fillId="0" borderId="186" xfId="40" applyBorder="1" applyAlignment="1">
      <alignment vertical="top"/>
    </xf>
    <xf numFmtId="0" fontId="8" fillId="0" borderId="53" xfId="40" applyFont="1" applyFill="1" applyBorder="1" applyAlignment="1">
      <alignment horizontal="left" vertical="top"/>
    </xf>
    <xf numFmtId="49" fontId="8" fillId="0" borderId="28" xfId="40" applyNumberFormat="1" applyFont="1" applyBorder="1" applyAlignment="1">
      <alignment horizontal="center" vertical="center"/>
    </xf>
    <xf numFmtId="49" fontId="8" fillId="0" borderId="55" xfId="40" applyNumberFormat="1" applyFont="1" applyBorder="1" applyAlignment="1">
      <alignment horizontal="center" vertical="center"/>
    </xf>
    <xf numFmtId="0" fontId="8" fillId="0" borderId="55" xfId="40" quotePrefix="1" applyFont="1" applyBorder="1" applyAlignment="1">
      <alignment horizontal="center" vertical="center"/>
    </xf>
    <xf numFmtId="0" fontId="8" fillId="0" borderId="186" xfId="40" applyFont="1" applyBorder="1" applyAlignment="1">
      <alignment horizontal="left" vertical="top" wrapText="1"/>
    </xf>
    <xf numFmtId="0" fontId="8" fillId="0" borderId="53" xfId="40" applyFont="1" applyFill="1" applyBorder="1" applyAlignment="1">
      <alignment horizontal="left" vertical="top" wrapText="1"/>
    </xf>
    <xf numFmtId="0" fontId="8" fillId="0" borderId="53" xfId="40" applyFont="1" applyFill="1" applyBorder="1" applyAlignment="1">
      <alignment horizontal="center" vertical="center"/>
    </xf>
    <xf numFmtId="0" fontId="8" fillId="0" borderId="55" xfId="40" applyFont="1" applyFill="1" applyBorder="1" applyAlignment="1">
      <alignment horizontal="left" vertical="top" wrapText="1"/>
    </xf>
    <xf numFmtId="0" fontId="8" fillId="0" borderId="55" xfId="40" applyFont="1" applyFill="1" applyBorder="1" applyAlignment="1">
      <alignment horizontal="center" vertical="center"/>
    </xf>
    <xf numFmtId="0" fontId="8" fillId="0" borderId="186" xfId="40" applyFont="1" applyBorder="1" applyAlignment="1">
      <alignment vertical="top"/>
    </xf>
    <xf numFmtId="0" fontId="8" fillId="0" borderId="53" xfId="40" quotePrefix="1" applyFont="1" applyFill="1" applyBorder="1" applyAlignment="1">
      <alignment vertical="top"/>
    </xf>
    <xf numFmtId="0" fontId="8" fillId="0" borderId="51" xfId="40" applyFont="1" applyBorder="1" applyAlignment="1">
      <alignment vertical="top"/>
    </xf>
    <xf numFmtId="0" fontId="8" fillId="0" borderId="0" xfId="40" applyFont="1" applyFill="1" applyBorder="1" applyAlignment="1">
      <alignment horizontal="left" vertical="top" wrapText="1"/>
    </xf>
    <xf numFmtId="0" fontId="8" fillId="0" borderId="0" xfId="40" applyFont="1" applyFill="1" applyBorder="1" applyAlignment="1" applyProtection="1">
      <alignment horizontal="left" vertical="top" wrapText="1"/>
    </xf>
    <xf numFmtId="0" fontId="8" fillId="0" borderId="0" xfId="40" applyFont="1" applyFill="1" applyBorder="1" applyAlignment="1">
      <alignment horizontal="left" vertical="top"/>
    </xf>
    <xf numFmtId="0" fontId="5" fillId="0" borderId="0" xfId="0" applyFont="1" applyAlignment="1">
      <alignment horizontal="left" vertical="center" wrapText="1"/>
    </xf>
    <xf numFmtId="0" fontId="6" fillId="0" borderId="0" xfId="0" applyFont="1" applyAlignment="1">
      <alignment horizontal="center" vertical="center"/>
    </xf>
    <xf numFmtId="0" fontId="5" fillId="0" borderId="0" xfId="0" applyFont="1" applyAlignment="1">
      <alignment vertical="center" wrapText="1"/>
    </xf>
    <xf numFmtId="0" fontId="5" fillId="0" borderId="0" xfId="0" applyFont="1" applyAlignment="1">
      <alignment vertical="top" wrapText="1"/>
    </xf>
    <xf numFmtId="38" fontId="8" fillId="2" borderId="2" xfId="1" applyFont="1" applyFill="1" applyBorder="1" applyAlignment="1" applyProtection="1">
      <alignment horizontal="center" vertical="center"/>
    </xf>
    <xf numFmtId="38" fontId="8" fillId="2" borderId="3" xfId="1" applyFont="1" applyFill="1" applyBorder="1" applyAlignment="1" applyProtection="1">
      <alignment horizontal="center" vertical="center"/>
    </xf>
    <xf numFmtId="38" fontId="8" fillId="2" borderId="4" xfId="1" applyFont="1" applyFill="1" applyBorder="1" applyAlignment="1" applyProtection="1">
      <alignment horizontal="center" vertical="center"/>
    </xf>
    <xf numFmtId="38" fontId="8" fillId="3" borderId="2" xfId="1" applyFont="1" applyFill="1" applyBorder="1" applyAlignment="1" applyProtection="1">
      <alignment horizontal="center" vertical="center" wrapText="1"/>
    </xf>
    <xf numFmtId="38" fontId="8" fillId="3" borderId="3" xfId="1" applyFont="1" applyFill="1" applyBorder="1" applyAlignment="1" applyProtection="1">
      <alignment horizontal="center" vertical="center" wrapText="1"/>
    </xf>
    <xf numFmtId="38" fontId="8" fillId="3" borderId="4" xfId="1" applyFont="1" applyFill="1" applyBorder="1" applyAlignment="1" applyProtection="1">
      <alignment horizontal="center" vertical="center" wrapText="1"/>
    </xf>
    <xf numFmtId="0" fontId="12" fillId="0" borderId="0" xfId="0" applyFont="1" applyAlignment="1">
      <alignment horizontal="left" vertical="center" wrapText="1"/>
    </xf>
    <xf numFmtId="177" fontId="14" fillId="4" borderId="36" xfId="2" applyNumberFormat="1" applyFont="1" applyFill="1" applyBorder="1" applyAlignment="1" applyProtection="1">
      <alignment horizontal="center" vertical="center" wrapText="1"/>
    </xf>
    <xf numFmtId="177" fontId="14" fillId="4" borderId="40" xfId="2" applyNumberFormat="1" applyFont="1" applyFill="1" applyBorder="1" applyAlignment="1" applyProtection="1">
      <alignment horizontal="center" vertical="center" wrapText="1"/>
    </xf>
    <xf numFmtId="177" fontId="14" fillId="4" borderId="41" xfId="2" applyNumberFormat="1" applyFont="1" applyFill="1" applyBorder="1" applyAlignment="1" applyProtection="1">
      <alignment horizontal="center" vertical="center" wrapText="1"/>
    </xf>
    <xf numFmtId="177" fontId="14" fillId="4" borderId="45" xfId="2" applyNumberFormat="1" applyFont="1" applyFill="1" applyBorder="1" applyAlignment="1" applyProtection="1">
      <alignment horizontal="center" vertical="center" textRotation="255"/>
    </xf>
    <xf numFmtId="177" fontId="14" fillId="4" borderId="0" xfId="2" applyNumberFormat="1" applyFont="1" applyFill="1" applyBorder="1" applyAlignment="1" applyProtection="1">
      <alignment horizontal="center" vertical="center" textRotation="255"/>
    </xf>
    <xf numFmtId="177" fontId="14" fillId="4" borderId="47" xfId="2" applyNumberFormat="1" applyFont="1" applyFill="1" applyBorder="1" applyAlignment="1" applyProtection="1">
      <alignment horizontal="center" vertical="center" textRotation="255"/>
    </xf>
    <xf numFmtId="177" fontId="17" fillId="0" borderId="28" xfId="2" applyNumberFormat="1" applyFont="1" applyFill="1" applyBorder="1" applyAlignment="1" applyProtection="1">
      <alignment horizontal="right" vertical="center"/>
    </xf>
    <xf numFmtId="177" fontId="17" fillId="0" borderId="53" xfId="2" applyNumberFormat="1" applyFont="1" applyFill="1" applyBorder="1" applyAlignment="1" applyProtection="1">
      <alignment horizontal="right" vertical="center"/>
    </xf>
    <xf numFmtId="177" fontId="17" fillId="0" borderId="55" xfId="2" applyNumberFormat="1" applyFont="1" applyFill="1" applyBorder="1" applyAlignment="1" applyProtection="1">
      <alignment horizontal="right" vertical="center"/>
    </xf>
    <xf numFmtId="177" fontId="14" fillId="4" borderId="8" xfId="2" applyNumberFormat="1" applyFont="1" applyFill="1" applyBorder="1" applyAlignment="1" applyProtection="1">
      <alignment horizontal="center" vertical="center" wrapText="1"/>
    </xf>
    <xf numFmtId="177" fontId="14" fillId="4" borderId="8" xfId="2" applyNumberFormat="1" applyFont="1" applyFill="1" applyBorder="1" applyAlignment="1" applyProtection="1">
      <alignment horizontal="center" vertical="center"/>
    </xf>
    <xf numFmtId="177" fontId="17" fillId="0" borderId="22" xfId="2" applyNumberFormat="1" applyFont="1" applyFill="1" applyBorder="1" applyAlignment="1" applyProtection="1">
      <alignment horizontal="right" vertical="center"/>
    </xf>
    <xf numFmtId="177" fontId="17" fillId="0" borderId="20" xfId="2" applyNumberFormat="1" applyFont="1" applyFill="1" applyBorder="1" applyAlignment="1" applyProtection="1">
      <alignment horizontal="right" vertical="center"/>
    </xf>
    <xf numFmtId="177" fontId="17" fillId="0" borderId="30" xfId="2" applyNumberFormat="1" applyFont="1" applyFill="1" applyBorder="1" applyAlignment="1" applyProtection="1">
      <alignment horizontal="right" vertical="center"/>
    </xf>
    <xf numFmtId="177" fontId="17" fillId="0" borderId="26" xfId="2" applyNumberFormat="1" applyFont="1" applyFill="1" applyBorder="1" applyAlignment="1" applyProtection="1">
      <alignment horizontal="right" vertical="center"/>
    </xf>
    <xf numFmtId="177" fontId="17" fillId="0" borderId="30" xfId="2" applyNumberFormat="1" applyFont="1" applyFill="1" applyBorder="1" applyAlignment="1" applyProtection="1">
      <alignment vertical="center"/>
    </xf>
    <xf numFmtId="177" fontId="17" fillId="0" borderId="26" xfId="2" applyNumberFormat="1" applyFont="1" applyFill="1" applyBorder="1" applyAlignment="1" applyProtection="1">
      <alignment vertical="center"/>
    </xf>
    <xf numFmtId="177" fontId="17" fillId="0" borderId="38" xfId="2" applyNumberFormat="1" applyFont="1" applyFill="1" applyBorder="1" applyAlignment="1" applyProtection="1">
      <alignment horizontal="right" vertical="center"/>
    </xf>
    <xf numFmtId="177" fontId="17" fillId="0" borderId="39" xfId="2" applyNumberFormat="1" applyFont="1" applyFill="1" applyBorder="1" applyAlignment="1" applyProtection="1">
      <alignment horizontal="right" vertical="center"/>
    </xf>
    <xf numFmtId="178" fontId="17" fillId="0" borderId="22" xfId="2" applyNumberFormat="1" applyFont="1" applyFill="1" applyBorder="1" applyAlignment="1" applyProtection="1">
      <alignment vertical="center"/>
    </xf>
    <xf numFmtId="178" fontId="17" fillId="0" borderId="20" xfId="2" applyNumberFormat="1" applyFont="1" applyFill="1" applyBorder="1" applyAlignment="1" applyProtection="1">
      <alignment vertical="center"/>
    </xf>
    <xf numFmtId="178" fontId="17" fillId="0" borderId="22" xfId="2" applyNumberFormat="1" applyFont="1" applyFill="1" applyBorder="1" applyAlignment="1" applyProtection="1">
      <alignment horizontal="right" vertical="center"/>
    </xf>
    <xf numFmtId="178" fontId="17" fillId="0" borderId="20" xfId="2" applyNumberFormat="1" applyFont="1" applyFill="1" applyBorder="1" applyAlignment="1" applyProtection="1">
      <alignment horizontal="right" vertical="center"/>
    </xf>
    <xf numFmtId="177" fontId="14" fillId="4" borderId="11" xfId="2" applyNumberFormat="1" applyFont="1" applyFill="1" applyBorder="1" applyAlignment="1" applyProtection="1">
      <alignment horizontal="center" vertical="center"/>
    </xf>
    <xf numFmtId="177" fontId="14" fillId="4" borderId="31" xfId="2" applyNumberFormat="1" applyFont="1" applyFill="1" applyBorder="1" applyAlignment="1" applyProtection="1">
      <alignment horizontal="center" vertical="center"/>
    </xf>
    <xf numFmtId="177" fontId="17" fillId="0" borderId="11" xfId="2" applyNumberFormat="1" applyFont="1" applyFill="1" applyBorder="1" applyAlignment="1" applyProtection="1">
      <alignment horizontal="right" vertical="center"/>
    </xf>
    <xf numFmtId="177" fontId="17" fillId="0" borderId="33" xfId="2" applyNumberFormat="1" applyFont="1" applyFill="1" applyBorder="1" applyAlignment="1" applyProtection="1">
      <alignment horizontal="right" vertical="center"/>
    </xf>
    <xf numFmtId="177" fontId="14" fillId="4" borderId="34" xfId="2" applyNumberFormat="1" applyFont="1" applyFill="1" applyBorder="1" applyAlignment="1" applyProtection="1">
      <alignment horizontal="center" vertical="center"/>
    </xf>
    <xf numFmtId="177" fontId="14" fillId="4" borderId="32" xfId="2" applyNumberFormat="1" applyFont="1" applyFill="1" applyBorder="1" applyAlignment="1" applyProtection="1">
      <alignment horizontal="center" vertical="center"/>
    </xf>
    <xf numFmtId="177" fontId="17" fillId="0" borderId="34" xfId="2" applyNumberFormat="1" applyFont="1" applyFill="1" applyBorder="1" applyAlignment="1" applyProtection="1">
      <alignment horizontal="right" vertical="center"/>
    </xf>
    <xf numFmtId="177" fontId="17" fillId="0" borderId="32" xfId="2" applyNumberFormat="1" applyFont="1" applyFill="1" applyBorder="1" applyAlignment="1" applyProtection="1">
      <alignment horizontal="right" vertical="center"/>
    </xf>
    <xf numFmtId="177" fontId="17" fillId="0" borderId="35" xfId="2" applyNumberFormat="1" applyFont="1" applyFill="1" applyBorder="1" applyAlignment="1" applyProtection="1">
      <alignment horizontal="right" vertical="center"/>
    </xf>
    <xf numFmtId="178" fontId="17" fillId="0" borderId="34" xfId="2" applyNumberFormat="1" applyFont="1" applyFill="1" applyBorder="1" applyAlignment="1" applyProtection="1">
      <alignment horizontal="right" vertical="center"/>
    </xf>
    <xf numFmtId="178" fontId="17" fillId="0" borderId="35" xfId="2" applyNumberFormat="1" applyFont="1" applyFill="1" applyBorder="1" applyAlignment="1" applyProtection="1">
      <alignment horizontal="right" vertical="center"/>
    </xf>
    <xf numFmtId="177" fontId="14" fillId="4" borderId="33" xfId="2" applyNumberFormat="1" applyFont="1" applyFill="1" applyBorder="1" applyAlignment="1" applyProtection="1">
      <alignment horizontal="center" vertical="center"/>
    </xf>
    <xf numFmtId="177" fontId="14" fillId="4" borderId="49" xfId="2" applyNumberFormat="1" applyFont="1" applyFill="1" applyBorder="1" applyAlignment="1" applyProtection="1">
      <alignment horizontal="center" vertical="center" textRotation="255"/>
    </xf>
    <xf numFmtId="177" fontId="14" fillId="4" borderId="50" xfId="2" applyNumberFormat="1" applyFont="1" applyFill="1" applyBorder="1" applyAlignment="1" applyProtection="1">
      <alignment horizontal="center" vertical="center" textRotation="255"/>
    </xf>
    <xf numFmtId="177" fontId="17" fillId="0" borderId="52" xfId="2" applyNumberFormat="1" applyFont="1" applyFill="1" applyBorder="1" applyAlignment="1" applyProtection="1">
      <alignment vertical="center"/>
    </xf>
    <xf numFmtId="177" fontId="17" fillId="0" borderId="53" xfId="2" applyNumberFormat="1" applyFont="1" applyFill="1" applyBorder="1" applyAlignment="1" applyProtection="1">
      <alignment vertical="center"/>
    </xf>
    <xf numFmtId="177" fontId="17" fillId="0" borderId="55" xfId="2" applyNumberFormat="1" applyFont="1" applyFill="1" applyBorder="1" applyAlignment="1" applyProtection="1">
      <alignment vertical="center"/>
    </xf>
    <xf numFmtId="177" fontId="17" fillId="0" borderId="18" xfId="2" applyNumberFormat="1" applyFont="1" applyFill="1" applyBorder="1" applyAlignment="1" applyProtection="1">
      <alignment horizontal="center" vertical="center"/>
    </xf>
    <xf numFmtId="177" fontId="17" fillId="0" borderId="16" xfId="2" applyNumberFormat="1" applyFont="1" applyFill="1" applyBorder="1" applyAlignment="1" applyProtection="1">
      <alignment horizontal="center" vertical="center"/>
    </xf>
    <xf numFmtId="177" fontId="17" fillId="0" borderId="27" xfId="2" applyNumberFormat="1" applyFont="1" applyFill="1" applyBorder="1" applyAlignment="1" applyProtection="1">
      <alignment horizontal="right" vertical="center"/>
    </xf>
    <xf numFmtId="177" fontId="17" fillId="0" borderId="40" xfId="2" applyNumberFormat="1" applyFont="1" applyFill="1" applyBorder="1" applyAlignment="1" applyProtection="1">
      <alignment horizontal="right" vertical="center"/>
    </xf>
    <xf numFmtId="177" fontId="17" fillId="0" borderId="54" xfId="2" applyNumberFormat="1" applyFont="1" applyFill="1" applyBorder="1" applyAlignment="1" applyProtection="1">
      <alignment horizontal="right" vertical="center"/>
    </xf>
    <xf numFmtId="177" fontId="17" fillId="0" borderId="22" xfId="2" applyNumberFormat="1" applyFont="1" applyFill="1" applyBorder="1" applyAlignment="1" applyProtection="1">
      <alignment horizontal="center" vertical="center"/>
    </xf>
    <xf numFmtId="177" fontId="17" fillId="0" borderId="20" xfId="2" applyNumberFormat="1" applyFont="1" applyFill="1" applyBorder="1" applyAlignment="1" applyProtection="1">
      <alignment horizontal="center" vertical="center"/>
    </xf>
    <xf numFmtId="177" fontId="14" fillId="4" borderId="40" xfId="2" applyNumberFormat="1" applyFont="1" applyFill="1" applyBorder="1" applyAlignment="1" applyProtection="1">
      <alignment horizontal="center" vertical="center"/>
    </xf>
    <xf numFmtId="177" fontId="14" fillId="4" borderId="41" xfId="2" applyNumberFormat="1" applyFont="1" applyFill="1" applyBorder="1" applyAlignment="1" applyProtection="1">
      <alignment horizontal="center" vertical="center"/>
    </xf>
    <xf numFmtId="177" fontId="14" fillId="4" borderId="5" xfId="2" applyNumberFormat="1" applyFont="1" applyFill="1" applyBorder="1" applyAlignment="1" applyProtection="1">
      <alignment horizontal="center" vertical="center"/>
    </xf>
    <xf numFmtId="177" fontId="14" fillId="4" borderId="6" xfId="2" applyNumberFormat="1" applyFont="1" applyFill="1" applyBorder="1" applyAlignment="1" applyProtection="1">
      <alignment horizontal="center" vertical="center"/>
    </xf>
    <xf numFmtId="177" fontId="14" fillId="4" borderId="7" xfId="2" applyNumberFormat="1" applyFont="1" applyFill="1" applyBorder="1" applyAlignment="1" applyProtection="1">
      <alignment horizontal="center" vertical="center"/>
    </xf>
    <xf numFmtId="177" fontId="14" fillId="4" borderId="13" xfId="2" applyNumberFormat="1" applyFont="1" applyFill="1" applyBorder="1" applyAlignment="1" applyProtection="1">
      <alignment horizontal="center" vertical="center" textRotation="255"/>
    </xf>
    <xf numFmtId="177" fontId="14" fillId="4" borderId="14" xfId="2" applyNumberFormat="1" applyFont="1" applyFill="1" applyBorder="1" applyAlignment="1" applyProtection="1">
      <alignment horizontal="center" vertical="center" textRotation="255"/>
    </xf>
    <xf numFmtId="177" fontId="14" fillId="4" borderId="19" xfId="2" applyNumberFormat="1" applyFont="1" applyFill="1" applyBorder="1" applyAlignment="1" applyProtection="1">
      <alignment horizontal="center" vertical="center" textRotation="255"/>
    </xf>
    <xf numFmtId="177" fontId="14" fillId="4" borderId="1" xfId="2" applyNumberFormat="1" applyFont="1" applyFill="1" applyBorder="1" applyAlignment="1" applyProtection="1">
      <alignment horizontal="center" vertical="center" textRotation="255"/>
    </xf>
    <xf numFmtId="177" fontId="14" fillId="4" borderId="23" xfId="2" applyNumberFormat="1" applyFont="1" applyFill="1" applyBorder="1" applyAlignment="1" applyProtection="1">
      <alignment horizontal="center" vertical="center" textRotation="255"/>
    </xf>
    <xf numFmtId="177" fontId="14" fillId="4" borderId="24" xfId="2" applyNumberFormat="1" applyFont="1" applyFill="1" applyBorder="1" applyAlignment="1" applyProtection="1">
      <alignment horizontal="center" vertical="center" textRotation="255"/>
    </xf>
    <xf numFmtId="185" fontId="24" fillId="6" borderId="1" xfId="4" applyNumberFormat="1" applyFont="1" applyFill="1" applyBorder="1" applyAlignment="1">
      <alignment horizontal="center" vertical="center"/>
    </xf>
    <xf numFmtId="3" fontId="24" fillId="4" borderId="61" xfId="4" applyNumberFormat="1" applyFont="1" applyFill="1" applyBorder="1" applyAlignment="1">
      <alignment horizontal="center" vertical="center"/>
    </xf>
    <xf numFmtId="3" fontId="24" fillId="4" borderId="62" xfId="4" applyNumberFormat="1" applyFont="1" applyFill="1" applyBorder="1" applyAlignment="1">
      <alignment horizontal="center" vertical="center" wrapText="1"/>
    </xf>
    <xf numFmtId="3" fontId="24" fillId="4" borderId="62" xfId="4" applyNumberFormat="1" applyFont="1" applyFill="1" applyBorder="1" applyAlignment="1">
      <alignment horizontal="center" vertical="center"/>
    </xf>
    <xf numFmtId="185" fontId="24" fillId="4" borderId="63" xfId="4" applyNumberFormat="1" applyFont="1" applyFill="1" applyBorder="1" applyAlignment="1">
      <alignment horizontal="center" vertical="center"/>
    </xf>
    <xf numFmtId="185" fontId="24" fillId="4" borderId="64" xfId="4" applyNumberFormat="1" applyFont="1" applyFill="1" applyBorder="1" applyAlignment="1">
      <alignment horizontal="center" vertical="center"/>
    </xf>
    <xf numFmtId="185" fontId="24" fillId="4" borderId="65" xfId="4" applyNumberFormat="1" applyFont="1" applyFill="1" applyBorder="1" applyAlignment="1">
      <alignment horizontal="center" vertical="center"/>
    </xf>
    <xf numFmtId="186" fontId="24" fillId="4" borderId="63" xfId="4" applyNumberFormat="1" applyFont="1" applyFill="1" applyBorder="1" applyAlignment="1">
      <alignment horizontal="center" vertical="center"/>
    </xf>
    <xf numFmtId="186" fontId="24" fillId="4" borderId="64" xfId="4" applyNumberFormat="1" applyFont="1" applyFill="1" applyBorder="1" applyAlignment="1">
      <alignment horizontal="center" vertical="center"/>
    </xf>
    <xf numFmtId="186" fontId="24" fillId="4" borderId="65" xfId="4" applyNumberFormat="1" applyFont="1" applyFill="1" applyBorder="1" applyAlignment="1">
      <alignment horizontal="center" vertical="center"/>
    </xf>
    <xf numFmtId="3" fontId="14" fillId="4" borderId="147" xfId="6" applyNumberFormat="1" applyFont="1" applyFill="1" applyBorder="1" applyAlignment="1" applyProtection="1">
      <alignment horizontal="center" vertical="center"/>
    </xf>
    <xf numFmtId="3" fontId="14" fillId="4" borderId="150" xfId="6" applyNumberFormat="1" applyFont="1" applyFill="1" applyBorder="1" applyAlignment="1" applyProtection="1">
      <alignment horizontal="center" vertical="center"/>
    </xf>
    <xf numFmtId="3" fontId="14" fillId="4" borderId="147" xfId="6" applyNumberFormat="1" applyFont="1" applyFill="1" applyBorder="1" applyAlignment="1" applyProtection="1">
      <alignment horizontal="center" vertical="center" wrapText="1"/>
    </xf>
    <xf numFmtId="3" fontId="14" fillId="4" borderId="63" xfId="6" applyNumberFormat="1" applyFont="1" applyFill="1" applyBorder="1" applyAlignment="1" applyProtection="1">
      <alignment horizontal="center" vertical="center" wrapText="1"/>
    </xf>
    <xf numFmtId="3" fontId="14" fillId="4" borderId="64" xfId="6" applyNumberFormat="1" applyFont="1" applyFill="1" applyBorder="1" applyAlignment="1" applyProtection="1">
      <alignment horizontal="center" vertical="center"/>
    </xf>
    <xf numFmtId="3" fontId="14" fillId="4" borderId="65" xfId="6" applyNumberFormat="1" applyFont="1" applyFill="1" applyBorder="1" applyAlignment="1" applyProtection="1">
      <alignment horizontal="center" vertical="center"/>
    </xf>
    <xf numFmtId="3" fontId="14" fillId="4" borderId="148" xfId="6" applyNumberFormat="1" applyFont="1" applyFill="1" applyBorder="1" applyAlignment="1" applyProtection="1">
      <alignment horizontal="center" vertical="center" wrapText="1"/>
    </xf>
    <xf numFmtId="3" fontId="14" fillId="4" borderId="149" xfId="6" applyNumberFormat="1" applyFont="1" applyFill="1" applyBorder="1" applyAlignment="1" applyProtection="1">
      <alignment horizontal="center" vertical="center"/>
    </xf>
    <xf numFmtId="3" fontId="22" fillId="0" borderId="191" xfId="7" applyNumberFormat="1" applyFont="1" applyBorder="1" applyAlignment="1" applyProtection="1">
      <alignment horizontal="center" vertical="center"/>
    </xf>
    <xf numFmtId="3" fontId="22" fillId="0" borderId="192" xfId="7" applyNumberFormat="1" applyFont="1" applyBorder="1" applyAlignment="1" applyProtection="1">
      <alignment horizontal="center" vertical="center"/>
    </xf>
    <xf numFmtId="3" fontId="22" fillId="0" borderId="193" xfId="7" applyNumberFormat="1" applyFont="1" applyBorder="1" applyAlignment="1" applyProtection="1">
      <alignment horizontal="center" vertical="center"/>
    </xf>
    <xf numFmtId="3" fontId="22" fillId="0" borderId="194" xfId="7" applyNumberFormat="1" applyFont="1" applyBorder="1" applyAlignment="1" applyProtection="1">
      <alignment horizontal="center" vertical="center"/>
    </xf>
    <xf numFmtId="3" fontId="3" fillId="4" borderId="181" xfId="7" applyNumberFormat="1" applyFont="1" applyFill="1" applyBorder="1" applyAlignment="1" applyProtection="1">
      <alignment horizontal="center" vertical="center" wrapText="1"/>
    </xf>
    <xf numFmtId="3" fontId="3" fillId="4" borderId="184" xfId="7" applyNumberFormat="1" applyFont="1" applyFill="1" applyBorder="1" applyAlignment="1" applyProtection="1">
      <alignment horizontal="center" vertical="center"/>
    </xf>
    <xf numFmtId="3" fontId="3" fillId="4" borderId="182" xfId="7" applyNumberFormat="1" applyFont="1" applyFill="1" applyBorder="1" applyAlignment="1" applyProtection="1">
      <alignment horizontal="center" vertical="center" wrapText="1"/>
    </xf>
    <xf numFmtId="3" fontId="3" fillId="4" borderId="185" xfId="7" applyNumberFormat="1" applyFont="1" applyFill="1" applyBorder="1" applyAlignment="1" applyProtection="1">
      <alignment horizontal="center" vertical="center"/>
    </xf>
    <xf numFmtId="3" fontId="22" fillId="4" borderId="186" xfId="7" applyNumberFormat="1" applyFont="1" applyFill="1" applyBorder="1" applyAlignment="1" applyProtection="1">
      <alignment horizontal="center" vertical="center"/>
    </xf>
    <xf numFmtId="3" fontId="22" fillId="4" borderId="187" xfId="7" applyNumberFormat="1" applyFont="1" applyFill="1" applyBorder="1" applyAlignment="1" applyProtection="1">
      <alignment horizontal="center" vertical="center"/>
    </xf>
    <xf numFmtId="3" fontId="22" fillId="4" borderId="186" xfId="7" quotePrefix="1" applyNumberFormat="1" applyFont="1" applyFill="1" applyBorder="1" applyAlignment="1" applyProtection="1">
      <alignment horizontal="center" vertical="center"/>
    </xf>
    <xf numFmtId="3" fontId="22" fillId="4" borderId="187" xfId="7" quotePrefix="1" applyNumberFormat="1" applyFont="1" applyFill="1" applyBorder="1" applyAlignment="1" applyProtection="1">
      <alignment horizontal="center" vertical="center"/>
    </xf>
    <xf numFmtId="3" fontId="3" fillId="4" borderId="180" xfId="7" applyNumberFormat="1" applyFont="1" applyFill="1" applyBorder="1" applyAlignment="1" applyProtection="1">
      <alignment horizontal="center" vertical="center" wrapText="1"/>
    </xf>
    <xf numFmtId="3" fontId="3" fillId="4" borderId="183" xfId="7" applyNumberFormat="1" applyFont="1" applyFill="1" applyBorder="1" applyAlignment="1" applyProtection="1">
      <alignment horizontal="center" vertical="center"/>
    </xf>
    <xf numFmtId="3" fontId="22" fillId="4" borderId="181" xfId="7" applyNumberFormat="1" applyFont="1" applyFill="1" applyBorder="1" applyAlignment="1" applyProtection="1">
      <alignment horizontal="center" vertical="center" wrapText="1"/>
    </xf>
    <xf numFmtId="3" fontId="22" fillId="4" borderId="184" xfId="7" applyNumberFormat="1" applyFont="1" applyFill="1" applyBorder="1" applyAlignment="1" applyProtection="1">
      <alignment horizontal="center" vertical="center"/>
    </xf>
    <xf numFmtId="3" fontId="22" fillId="4" borderId="182" xfId="7" applyNumberFormat="1" applyFont="1" applyFill="1" applyBorder="1" applyAlignment="1" applyProtection="1">
      <alignment horizontal="center" vertical="center" wrapText="1"/>
    </xf>
    <xf numFmtId="3" fontId="22" fillId="4" borderId="185" xfId="7" applyNumberFormat="1" applyFont="1" applyFill="1" applyBorder="1" applyAlignment="1" applyProtection="1">
      <alignment horizontal="center" vertical="center"/>
    </xf>
    <xf numFmtId="3" fontId="22" fillId="4" borderId="180" xfId="7" applyNumberFormat="1" applyFont="1" applyFill="1" applyBorder="1" applyAlignment="1" applyProtection="1">
      <alignment horizontal="center" vertical="center"/>
    </xf>
    <xf numFmtId="3" fontId="22" fillId="4" borderId="181" xfId="7" applyNumberFormat="1" applyFont="1" applyFill="1" applyBorder="1" applyAlignment="1" applyProtection="1">
      <alignment horizontal="center" vertical="center"/>
    </xf>
    <xf numFmtId="3" fontId="22" fillId="4" borderId="183" xfId="7" applyNumberFormat="1" applyFont="1" applyFill="1" applyBorder="1" applyAlignment="1" applyProtection="1">
      <alignment horizontal="center" vertical="center"/>
    </xf>
    <xf numFmtId="3" fontId="22" fillId="4" borderId="193" xfId="7" applyNumberFormat="1" applyFont="1" applyFill="1" applyBorder="1" applyAlignment="1" applyProtection="1">
      <alignment horizontal="center" vertical="center"/>
    </xf>
    <xf numFmtId="3" fontId="22" fillId="4" borderId="194" xfId="7" applyNumberFormat="1" applyFont="1" applyFill="1" applyBorder="1" applyAlignment="1" applyProtection="1">
      <alignment horizontal="center" vertical="center"/>
    </xf>
    <xf numFmtId="3" fontId="22" fillId="4" borderId="197" xfId="7" applyNumberFormat="1" applyFont="1" applyFill="1" applyBorder="1" applyAlignment="1" applyProtection="1">
      <alignment horizontal="center" vertical="center"/>
    </xf>
    <xf numFmtId="3" fontId="22" fillId="4" borderId="195" xfId="7" applyNumberFormat="1" applyFont="1" applyFill="1" applyBorder="1" applyAlignment="1" applyProtection="1">
      <alignment horizontal="center" vertical="center"/>
    </xf>
    <xf numFmtId="3" fontId="22" fillId="0" borderId="189" xfId="7" applyNumberFormat="1" applyFont="1" applyBorder="1" applyAlignment="1" applyProtection="1">
      <alignment horizontal="center" vertical="center"/>
    </xf>
    <xf numFmtId="3" fontId="22" fillId="0" borderId="190" xfId="7" applyNumberFormat="1" applyFont="1" applyBorder="1" applyAlignment="1" applyProtection="1">
      <alignment horizontal="center" vertical="center"/>
    </xf>
    <xf numFmtId="3" fontId="6" fillId="0" borderId="28" xfId="7" applyNumberFormat="1" applyFont="1" applyFill="1" applyBorder="1" applyAlignment="1" applyProtection="1">
      <alignment horizontal="center" vertical="center"/>
    </xf>
    <xf numFmtId="3" fontId="6" fillId="0" borderId="53" xfId="7" applyNumberFormat="1" applyFont="1" applyFill="1" applyBorder="1" applyAlignment="1" applyProtection="1">
      <alignment horizontal="center" vertical="center"/>
    </xf>
    <xf numFmtId="3" fontId="6" fillId="0" borderId="55" xfId="7" applyNumberFormat="1" applyFont="1" applyFill="1" applyBorder="1" applyAlignment="1" applyProtection="1">
      <alignment horizontal="center" vertical="center"/>
    </xf>
    <xf numFmtId="3" fontId="22" fillId="0" borderId="28" xfId="7" applyNumberFormat="1" applyFont="1" applyFill="1" applyBorder="1" applyAlignment="1" applyProtection="1">
      <alignment horizontal="right" vertical="center"/>
    </xf>
    <xf numFmtId="3" fontId="22" fillId="0" borderId="53" xfId="7" applyNumberFormat="1" applyFont="1" applyFill="1" applyBorder="1" applyAlignment="1" applyProtection="1">
      <alignment horizontal="right" vertical="center"/>
    </xf>
    <xf numFmtId="3" fontId="22" fillId="0" borderId="55" xfId="7" applyNumberFormat="1" applyFont="1" applyFill="1" applyBorder="1" applyAlignment="1" applyProtection="1">
      <alignment horizontal="right" vertical="center"/>
    </xf>
    <xf numFmtId="3" fontId="22" fillId="4" borderId="28" xfId="7" applyNumberFormat="1" applyFont="1" applyFill="1" applyBorder="1" applyAlignment="1" applyProtection="1">
      <alignment horizontal="center" vertical="center" wrapText="1"/>
    </xf>
    <xf numFmtId="3" fontId="22" fillId="4" borderId="53" xfId="7" applyNumberFormat="1" applyFont="1" applyFill="1" applyBorder="1" applyAlignment="1" applyProtection="1">
      <alignment horizontal="center" vertical="center"/>
    </xf>
    <xf numFmtId="3" fontId="22" fillId="4" borderId="53" xfId="7" applyNumberFormat="1" applyFont="1" applyFill="1" applyBorder="1" applyAlignment="1" applyProtection="1">
      <alignment horizontal="center" vertical="center" wrapText="1"/>
    </xf>
    <xf numFmtId="3" fontId="22" fillId="4" borderId="56" xfId="7" applyNumberFormat="1" applyFont="1" applyFill="1" applyBorder="1" applyAlignment="1" applyProtection="1">
      <alignment horizontal="center" vertical="center"/>
    </xf>
    <xf numFmtId="3" fontId="22" fillId="4" borderId="45" xfId="7" applyNumberFormat="1" applyFont="1" applyFill="1" applyBorder="1" applyAlignment="1" applyProtection="1">
      <alignment horizontal="center" vertical="center"/>
    </xf>
    <xf numFmtId="3" fontId="22" fillId="4" borderId="59" xfId="7" applyNumberFormat="1" applyFont="1" applyFill="1" applyBorder="1" applyAlignment="1" applyProtection="1">
      <alignment horizontal="center" vertical="center"/>
    </xf>
    <xf numFmtId="3" fontId="22" fillId="4" borderId="51" xfId="7" applyNumberFormat="1" applyFont="1" applyFill="1" applyBorder="1" applyAlignment="1" applyProtection="1">
      <alignment horizontal="center" vertical="center"/>
    </xf>
    <xf numFmtId="3" fontId="22" fillId="4" borderId="47" xfId="7" applyNumberFormat="1" applyFont="1" applyFill="1" applyBorder="1" applyAlignment="1" applyProtection="1">
      <alignment horizontal="center" vertical="center"/>
    </xf>
    <xf numFmtId="3" fontId="22" fillId="4" borderId="179" xfId="7" applyNumberFormat="1" applyFont="1" applyFill="1" applyBorder="1" applyAlignment="1" applyProtection="1">
      <alignment horizontal="center" vertical="center"/>
    </xf>
    <xf numFmtId="3" fontId="22" fillId="4" borderId="2" xfId="7" applyNumberFormat="1" applyFont="1" applyFill="1" applyBorder="1" applyAlignment="1" applyProtection="1">
      <alignment horizontal="center" vertical="center"/>
    </xf>
    <xf numFmtId="3" fontId="22" fillId="4" borderId="3" xfId="7" applyNumberFormat="1" applyFont="1" applyFill="1" applyBorder="1" applyAlignment="1" applyProtection="1">
      <alignment horizontal="center" vertical="center"/>
    </xf>
    <xf numFmtId="3" fontId="22" fillId="4" borderId="4" xfId="7" applyNumberFormat="1" applyFont="1" applyFill="1" applyBorder="1" applyAlignment="1" applyProtection="1">
      <alignment horizontal="center" vertical="center"/>
    </xf>
    <xf numFmtId="3" fontId="3" fillId="4" borderId="180" xfId="7" applyNumberFormat="1" applyFont="1" applyFill="1" applyBorder="1" applyAlignment="1" applyProtection="1">
      <alignment horizontal="center" vertical="center"/>
    </xf>
    <xf numFmtId="3" fontId="3" fillId="4" borderId="181" xfId="7" quotePrefix="1" applyNumberFormat="1" applyFont="1" applyFill="1" applyBorder="1" applyAlignment="1" applyProtection="1">
      <alignment horizontal="center" vertical="center" wrapText="1"/>
    </xf>
    <xf numFmtId="3" fontId="3" fillId="4" borderId="184" xfId="7" quotePrefix="1" applyNumberFormat="1" applyFont="1" applyFill="1" applyBorder="1" applyAlignment="1" applyProtection="1">
      <alignment horizontal="center" vertical="center"/>
    </xf>
    <xf numFmtId="3" fontId="3" fillId="4" borderId="182" xfId="7" quotePrefix="1" applyNumberFormat="1" applyFont="1" applyFill="1" applyBorder="1" applyAlignment="1" applyProtection="1">
      <alignment horizontal="center" vertical="center" wrapText="1"/>
    </xf>
    <xf numFmtId="3" fontId="3" fillId="4" borderId="185" xfId="7" quotePrefix="1" applyNumberFormat="1" applyFont="1" applyFill="1" applyBorder="1" applyAlignment="1" applyProtection="1">
      <alignment horizontal="center" vertical="center"/>
    </xf>
    <xf numFmtId="3" fontId="22" fillId="4" borderId="28" xfId="7" applyNumberFormat="1" applyFont="1" applyFill="1" applyBorder="1" applyAlignment="1" applyProtection="1">
      <alignment horizontal="center" vertical="center"/>
    </xf>
    <xf numFmtId="3" fontId="22" fillId="4" borderId="180" xfId="7" quotePrefix="1" applyNumberFormat="1" applyFont="1" applyFill="1" applyBorder="1" applyAlignment="1" applyProtection="1">
      <alignment horizontal="center" vertical="center"/>
    </xf>
    <xf numFmtId="3" fontId="22" fillId="4" borderId="181" xfId="7" quotePrefix="1" applyNumberFormat="1" applyFont="1" applyFill="1" applyBorder="1" applyAlignment="1" applyProtection="1">
      <alignment horizontal="center" vertical="center"/>
    </xf>
    <xf numFmtId="3" fontId="22" fillId="4" borderId="183" xfId="7" quotePrefix="1" applyNumberFormat="1" applyFont="1" applyFill="1" applyBorder="1" applyAlignment="1" applyProtection="1">
      <alignment horizontal="center" vertical="center"/>
    </xf>
    <xf numFmtId="3" fontId="22" fillId="4" borderId="184" xfId="7" quotePrefix="1" applyNumberFormat="1" applyFont="1" applyFill="1" applyBorder="1" applyAlignment="1" applyProtection="1">
      <alignment horizontal="center" vertical="center"/>
    </xf>
    <xf numFmtId="3" fontId="35" fillId="6" borderId="227" xfId="7" applyNumberFormat="1" applyFont="1" applyFill="1" applyBorder="1" applyAlignment="1" applyProtection="1">
      <alignment vertical="center"/>
    </xf>
    <xf numFmtId="3" fontId="35" fillId="6" borderId="186" xfId="7" applyNumberFormat="1" applyFont="1" applyFill="1" applyBorder="1" applyAlignment="1" applyProtection="1">
      <alignment vertical="center"/>
    </xf>
    <xf numFmtId="3" fontId="35" fillId="6" borderId="51" xfId="7" applyNumberFormat="1" applyFont="1" applyFill="1" applyBorder="1" applyAlignment="1" applyProtection="1">
      <alignment vertical="center"/>
    </xf>
    <xf numFmtId="187" fontId="35" fillId="4" borderId="223" xfId="7" applyNumberFormat="1" applyFont="1" applyFill="1" applyBorder="1" applyAlignment="1" applyProtection="1">
      <alignment horizontal="right" vertical="center"/>
    </xf>
    <xf numFmtId="187" fontId="35" fillId="4" borderId="53" xfId="7" applyNumberFormat="1" applyFont="1" applyFill="1" applyBorder="1" applyAlignment="1" applyProtection="1">
      <alignment horizontal="right" vertical="center"/>
    </xf>
    <xf numFmtId="187" fontId="35" fillId="4" borderId="55" xfId="7" applyNumberFormat="1" applyFont="1" applyFill="1" applyBorder="1" applyAlignment="1" applyProtection="1">
      <alignment horizontal="right" vertical="center"/>
    </xf>
    <xf numFmtId="3" fontId="35" fillId="0" borderId="56" xfId="7" applyNumberFormat="1" applyFont="1" applyFill="1" applyBorder="1" applyAlignment="1" applyProtection="1">
      <alignment horizontal="center" vertical="center"/>
    </xf>
    <xf numFmtId="3" fontId="35" fillId="0" borderId="59" xfId="7" applyNumberFormat="1" applyFont="1" applyFill="1" applyBorder="1" applyAlignment="1" applyProtection="1">
      <alignment horizontal="center" vertical="center"/>
    </xf>
    <xf numFmtId="3" fontId="35" fillId="0" borderId="216" xfId="7" applyNumberFormat="1" applyFont="1" applyFill="1" applyBorder="1" applyAlignment="1" applyProtection="1">
      <alignment horizontal="center" vertical="center"/>
    </xf>
    <xf numFmtId="3" fontId="35" fillId="0" borderId="217" xfId="7" applyNumberFormat="1" applyFont="1" applyFill="1" applyBorder="1" applyAlignment="1" applyProtection="1">
      <alignment horizontal="center" vertical="center"/>
    </xf>
    <xf numFmtId="3" fontId="35" fillId="0" borderId="28" xfId="7" applyNumberFormat="1" applyFont="1" applyFill="1" applyBorder="1" applyAlignment="1" applyProtection="1">
      <alignment horizontal="center" vertical="center"/>
    </xf>
    <xf numFmtId="3" fontId="35" fillId="0" borderId="55" xfId="7" applyNumberFormat="1" applyFont="1" applyFill="1" applyBorder="1" applyAlignment="1" applyProtection="1">
      <alignment horizontal="center" vertical="center"/>
    </xf>
    <xf numFmtId="3" fontId="35" fillId="4" borderId="53" xfId="7" applyNumberFormat="1" applyFont="1" applyFill="1" applyBorder="1" applyAlignment="1" applyProtection="1">
      <alignment vertical="center"/>
    </xf>
    <xf numFmtId="3" fontId="35" fillId="4" borderId="55" xfId="7" applyNumberFormat="1" applyFont="1" applyFill="1" applyBorder="1" applyAlignment="1" applyProtection="1">
      <alignment vertical="center"/>
    </xf>
    <xf numFmtId="3" fontId="35" fillId="6" borderId="223" xfId="7" applyNumberFormat="1" applyFont="1" applyFill="1" applyBorder="1" applyAlignment="1" applyProtection="1">
      <alignment vertical="center"/>
    </xf>
    <xf numFmtId="3" fontId="35" fillId="6" borderId="53" xfId="7" applyNumberFormat="1" applyFont="1" applyFill="1" applyBorder="1" applyAlignment="1" applyProtection="1">
      <alignment vertical="center"/>
    </xf>
    <xf numFmtId="3" fontId="35" fillId="6" borderId="55" xfId="7" applyNumberFormat="1" applyFont="1" applyFill="1" applyBorder="1" applyAlignment="1" applyProtection="1">
      <alignment vertical="center"/>
    </xf>
    <xf numFmtId="3" fontId="35" fillId="0" borderId="223" xfId="7" applyNumberFormat="1" applyFont="1" applyFill="1" applyBorder="1" applyAlignment="1" applyProtection="1">
      <alignment horizontal="center" vertical="center"/>
    </xf>
    <xf numFmtId="3" fontId="35" fillId="0" borderId="53" xfId="7" applyNumberFormat="1" applyFont="1" applyFill="1" applyBorder="1" applyAlignment="1" applyProtection="1">
      <alignment horizontal="center" vertical="center"/>
    </xf>
    <xf numFmtId="3" fontId="35" fillId="5" borderId="53" xfId="7" applyNumberFormat="1" applyFont="1" applyFill="1" applyBorder="1" applyAlignment="1" applyProtection="1">
      <alignment horizontal="center" vertical="center" wrapText="1"/>
    </xf>
    <xf numFmtId="3" fontId="31" fillId="4" borderId="51" xfId="7" quotePrefix="1" applyNumberFormat="1" applyFont="1" applyFill="1" applyBorder="1" applyAlignment="1" applyProtection="1">
      <alignment horizontal="center" vertical="center"/>
    </xf>
    <xf numFmtId="3" fontId="31" fillId="4" borderId="179" xfId="7" quotePrefix="1" applyNumberFormat="1" applyFont="1" applyFill="1" applyBorder="1" applyAlignment="1" applyProtection="1">
      <alignment horizontal="center" vertical="center"/>
    </xf>
    <xf numFmtId="3" fontId="33" fillId="4" borderId="28" xfId="7" applyNumberFormat="1" applyFont="1" applyFill="1" applyBorder="1" applyAlignment="1" applyProtection="1">
      <alignment horizontal="center" vertical="center" wrapText="1"/>
    </xf>
    <xf numFmtId="3" fontId="33" fillId="4" borderId="55" xfId="7" applyNumberFormat="1" applyFont="1" applyFill="1" applyBorder="1" applyAlignment="1" applyProtection="1">
      <alignment horizontal="center" vertical="center"/>
    </xf>
    <xf numFmtId="3" fontId="33" fillId="4" borderId="28" xfId="7" applyNumberFormat="1" applyFont="1" applyFill="1" applyBorder="1" applyAlignment="1" applyProtection="1">
      <alignment horizontal="center" vertical="center"/>
    </xf>
    <xf numFmtId="3" fontId="33" fillId="4" borderId="28" xfId="7" quotePrefix="1" applyNumberFormat="1" applyFont="1" applyFill="1" applyBorder="1" applyAlignment="1" applyProtection="1">
      <alignment horizontal="center" vertical="center" wrapText="1"/>
    </xf>
    <xf numFmtId="3" fontId="33" fillId="4" borderId="55" xfId="7" quotePrefix="1" applyNumberFormat="1" applyFont="1" applyFill="1" applyBorder="1" applyAlignment="1" applyProtection="1">
      <alignment horizontal="center" vertical="center"/>
    </xf>
    <xf numFmtId="3" fontId="33" fillId="4" borderId="56" xfId="7" quotePrefix="1" applyNumberFormat="1" applyFont="1" applyFill="1" applyBorder="1" applyAlignment="1" applyProtection="1">
      <alignment horizontal="center" vertical="center"/>
    </xf>
    <xf numFmtId="3" fontId="33" fillId="4" borderId="59" xfId="7" quotePrefix="1" applyNumberFormat="1" applyFont="1" applyFill="1" applyBorder="1" applyAlignment="1" applyProtection="1">
      <alignment horizontal="center" vertical="center"/>
    </xf>
    <xf numFmtId="3" fontId="33" fillId="4" borderId="51" xfId="7" quotePrefix="1" applyNumberFormat="1" applyFont="1" applyFill="1" applyBorder="1" applyAlignment="1" applyProtection="1">
      <alignment horizontal="center" vertical="center"/>
    </xf>
    <xf numFmtId="3" fontId="33" fillId="4" borderId="179" xfId="7" quotePrefix="1" applyNumberFormat="1" applyFont="1" applyFill="1" applyBorder="1" applyAlignment="1" applyProtection="1">
      <alignment horizontal="center" vertical="center"/>
    </xf>
    <xf numFmtId="3" fontId="33" fillId="4" borderId="53" xfId="7" applyNumberFormat="1" applyFont="1" applyFill="1" applyBorder="1" applyAlignment="1" applyProtection="1">
      <alignment horizontal="center" vertical="center"/>
    </xf>
    <xf numFmtId="3" fontId="31" fillId="4" borderId="2" xfId="7" applyNumberFormat="1" applyFont="1" applyFill="1" applyBorder="1" applyAlignment="1" applyProtection="1">
      <alignment horizontal="center" vertical="center"/>
    </xf>
    <xf numFmtId="3" fontId="31" fillId="4" borderId="3" xfId="7" applyNumberFormat="1" applyFont="1" applyFill="1" applyBorder="1" applyAlignment="1" applyProtection="1">
      <alignment horizontal="center" vertical="center"/>
    </xf>
    <xf numFmtId="3" fontId="31" fillId="4" borderId="4" xfId="7" applyNumberFormat="1" applyFont="1" applyFill="1" applyBorder="1" applyAlignment="1" applyProtection="1">
      <alignment horizontal="center" vertical="center"/>
    </xf>
    <xf numFmtId="3" fontId="31" fillId="4" borderId="53" xfId="7" applyNumberFormat="1" applyFont="1" applyFill="1" applyBorder="1" applyAlignment="1" applyProtection="1">
      <alignment horizontal="center" vertical="center"/>
    </xf>
    <xf numFmtId="3" fontId="33" fillId="4" borderId="56" xfId="7" applyNumberFormat="1" applyFont="1" applyFill="1" applyBorder="1" applyAlignment="1" applyProtection="1">
      <alignment horizontal="center" vertical="center"/>
    </xf>
    <xf numFmtId="3" fontId="33" fillId="4" borderId="59" xfId="7" applyNumberFormat="1" applyFont="1" applyFill="1" applyBorder="1" applyAlignment="1" applyProtection="1">
      <alignment horizontal="center" vertical="center"/>
    </xf>
    <xf numFmtId="3" fontId="33" fillId="4" borderId="51" xfId="7" applyNumberFormat="1" applyFont="1" applyFill="1" applyBorder="1" applyAlignment="1" applyProtection="1">
      <alignment horizontal="center" vertical="center"/>
    </xf>
    <xf numFmtId="3" fontId="33" fillId="4" borderId="179" xfId="7" applyNumberFormat="1" applyFont="1" applyFill="1" applyBorder="1" applyAlignment="1" applyProtection="1">
      <alignment horizontal="center" vertical="center"/>
    </xf>
    <xf numFmtId="3" fontId="33" fillId="6" borderId="28" xfId="7" applyNumberFormat="1" applyFont="1" applyFill="1" applyBorder="1" applyAlignment="1" applyProtection="1">
      <alignment horizontal="center" vertical="center" wrapText="1"/>
    </xf>
    <xf numFmtId="3" fontId="33" fillId="6" borderId="55" xfId="7" applyNumberFormat="1" applyFont="1" applyFill="1" applyBorder="1" applyAlignment="1" applyProtection="1">
      <alignment horizontal="center" vertical="center"/>
    </xf>
    <xf numFmtId="3" fontId="31" fillId="4" borderId="28" xfId="7" applyNumberFormat="1" applyFont="1" applyFill="1" applyBorder="1" applyAlignment="1" applyProtection="1">
      <alignment horizontal="center" vertical="center" wrapText="1"/>
    </xf>
    <xf numFmtId="3" fontId="31" fillId="4" borderId="55" xfId="7" applyNumberFormat="1" applyFont="1" applyFill="1" applyBorder="1" applyAlignment="1" applyProtection="1">
      <alignment horizontal="center" vertical="center"/>
    </xf>
    <xf numFmtId="3" fontId="31" fillId="4" borderId="56" xfId="7" applyNumberFormat="1" applyFont="1" applyFill="1" applyBorder="1" applyAlignment="1" applyProtection="1">
      <alignment horizontal="center" vertical="center"/>
    </xf>
    <xf numFmtId="3" fontId="31" fillId="4" borderId="45" xfId="7" applyNumberFormat="1" applyFont="1" applyFill="1" applyBorder="1" applyAlignment="1" applyProtection="1">
      <alignment horizontal="center" vertical="center"/>
    </xf>
    <xf numFmtId="3" fontId="31" fillId="4" borderId="59" xfId="7" applyNumberFormat="1" applyFont="1" applyFill="1" applyBorder="1" applyAlignment="1" applyProtection="1">
      <alignment horizontal="center" vertical="center"/>
    </xf>
    <xf numFmtId="3" fontId="31" fillId="4" borderId="51" xfId="7" applyNumberFormat="1" applyFont="1" applyFill="1" applyBorder="1" applyAlignment="1" applyProtection="1">
      <alignment horizontal="center" vertical="center"/>
    </xf>
    <xf numFmtId="3" fontId="31" fillId="4" borderId="47" xfId="7" applyNumberFormat="1" applyFont="1" applyFill="1" applyBorder="1" applyAlignment="1" applyProtection="1">
      <alignment horizontal="center" vertical="center"/>
    </xf>
    <xf numFmtId="3" fontId="31" fillId="6" borderId="179" xfId="7" applyNumberFormat="1" applyFont="1" applyFill="1" applyBorder="1" applyAlignment="1" applyProtection="1">
      <alignment horizontal="center" vertical="center"/>
    </xf>
    <xf numFmtId="3" fontId="12" fillId="4" borderId="62" xfId="10" applyNumberFormat="1" applyFont="1" applyFill="1" applyBorder="1" applyAlignment="1">
      <alignment horizontal="center" vertical="center"/>
    </xf>
    <xf numFmtId="3" fontId="12" fillId="4" borderId="249" xfId="10" applyNumberFormat="1" applyFont="1" applyFill="1" applyBorder="1" applyAlignment="1">
      <alignment horizontal="center" vertical="center"/>
    </xf>
    <xf numFmtId="3" fontId="12" fillId="4" borderId="62" xfId="10" applyNumberFormat="1" applyFont="1" applyFill="1" applyBorder="1" applyAlignment="1">
      <alignment horizontal="center" vertical="center" wrapText="1"/>
    </xf>
    <xf numFmtId="3" fontId="12" fillId="4" borderId="248" xfId="10" applyNumberFormat="1" applyFont="1" applyFill="1" applyBorder="1" applyAlignment="1">
      <alignment horizontal="center" vertical="center"/>
    </xf>
    <xf numFmtId="3" fontId="12" fillId="4" borderId="250" xfId="10" applyNumberFormat="1" applyFont="1" applyFill="1" applyBorder="1" applyAlignment="1">
      <alignment horizontal="center" vertical="center"/>
    </xf>
    <xf numFmtId="3" fontId="12" fillId="4" borderId="239" xfId="10" applyNumberFormat="1" applyFont="1" applyFill="1" applyBorder="1" applyAlignment="1">
      <alignment horizontal="center" vertical="center" wrapText="1"/>
    </xf>
    <xf numFmtId="3" fontId="12" fillId="4" borderId="242" xfId="10" applyNumberFormat="1" applyFont="1" applyFill="1" applyBorder="1" applyAlignment="1">
      <alignment horizontal="center" vertical="center"/>
    </xf>
    <xf numFmtId="3" fontId="12" fillId="4" borderId="56" xfId="10" applyNumberFormat="1" applyFont="1" applyFill="1" applyBorder="1" applyAlignment="1">
      <alignment horizontal="distributed" vertical="center" indent="12"/>
    </xf>
    <xf numFmtId="3" fontId="12" fillId="4" borderId="45" xfId="10" applyNumberFormat="1" applyFont="1" applyFill="1" applyBorder="1" applyAlignment="1">
      <alignment horizontal="distributed" vertical="center" indent="12"/>
    </xf>
    <xf numFmtId="3" fontId="12" fillId="4" borderId="59" xfId="10" applyNumberFormat="1" applyFont="1" applyFill="1" applyBorder="1" applyAlignment="1">
      <alignment horizontal="distributed" vertical="center" indent="12"/>
    </xf>
    <xf numFmtId="3" fontId="12" fillId="4" borderId="240" xfId="10" applyNumberFormat="1" applyFont="1" applyFill="1" applyBorder="1" applyAlignment="1">
      <alignment horizontal="center" vertical="center" wrapText="1"/>
    </xf>
    <xf numFmtId="3" fontId="12" fillId="4" borderId="246" xfId="10" applyNumberFormat="1" applyFont="1" applyFill="1" applyBorder="1" applyAlignment="1">
      <alignment horizontal="center" vertical="center"/>
    </xf>
    <xf numFmtId="3" fontId="12" fillId="4" borderId="148" xfId="10" applyNumberFormat="1" applyFont="1" applyFill="1" applyBorder="1" applyAlignment="1">
      <alignment horizontal="distributed" vertical="center" indent="12"/>
    </xf>
    <xf numFmtId="3" fontId="12" fillId="4" borderId="241" xfId="10" applyNumberFormat="1" applyFont="1" applyFill="1" applyBorder="1" applyAlignment="1">
      <alignment horizontal="distributed" vertical="center" indent="12"/>
    </xf>
    <xf numFmtId="3" fontId="12" fillId="4" borderId="149" xfId="10" applyNumberFormat="1" applyFont="1" applyFill="1" applyBorder="1" applyAlignment="1">
      <alignment horizontal="distributed" vertical="center" indent="12"/>
    </xf>
    <xf numFmtId="3" fontId="12" fillId="4" borderId="243" xfId="10" applyNumberFormat="1" applyFont="1" applyFill="1" applyBorder="1" applyAlignment="1">
      <alignment horizontal="center" vertical="center" wrapText="1"/>
    </xf>
    <xf numFmtId="3" fontId="12" fillId="4" borderId="244" xfId="10" applyNumberFormat="1" applyFont="1" applyFill="1" applyBorder="1" applyAlignment="1">
      <alignment horizontal="center" vertical="center"/>
    </xf>
    <xf numFmtId="3" fontId="12" fillId="4" borderId="245" xfId="10" applyNumberFormat="1" applyFont="1" applyFill="1" applyBorder="1" applyAlignment="1">
      <alignment horizontal="center" vertical="center"/>
    </xf>
    <xf numFmtId="3" fontId="12" fillId="4" borderId="247" xfId="10" applyNumberFormat="1" applyFont="1" applyFill="1" applyBorder="1" applyAlignment="1">
      <alignment horizontal="center" vertical="center"/>
    </xf>
    <xf numFmtId="38" fontId="24" fillId="4" borderId="1" xfId="9" applyFont="1" applyFill="1" applyBorder="1" applyAlignment="1" applyProtection="1">
      <alignment horizontal="center" vertical="center" wrapText="1"/>
    </xf>
    <xf numFmtId="38" fontId="24" fillId="0" borderId="28" xfId="9" applyFont="1" applyFill="1" applyBorder="1" applyAlignment="1" applyProtection="1">
      <alignment horizontal="center" vertical="center" wrapText="1"/>
    </xf>
    <xf numFmtId="38" fontId="24" fillId="0" borderId="53" xfId="9" applyFont="1" applyFill="1" applyBorder="1" applyAlignment="1" applyProtection="1">
      <alignment horizontal="center" vertical="center" wrapText="1"/>
    </xf>
    <xf numFmtId="38" fontId="24" fillId="0" borderId="55" xfId="9" applyFont="1" applyFill="1" applyBorder="1" applyAlignment="1" applyProtection="1">
      <alignment horizontal="center" vertical="center" wrapText="1"/>
    </xf>
    <xf numFmtId="38" fontId="24" fillId="0" borderId="28" xfId="9" applyFont="1" applyFill="1" applyBorder="1" applyAlignment="1" applyProtection="1">
      <alignment horizontal="center" vertical="center" shrinkToFit="1"/>
    </xf>
    <xf numFmtId="38" fontId="24" fillId="0" borderId="53" xfId="9" applyFont="1" applyFill="1" applyBorder="1" applyAlignment="1" applyProtection="1">
      <alignment horizontal="center" vertical="center" shrinkToFit="1"/>
    </xf>
    <xf numFmtId="38" fontId="24" fillId="0" borderId="55" xfId="9" applyFont="1" applyFill="1" applyBorder="1" applyAlignment="1" applyProtection="1">
      <alignment horizontal="center" vertical="center" shrinkToFit="1"/>
    </xf>
    <xf numFmtId="38" fontId="8" fillId="4" borderId="1" xfId="1" applyFont="1" applyFill="1" applyBorder="1" applyAlignment="1" applyProtection="1">
      <alignment horizontal="center" vertical="center" wrapText="1"/>
    </xf>
    <xf numFmtId="0" fontId="8" fillId="4" borderId="1" xfId="11" applyFont="1" applyFill="1" applyBorder="1" applyAlignment="1" applyProtection="1">
      <alignment horizontal="center" vertical="center" wrapText="1"/>
    </xf>
    <xf numFmtId="176" fontId="8" fillId="4" borderId="1" xfId="1" applyNumberFormat="1" applyFont="1" applyFill="1" applyBorder="1" applyAlignment="1" applyProtection="1">
      <alignment horizontal="center" vertical="center" wrapText="1"/>
    </xf>
    <xf numFmtId="38" fontId="8" fillId="4" borderId="28" xfId="1" applyFont="1" applyFill="1" applyBorder="1" applyAlignment="1" applyProtection="1">
      <alignment horizontal="center" vertical="center" wrapText="1"/>
    </xf>
    <xf numFmtId="38" fontId="8" fillId="4" borderId="53" xfId="1" applyFont="1" applyFill="1" applyBorder="1" applyAlignment="1" applyProtection="1">
      <alignment horizontal="center" vertical="center" wrapText="1"/>
    </xf>
    <xf numFmtId="38" fontId="8" fillId="4" borderId="55" xfId="1" applyFont="1" applyFill="1" applyBorder="1" applyAlignment="1" applyProtection="1">
      <alignment horizontal="center" vertical="center" wrapText="1"/>
    </xf>
    <xf numFmtId="38" fontId="8" fillId="6" borderId="56" xfId="1" applyFont="1" applyFill="1" applyBorder="1" applyAlignment="1" applyProtection="1">
      <alignment horizontal="center" vertical="center" wrapText="1"/>
    </xf>
    <xf numFmtId="38" fontId="8" fillId="6" borderId="59" xfId="1" applyFont="1" applyFill="1" applyBorder="1" applyAlignment="1" applyProtection="1">
      <alignment horizontal="center" vertical="center" wrapText="1"/>
    </xf>
    <xf numFmtId="38" fontId="8" fillId="6" borderId="51" xfId="1" applyFont="1" applyFill="1" applyBorder="1" applyAlignment="1" applyProtection="1">
      <alignment horizontal="center" vertical="center" wrapText="1"/>
    </xf>
    <xf numFmtId="38" fontId="8" fillId="4" borderId="179" xfId="1" applyFont="1" applyFill="1" applyBorder="1" applyAlignment="1" applyProtection="1">
      <alignment horizontal="center" vertical="center" wrapText="1"/>
    </xf>
    <xf numFmtId="38" fontId="8" fillId="6" borderId="45" xfId="1" applyFont="1" applyFill="1" applyBorder="1" applyAlignment="1" applyProtection="1">
      <alignment horizontal="center" vertical="center" wrapText="1"/>
    </xf>
    <xf numFmtId="38" fontId="8" fillId="6" borderId="47" xfId="1" applyFont="1" applyFill="1" applyBorder="1" applyAlignment="1" applyProtection="1">
      <alignment horizontal="center" vertical="center" wrapText="1"/>
    </xf>
    <xf numFmtId="38" fontId="8" fillId="4" borderId="2" xfId="1" applyFont="1" applyFill="1" applyBorder="1" applyAlignment="1" applyProtection="1">
      <alignment horizontal="center" vertical="center" wrapText="1"/>
    </xf>
    <xf numFmtId="38" fontId="8" fillId="4" borderId="4" xfId="1" applyFont="1" applyFill="1" applyBorder="1" applyAlignment="1" applyProtection="1">
      <alignment horizontal="center" vertical="center" wrapText="1"/>
    </xf>
    <xf numFmtId="0" fontId="8" fillId="4" borderId="28" xfId="11" applyFont="1" applyFill="1" applyBorder="1" applyAlignment="1" applyProtection="1">
      <alignment horizontal="center" vertical="center" wrapText="1"/>
    </xf>
    <xf numFmtId="0" fontId="8" fillId="4" borderId="53" xfId="11" applyFont="1" applyFill="1" applyBorder="1" applyAlignment="1" applyProtection="1">
      <alignment horizontal="center" vertical="center" wrapText="1"/>
    </xf>
    <xf numFmtId="0" fontId="8" fillId="4" borderId="55" xfId="11" applyFont="1" applyFill="1" applyBorder="1" applyAlignment="1" applyProtection="1">
      <alignment horizontal="center" vertical="center" wrapText="1"/>
    </xf>
    <xf numFmtId="38" fontId="8" fillId="4" borderId="2" xfId="1" applyFont="1" applyFill="1" applyBorder="1" applyAlignment="1" applyProtection="1">
      <alignment horizontal="center" vertical="center"/>
    </xf>
    <xf numFmtId="38" fontId="8" fillId="4" borderId="3" xfId="1" applyFont="1" applyFill="1" applyBorder="1" applyAlignment="1" applyProtection="1">
      <alignment horizontal="center" vertical="center"/>
    </xf>
    <xf numFmtId="38" fontId="8" fillId="4" borderId="4" xfId="1" applyFont="1" applyFill="1" applyBorder="1" applyAlignment="1" applyProtection="1">
      <alignment horizontal="center" vertical="center"/>
    </xf>
    <xf numFmtId="176" fontId="8" fillId="4" borderId="28" xfId="1" applyNumberFormat="1" applyFont="1" applyFill="1" applyBorder="1" applyAlignment="1" applyProtection="1">
      <alignment horizontal="center" vertical="center" wrapText="1"/>
    </xf>
    <xf numFmtId="176" fontId="8" fillId="4" borderId="55" xfId="1" applyNumberFormat="1" applyFont="1" applyFill="1" applyBorder="1" applyAlignment="1" applyProtection="1">
      <alignment horizontal="center" vertical="center" wrapText="1"/>
    </xf>
    <xf numFmtId="0" fontId="8" fillId="4" borderId="2" xfId="11" applyFont="1" applyFill="1" applyBorder="1" applyAlignment="1" applyProtection="1">
      <alignment horizontal="center" vertical="center" wrapText="1"/>
    </xf>
    <xf numFmtId="0" fontId="8" fillId="4" borderId="3" xfId="11" applyFont="1" applyFill="1" applyBorder="1" applyAlignment="1" applyProtection="1">
      <alignment horizontal="center" vertical="center" wrapText="1"/>
    </xf>
    <xf numFmtId="0" fontId="8" fillId="4" borderId="4" xfId="11" applyFont="1" applyFill="1" applyBorder="1" applyAlignment="1" applyProtection="1">
      <alignment horizontal="center" vertical="center" wrapText="1"/>
    </xf>
    <xf numFmtId="38" fontId="8" fillId="4" borderId="3" xfId="1" applyFont="1" applyFill="1" applyBorder="1" applyAlignment="1" applyProtection="1">
      <alignment horizontal="center" vertical="center" wrapText="1"/>
    </xf>
    <xf numFmtId="38" fontId="8" fillId="4" borderId="51" xfId="1" applyFont="1" applyFill="1" applyBorder="1" applyAlignment="1" applyProtection="1">
      <alignment horizontal="center" vertical="center" wrapText="1"/>
    </xf>
    <xf numFmtId="38" fontId="8" fillId="4" borderId="47" xfId="1" applyFont="1" applyFill="1" applyBorder="1" applyAlignment="1" applyProtection="1">
      <alignment horizontal="center" vertical="center" wrapText="1"/>
    </xf>
    <xf numFmtId="38" fontId="8" fillId="4" borderId="56" xfId="1" applyFont="1" applyFill="1" applyBorder="1" applyAlignment="1" applyProtection="1">
      <alignment horizontal="center" vertical="center" wrapText="1"/>
    </xf>
    <xf numFmtId="38" fontId="8" fillId="4" borderId="45" xfId="1" applyFont="1" applyFill="1" applyBorder="1" applyAlignment="1" applyProtection="1">
      <alignment horizontal="center" vertical="center" wrapText="1"/>
    </xf>
    <xf numFmtId="38" fontId="8" fillId="4" borderId="59" xfId="1" applyFont="1" applyFill="1" applyBorder="1" applyAlignment="1" applyProtection="1">
      <alignment horizontal="center" vertical="center" wrapText="1"/>
    </xf>
    <xf numFmtId="0" fontId="4" fillId="4" borderId="2" xfId="11" applyFont="1" applyFill="1" applyBorder="1" applyAlignment="1" applyProtection="1">
      <alignment horizontal="center" vertical="center" wrapText="1"/>
    </xf>
    <xf numFmtId="0" fontId="4" fillId="4" borderId="4" xfId="11" applyFont="1" applyFill="1" applyBorder="1" applyAlignment="1" applyProtection="1">
      <alignment horizontal="center" vertical="center" wrapText="1"/>
    </xf>
    <xf numFmtId="38" fontId="8" fillId="0" borderId="186" xfId="1" applyFont="1" applyFill="1" applyBorder="1" applyAlignment="1" applyProtection="1">
      <alignment horizontal="center" vertical="center" wrapText="1"/>
    </xf>
    <xf numFmtId="38" fontId="43" fillId="0" borderId="0" xfId="1" applyFont="1" applyFill="1" applyBorder="1" applyAlignment="1" applyProtection="1">
      <alignment horizontal="center" vertical="center" wrapText="1"/>
    </xf>
    <xf numFmtId="38" fontId="43" fillId="4" borderId="56" xfId="1" applyFont="1" applyFill="1" applyBorder="1" applyAlignment="1" applyProtection="1">
      <alignment horizontal="center" vertical="center" wrapText="1"/>
    </xf>
    <xf numFmtId="38" fontId="43" fillId="4" borderId="51" xfId="1" applyFont="1" applyFill="1" applyBorder="1" applyAlignment="1" applyProtection="1">
      <alignment horizontal="center" vertical="center" wrapText="1"/>
    </xf>
    <xf numFmtId="38" fontId="23" fillId="4" borderId="191" xfId="1" applyFont="1" applyFill="1" applyBorder="1" applyAlignment="1">
      <alignment horizontal="left" vertical="center"/>
    </xf>
    <xf numFmtId="38" fontId="23" fillId="4" borderId="328" xfId="1" applyFont="1" applyFill="1" applyBorder="1" applyAlignment="1">
      <alignment horizontal="left" vertical="center"/>
    </xf>
    <xf numFmtId="38" fontId="23" fillId="0" borderId="47" xfId="1" applyFont="1" applyBorder="1" applyAlignment="1">
      <alignment horizontal="right" vertical="center"/>
    </xf>
    <xf numFmtId="38" fontId="23" fillId="4" borderId="2" xfId="1" applyFont="1" applyFill="1" applyBorder="1" applyAlignment="1">
      <alignment horizontal="center" vertical="center"/>
    </xf>
    <xf numFmtId="38" fontId="23" fillId="4" borderId="3" xfId="1" applyFont="1" applyFill="1" applyBorder="1" applyAlignment="1">
      <alignment horizontal="center" vertical="center"/>
    </xf>
    <xf numFmtId="38" fontId="23" fillId="4" borderId="4" xfId="1" applyFont="1" applyFill="1" applyBorder="1" applyAlignment="1">
      <alignment horizontal="center" vertical="center"/>
    </xf>
    <xf numFmtId="38" fontId="23" fillId="4" borderId="28" xfId="1" applyFont="1" applyFill="1" applyBorder="1" applyAlignment="1">
      <alignment horizontal="center" vertical="center"/>
    </xf>
    <xf numFmtId="38" fontId="23" fillId="4" borderId="53" xfId="1" applyFont="1" applyFill="1" applyBorder="1" applyAlignment="1">
      <alignment horizontal="center" vertical="center"/>
    </xf>
    <xf numFmtId="38" fontId="23" fillId="4" borderId="2" xfId="1" applyFont="1" applyFill="1" applyBorder="1" applyAlignment="1">
      <alignment horizontal="center" vertical="center" wrapText="1"/>
    </xf>
    <xf numFmtId="38" fontId="23" fillId="4" borderId="3" xfId="1" applyFont="1" applyFill="1" applyBorder="1" applyAlignment="1">
      <alignment horizontal="center" vertical="center" wrapText="1"/>
    </xf>
    <xf numFmtId="38" fontId="23" fillId="4" borderId="4" xfId="1" applyFont="1" applyFill="1" applyBorder="1" applyAlignment="1">
      <alignment horizontal="center" vertical="center" wrapText="1"/>
    </xf>
    <xf numFmtId="38" fontId="23" fillId="4" borderId="155" xfId="1" applyFont="1" applyFill="1" applyBorder="1" applyAlignment="1">
      <alignment horizontal="center" vertical="center" wrapText="1"/>
    </xf>
    <xf numFmtId="38" fontId="23" fillId="4" borderId="160" xfId="1" applyFont="1" applyFill="1" applyBorder="1" applyAlignment="1">
      <alignment horizontal="center" vertical="center" wrapText="1"/>
    </xf>
    <xf numFmtId="38" fontId="23" fillId="4" borderId="189" xfId="1" applyFont="1" applyFill="1" applyBorder="1" applyAlignment="1">
      <alignment horizontal="left" vertical="center"/>
    </xf>
    <xf numFmtId="38" fontId="23" fillId="4" borderId="327" xfId="1" applyFont="1" applyFill="1" applyBorder="1" applyAlignment="1">
      <alignment horizontal="left" vertical="center"/>
    </xf>
    <xf numFmtId="38" fontId="23" fillId="4" borderId="193" xfId="1" applyFont="1" applyFill="1" applyBorder="1" applyAlignment="1">
      <alignment horizontal="left" vertical="center"/>
    </xf>
    <xf numFmtId="38" fontId="23" fillId="4" borderId="329" xfId="1" applyFont="1" applyFill="1" applyBorder="1" applyAlignment="1">
      <alignment horizontal="left" vertical="center"/>
    </xf>
    <xf numFmtId="38" fontId="23" fillId="6" borderId="160" xfId="1" applyFont="1" applyFill="1" applyBorder="1" applyAlignment="1">
      <alignment horizontal="left" vertical="center"/>
    </xf>
    <xf numFmtId="38" fontId="23" fillId="4" borderId="326" xfId="1" applyFont="1" applyFill="1" applyBorder="1" applyAlignment="1">
      <alignment horizontal="center" vertical="center" wrapText="1"/>
    </xf>
    <xf numFmtId="38" fontId="23" fillId="4" borderId="330" xfId="1" applyFont="1" applyFill="1" applyBorder="1" applyAlignment="1">
      <alignment horizontal="center" vertical="center" wrapText="1"/>
    </xf>
    <xf numFmtId="0" fontId="3" fillId="0" borderId="161" xfId="13" applyBorder="1">
      <alignment vertical="center"/>
    </xf>
    <xf numFmtId="38" fontId="23" fillId="4" borderId="332" xfId="1" applyFont="1" applyFill="1" applyBorder="1" applyAlignment="1">
      <alignment horizontal="center" vertical="center" wrapText="1"/>
    </xf>
    <xf numFmtId="38" fontId="23" fillId="4" borderId="183" xfId="1" applyFont="1" applyFill="1" applyBorder="1" applyAlignment="1">
      <alignment horizontal="center" vertical="center" wrapText="1"/>
    </xf>
    <xf numFmtId="38" fontId="23" fillId="4" borderId="1" xfId="1" applyFont="1" applyFill="1" applyBorder="1" applyAlignment="1">
      <alignment horizontal="center" vertical="center" wrapText="1"/>
    </xf>
    <xf numFmtId="38" fontId="23" fillId="6" borderId="155" xfId="1" applyFont="1" applyFill="1" applyBorder="1" applyAlignment="1">
      <alignment horizontal="left" vertical="center"/>
    </xf>
    <xf numFmtId="40" fontId="23" fillId="6" borderId="1" xfId="1" applyNumberFormat="1" applyFont="1" applyFill="1" applyBorder="1" applyAlignment="1">
      <alignment vertical="center"/>
    </xf>
    <xf numFmtId="38" fontId="23" fillId="6" borderId="326" xfId="1" applyFont="1" applyFill="1" applyBorder="1" applyAlignment="1">
      <alignment horizontal="left" vertical="center"/>
    </xf>
    <xf numFmtId="38" fontId="23" fillId="4" borderId="51" xfId="1" applyFont="1" applyFill="1" applyBorder="1" applyAlignment="1">
      <alignment vertical="center"/>
    </xf>
    <xf numFmtId="38" fontId="23" fillId="4" borderId="47" xfId="1" applyFont="1" applyFill="1" applyBorder="1" applyAlignment="1">
      <alignment vertical="center"/>
    </xf>
    <xf numFmtId="38" fontId="23" fillId="4" borderId="179" xfId="1" applyFont="1" applyFill="1" applyBorder="1" applyAlignment="1">
      <alignment vertical="center"/>
    </xf>
    <xf numFmtId="38" fontId="23" fillId="4" borderId="1" xfId="1" applyFont="1" applyFill="1" applyBorder="1" applyAlignment="1">
      <alignment vertical="center"/>
    </xf>
    <xf numFmtId="38" fontId="8" fillId="0" borderId="28" xfId="1" applyFont="1" applyBorder="1" applyAlignment="1" applyProtection="1">
      <alignment horizontal="center" vertical="center" shrinkToFit="1"/>
    </xf>
    <xf numFmtId="38" fontId="8" fillId="0" borderId="53" xfId="1" applyFont="1" applyBorder="1" applyAlignment="1" applyProtection="1">
      <alignment horizontal="center" vertical="center" shrinkToFit="1"/>
    </xf>
    <xf numFmtId="38" fontId="8" fillId="0" borderId="55" xfId="1" applyFont="1" applyBorder="1" applyAlignment="1" applyProtection="1">
      <alignment horizontal="center" vertical="center" shrinkToFit="1"/>
    </xf>
    <xf numFmtId="38" fontId="47" fillId="0" borderId="186" xfId="1" applyFont="1" applyFill="1" applyBorder="1" applyAlignment="1" applyProtection="1">
      <alignment horizontal="center" vertical="center" wrapText="1"/>
    </xf>
    <xf numFmtId="38" fontId="47" fillId="0" borderId="0" xfId="1" applyFont="1" applyFill="1" applyAlignment="1" applyProtection="1">
      <alignment horizontal="center" vertical="center" wrapText="1"/>
    </xf>
    <xf numFmtId="38" fontId="8" fillId="0" borderId="28" xfId="1" applyFont="1" applyBorder="1" applyAlignment="1" applyProtection="1">
      <alignment horizontal="center" vertical="center"/>
    </xf>
    <xf numFmtId="38" fontId="8" fillId="0" borderId="53" xfId="1" applyFont="1" applyBorder="1" applyAlignment="1" applyProtection="1">
      <alignment horizontal="center" vertical="center"/>
    </xf>
    <xf numFmtId="38" fontId="8" fillId="0" borderId="55" xfId="1" applyFont="1" applyBorder="1" applyAlignment="1" applyProtection="1">
      <alignment horizontal="center" vertical="center"/>
    </xf>
    <xf numFmtId="38" fontId="47" fillId="0" borderId="186" xfId="1" applyFont="1" applyFill="1" applyBorder="1" applyAlignment="1" applyProtection="1">
      <alignment horizontal="center" vertical="center"/>
    </xf>
    <xf numFmtId="38" fontId="47" fillId="0" borderId="0" xfId="1" applyFont="1" applyFill="1" applyAlignment="1" applyProtection="1">
      <alignment horizontal="center" vertical="center"/>
    </xf>
    <xf numFmtId="38" fontId="8" fillId="0" borderId="0" xfId="1" applyFont="1" applyFill="1" applyAlignment="1" applyProtection="1">
      <alignment horizontal="center" vertical="center" wrapText="1"/>
    </xf>
    <xf numFmtId="190" fontId="8" fillId="4" borderId="2" xfId="1" applyNumberFormat="1" applyFont="1" applyFill="1" applyBorder="1" applyAlignment="1" applyProtection="1">
      <alignment horizontal="center" vertical="center" wrapText="1"/>
    </xf>
    <xf numFmtId="0" fontId="3" fillId="0" borderId="3" xfId="11" applyFont="1" applyBorder="1">
      <alignment vertical="center"/>
    </xf>
    <xf numFmtId="0" fontId="3" fillId="0" borderId="4" xfId="11" applyFont="1" applyBorder="1">
      <alignment vertical="center"/>
    </xf>
    <xf numFmtId="0" fontId="8" fillId="4" borderId="1" xfId="12" applyNumberFormat="1" applyFont="1" applyFill="1" applyBorder="1" applyAlignment="1" applyProtection="1">
      <alignment horizontal="center" vertical="center" wrapText="1"/>
    </xf>
    <xf numFmtId="0" fontId="8" fillId="4" borderId="1" xfId="1" applyNumberFormat="1" applyFont="1" applyFill="1" applyBorder="1" applyAlignment="1" applyProtection="1">
      <alignment horizontal="center" vertical="center" wrapText="1"/>
    </xf>
    <xf numFmtId="0" fontId="8" fillId="0" borderId="47" xfId="1" applyNumberFormat="1" applyFont="1" applyBorder="1" applyAlignment="1" applyProtection="1">
      <alignment horizontal="center" vertical="center"/>
    </xf>
    <xf numFmtId="3" fontId="8" fillId="6" borderId="1" xfId="1" applyNumberFormat="1" applyFont="1" applyFill="1" applyBorder="1" applyAlignment="1" applyProtection="1">
      <alignment vertical="center"/>
    </xf>
    <xf numFmtId="38" fontId="8" fillId="0" borderId="0" xfId="1" applyFont="1" applyFill="1" applyBorder="1" applyAlignment="1" applyProtection="1">
      <alignment horizontal="center" vertical="center" wrapText="1"/>
    </xf>
    <xf numFmtId="38" fontId="8" fillId="0" borderId="28" xfId="1" applyFont="1" applyFill="1" applyBorder="1" applyAlignment="1" applyProtection="1">
      <alignment horizontal="center" vertical="center"/>
    </xf>
    <xf numFmtId="38" fontId="8" fillId="0" borderId="55" xfId="1" applyFont="1" applyFill="1" applyBorder="1" applyAlignment="1" applyProtection="1">
      <alignment horizontal="center" vertical="center"/>
    </xf>
    <xf numFmtId="3" fontId="8" fillId="0" borderId="155" xfId="1" applyNumberFormat="1" applyFont="1" applyFill="1" applyBorder="1" applyAlignment="1" applyProtection="1">
      <alignment vertical="center"/>
    </xf>
    <xf numFmtId="3" fontId="8" fillId="0" borderId="326" xfId="1" applyNumberFormat="1" applyFont="1" applyFill="1" applyBorder="1" applyAlignment="1" applyProtection="1">
      <alignment vertical="center"/>
    </xf>
    <xf numFmtId="3" fontId="8" fillId="0" borderId="343" xfId="1" applyNumberFormat="1" applyFont="1" applyFill="1" applyBorder="1" applyAlignment="1" applyProtection="1">
      <alignment horizontal="right" vertical="center"/>
    </xf>
    <xf numFmtId="3" fontId="8" fillId="0" borderId="331" xfId="1" applyNumberFormat="1" applyFont="1" applyFill="1" applyBorder="1" applyAlignment="1" applyProtection="1">
      <alignment horizontal="right" vertical="center"/>
    </xf>
    <xf numFmtId="3" fontId="8" fillId="0" borderId="1" xfId="1" applyNumberFormat="1" applyFont="1" applyFill="1" applyBorder="1" applyAlignment="1" applyProtection="1">
      <alignment vertical="center"/>
    </xf>
    <xf numFmtId="38" fontId="8" fillId="4" borderId="1" xfId="1" applyFont="1" applyFill="1" applyBorder="1" applyAlignment="1" applyProtection="1">
      <alignment horizontal="center" vertical="center"/>
    </xf>
    <xf numFmtId="38" fontId="8" fillId="0" borderId="1" xfId="1" applyFont="1" applyBorder="1" applyAlignment="1" applyProtection="1">
      <alignment horizontal="center" vertical="center"/>
    </xf>
    <xf numFmtId="38" fontId="8" fillId="0" borderId="1" xfId="1" applyFont="1" applyBorder="1" applyAlignment="1" applyProtection="1">
      <alignment horizontal="center" vertical="center" shrinkToFit="1"/>
    </xf>
    <xf numFmtId="38" fontId="8" fillId="0" borderId="1" xfId="1" applyFont="1" applyFill="1" applyBorder="1" applyAlignment="1" applyProtection="1">
      <alignment horizontal="center" vertical="center"/>
    </xf>
    <xf numFmtId="0" fontId="8" fillId="4" borderId="56" xfId="11" applyFont="1" applyFill="1" applyBorder="1" applyAlignment="1" applyProtection="1">
      <alignment horizontal="center" vertical="center" wrapText="1"/>
    </xf>
    <xf numFmtId="0" fontId="8" fillId="4" borderId="45" xfId="11" applyFont="1" applyFill="1" applyBorder="1" applyAlignment="1" applyProtection="1">
      <alignment horizontal="center" vertical="center" wrapText="1"/>
    </xf>
    <xf numFmtId="0" fontId="8" fillId="4" borderId="59" xfId="11" applyFont="1" applyFill="1" applyBorder="1" applyAlignment="1" applyProtection="1">
      <alignment horizontal="center" vertical="center" wrapText="1"/>
    </xf>
    <xf numFmtId="0" fontId="8" fillId="4" borderId="186" xfId="11" applyFont="1" applyFill="1" applyBorder="1" applyAlignment="1" applyProtection="1">
      <alignment horizontal="center" vertical="center" wrapText="1"/>
    </xf>
    <xf numFmtId="0" fontId="8" fillId="4" borderId="0" xfId="11" applyFont="1" applyFill="1" applyBorder="1" applyAlignment="1" applyProtection="1">
      <alignment horizontal="center" vertical="center" wrapText="1"/>
    </xf>
    <xf numFmtId="0" fontId="8" fillId="4" borderId="50" xfId="11" applyFont="1" applyFill="1" applyBorder="1" applyAlignment="1" applyProtection="1">
      <alignment horizontal="center" vertical="center" wrapText="1"/>
    </xf>
    <xf numFmtId="0" fontId="8" fillId="4" borderId="51" xfId="11" applyFont="1" applyFill="1" applyBorder="1" applyAlignment="1" applyProtection="1">
      <alignment horizontal="center" vertical="center" wrapText="1"/>
    </xf>
    <xf numFmtId="0" fontId="8" fillId="4" borderId="47" xfId="11" applyFont="1" applyFill="1" applyBorder="1" applyAlignment="1" applyProtection="1">
      <alignment horizontal="center" vertical="center" wrapText="1"/>
    </xf>
    <xf numFmtId="0" fontId="8" fillId="4" borderId="179" xfId="11" applyFont="1" applyFill="1" applyBorder="1" applyAlignment="1" applyProtection="1">
      <alignment horizontal="center" vertical="center" wrapText="1"/>
    </xf>
    <xf numFmtId="0" fontId="23" fillId="4" borderId="51" xfId="11" applyFont="1" applyFill="1" applyBorder="1" applyAlignment="1">
      <alignment horizontal="center" vertical="center" wrapText="1"/>
    </xf>
    <xf numFmtId="0" fontId="23" fillId="4" borderId="179" xfId="11" applyFont="1" applyFill="1" applyBorder="1" applyAlignment="1">
      <alignment horizontal="center" vertical="center" wrapText="1"/>
    </xf>
    <xf numFmtId="0" fontId="23" fillId="4" borderId="51" xfId="11" applyFont="1" applyFill="1" applyBorder="1" applyAlignment="1" applyProtection="1">
      <alignment horizontal="center" vertical="center" wrapText="1"/>
    </xf>
    <xf numFmtId="0" fontId="23" fillId="4" borderId="179" xfId="11" applyFont="1" applyFill="1" applyBorder="1" applyAlignment="1" applyProtection="1">
      <alignment horizontal="center" vertical="center" wrapText="1"/>
    </xf>
    <xf numFmtId="0" fontId="43" fillId="4" borderId="51" xfId="11" applyFont="1" applyFill="1" applyBorder="1" applyAlignment="1" applyProtection="1">
      <alignment horizontal="center" vertical="center" wrapText="1"/>
    </xf>
    <xf numFmtId="0" fontId="4" fillId="4" borderId="179" xfId="11" applyFont="1" applyFill="1" applyBorder="1" applyAlignment="1" applyProtection="1">
      <alignment horizontal="center" vertical="center" wrapText="1"/>
    </xf>
    <xf numFmtId="0" fontId="23" fillId="4" borderId="2" xfId="11" applyFont="1" applyFill="1" applyBorder="1" applyAlignment="1" applyProtection="1">
      <alignment horizontal="center" vertical="center" wrapText="1"/>
    </xf>
    <xf numFmtId="0" fontId="23" fillId="4" borderId="4" xfId="11" applyFont="1" applyFill="1" applyBorder="1" applyAlignment="1" applyProtection="1">
      <alignment horizontal="center" vertical="center" wrapText="1"/>
    </xf>
    <xf numFmtId="0" fontId="3" fillId="0" borderId="4" xfId="11" applyBorder="1">
      <alignment vertical="center"/>
    </xf>
    <xf numFmtId="0" fontId="8" fillId="4" borderId="20" xfId="11" applyFont="1" applyFill="1" applyBorder="1" applyAlignment="1" applyProtection="1">
      <alignment horizontal="center" vertical="center" wrapText="1"/>
    </xf>
    <xf numFmtId="0" fontId="8" fillId="4" borderId="22" xfId="11" applyFont="1" applyFill="1" applyBorder="1" applyAlignment="1" applyProtection="1">
      <alignment horizontal="center" vertical="center" wrapText="1"/>
    </xf>
    <xf numFmtId="0" fontId="23" fillId="4" borderId="39" xfId="11" applyFont="1" applyFill="1" applyBorder="1" applyAlignment="1">
      <alignment horizontal="center" vertical="center" wrapText="1"/>
    </xf>
    <xf numFmtId="0" fontId="23" fillId="4" borderId="20" xfId="11" applyFont="1" applyFill="1" applyBorder="1" applyAlignment="1" applyProtection="1">
      <alignment horizontal="center" vertical="center" wrapText="1"/>
    </xf>
    <xf numFmtId="0" fontId="8" fillId="4" borderId="49" xfId="11" applyFont="1" applyFill="1" applyBorder="1" applyAlignment="1" applyProtection="1">
      <alignment horizontal="center" vertical="center" wrapText="1"/>
    </xf>
    <xf numFmtId="0" fontId="8" fillId="4" borderId="38" xfId="11" applyFont="1" applyFill="1" applyBorder="1" applyAlignment="1" applyProtection="1">
      <alignment horizontal="center" vertical="center" wrapText="1"/>
    </xf>
    <xf numFmtId="0" fontId="23" fillId="4" borderId="3" xfId="11" applyFont="1" applyFill="1" applyBorder="1" applyAlignment="1" applyProtection="1">
      <alignment horizontal="center" vertical="center" wrapText="1"/>
    </xf>
    <xf numFmtId="0" fontId="23" fillId="4" borderId="47" xfId="11" applyFont="1" applyFill="1" applyBorder="1" applyAlignment="1" applyProtection="1">
      <alignment horizontal="center" vertical="center" wrapText="1"/>
    </xf>
    <xf numFmtId="38" fontId="8" fillId="2" borderId="1" xfId="1" applyFont="1" applyFill="1" applyBorder="1" applyAlignment="1" applyProtection="1">
      <alignment horizontal="center" vertical="center" shrinkToFit="1"/>
    </xf>
    <xf numFmtId="38" fontId="8" fillId="2" borderId="1" xfId="1" applyFont="1" applyFill="1" applyBorder="1" applyAlignment="1" applyProtection="1">
      <alignment horizontal="center" vertical="center"/>
    </xf>
    <xf numFmtId="38" fontId="8" fillId="2" borderId="357" xfId="1" applyFont="1" applyFill="1" applyBorder="1" applyAlignment="1" applyProtection="1">
      <alignment horizontal="center" vertical="center"/>
    </xf>
    <xf numFmtId="176" fontId="52" fillId="6" borderId="1" xfId="11" applyNumberFormat="1" applyFont="1" applyFill="1" applyBorder="1" applyAlignment="1" applyProtection="1">
      <alignment horizontal="center" vertical="center" wrapText="1"/>
    </xf>
    <xf numFmtId="38" fontId="23" fillId="6" borderId="156" xfId="1" applyFont="1" applyFill="1" applyBorder="1" applyAlignment="1">
      <alignment horizontal="center" vertical="center" wrapText="1"/>
    </xf>
    <xf numFmtId="38" fontId="23" fillId="6" borderId="2" xfId="1" applyFont="1" applyFill="1" applyBorder="1" applyAlignment="1">
      <alignment horizontal="center" vertical="center" wrapText="1"/>
    </xf>
    <xf numFmtId="38" fontId="23" fillId="6" borderId="3" xfId="1" applyFont="1" applyFill="1" applyBorder="1" applyAlignment="1">
      <alignment horizontal="center" vertical="center" wrapText="1"/>
    </xf>
    <xf numFmtId="38" fontId="23" fillId="6" borderId="4" xfId="1" applyFont="1" applyFill="1" applyBorder="1" applyAlignment="1">
      <alignment horizontal="center" vertical="center" wrapText="1"/>
    </xf>
    <xf numFmtId="38" fontId="23" fillId="5" borderId="2" xfId="1" applyFont="1" applyFill="1" applyBorder="1" applyAlignment="1">
      <alignment horizontal="center" vertical="center" wrapText="1"/>
    </xf>
    <xf numFmtId="38" fontId="23" fillId="5" borderId="3" xfId="1" applyFont="1" applyFill="1" applyBorder="1" applyAlignment="1">
      <alignment horizontal="center" vertical="center" wrapText="1"/>
    </xf>
    <xf numFmtId="38" fontId="23" fillId="5" borderId="4" xfId="1" applyFont="1" applyFill="1" applyBorder="1" applyAlignment="1">
      <alignment horizontal="center" vertical="center" wrapText="1"/>
    </xf>
    <xf numFmtId="38" fontId="23" fillId="5" borderId="1" xfId="1" applyFont="1" applyFill="1" applyBorder="1" applyAlignment="1">
      <alignment horizontal="center" vertical="center" wrapText="1"/>
    </xf>
    <xf numFmtId="38" fontId="23" fillId="5" borderId="1" xfId="1" applyFont="1" applyFill="1" applyBorder="1" applyAlignment="1">
      <alignment horizontal="center" vertical="center"/>
    </xf>
    <xf numFmtId="38" fontId="8" fillId="0" borderId="53" xfId="9" applyFont="1" applyFill="1" applyBorder="1" applyAlignment="1">
      <alignment horizontal="center" vertical="center"/>
    </xf>
    <xf numFmtId="38" fontId="8" fillId="0" borderId="198" xfId="9" applyFont="1" applyFill="1" applyBorder="1" applyAlignment="1">
      <alignment horizontal="center" vertical="center"/>
    </xf>
    <xf numFmtId="38" fontId="8" fillId="0" borderId="28" xfId="9" applyFont="1" applyFill="1" applyBorder="1" applyAlignment="1">
      <alignment horizontal="center" vertical="center"/>
    </xf>
    <xf numFmtId="38" fontId="8" fillId="0" borderId="55" xfId="9" applyFont="1" applyFill="1" applyBorder="1" applyAlignment="1">
      <alignment horizontal="center" vertical="center"/>
    </xf>
    <xf numFmtId="38" fontId="8" fillId="0" borderId="28" xfId="9" applyFont="1" applyFill="1" applyBorder="1" applyAlignment="1">
      <alignment horizontal="center" vertical="center" shrinkToFit="1"/>
    </xf>
    <xf numFmtId="38" fontId="8" fillId="0" borderId="53" xfId="9" applyFont="1" applyFill="1" applyBorder="1" applyAlignment="1">
      <alignment horizontal="center" vertical="center" shrinkToFit="1"/>
    </xf>
    <xf numFmtId="38" fontId="8" fillId="0" borderId="55" xfId="9" applyFont="1" applyFill="1" applyBorder="1" applyAlignment="1">
      <alignment horizontal="center" vertical="center" shrinkToFit="1"/>
    </xf>
    <xf numFmtId="38" fontId="8" fillId="4" borderId="28" xfId="9" applyFont="1" applyFill="1" applyBorder="1" applyAlignment="1" applyProtection="1">
      <alignment horizontal="center" vertical="center" wrapText="1"/>
    </xf>
    <xf numFmtId="38" fontId="8" fillId="4" borderId="55" xfId="9" applyFont="1" applyFill="1" applyBorder="1" applyAlignment="1" applyProtection="1">
      <alignment horizontal="center" vertical="center" wrapText="1"/>
    </xf>
    <xf numFmtId="38" fontId="4" fillId="4" borderId="28" xfId="9" applyFont="1" applyFill="1" applyBorder="1" applyAlignment="1" applyProtection="1">
      <alignment horizontal="center" vertical="center" wrapText="1"/>
    </xf>
    <xf numFmtId="38" fontId="4" fillId="4" borderId="55" xfId="9" applyFont="1" applyFill="1" applyBorder="1" applyAlignment="1" applyProtection="1">
      <alignment horizontal="center" vertical="center" wrapText="1"/>
    </xf>
    <xf numFmtId="38" fontId="8" fillId="4" borderId="53" xfId="9" applyFont="1" applyFill="1" applyBorder="1" applyAlignment="1" applyProtection="1">
      <alignment horizontal="center" vertical="center" wrapText="1"/>
    </xf>
    <xf numFmtId="38" fontId="8" fillId="4" borderId="56" xfId="9" applyFont="1" applyFill="1" applyBorder="1" applyAlignment="1" applyProtection="1">
      <alignment horizontal="center" vertical="center" wrapText="1"/>
    </xf>
    <xf numFmtId="38" fontId="8" fillId="4" borderId="45" xfId="9" applyFont="1" applyFill="1" applyBorder="1" applyAlignment="1" applyProtection="1">
      <alignment horizontal="center" vertical="center" wrapText="1"/>
    </xf>
    <xf numFmtId="38" fontId="8" fillId="4" borderId="59" xfId="9" applyFont="1" applyFill="1" applyBorder="1" applyAlignment="1" applyProtection="1">
      <alignment horizontal="center" vertical="center" wrapText="1"/>
    </xf>
    <xf numFmtId="38" fontId="8" fillId="4" borderId="51" xfId="9" applyFont="1" applyFill="1" applyBorder="1" applyAlignment="1" applyProtection="1">
      <alignment horizontal="center" vertical="center" wrapText="1"/>
    </xf>
    <xf numFmtId="38" fontId="8" fillId="4" borderId="47" xfId="9" applyFont="1" applyFill="1" applyBorder="1" applyAlignment="1" applyProtection="1">
      <alignment horizontal="center" vertical="center" wrapText="1"/>
    </xf>
    <xf numFmtId="38" fontId="8" fillId="4" borderId="179" xfId="9" applyFont="1" applyFill="1" applyBorder="1" applyAlignment="1" applyProtection="1">
      <alignment horizontal="center" vertical="center" wrapText="1"/>
    </xf>
    <xf numFmtId="176" fontId="8" fillId="4" borderId="56" xfId="9" applyNumberFormat="1" applyFont="1" applyFill="1" applyBorder="1" applyAlignment="1" applyProtection="1">
      <alignment horizontal="center" vertical="center" wrapText="1"/>
    </xf>
    <xf numFmtId="176" fontId="8" fillId="4" borderId="45" xfId="9" applyNumberFormat="1" applyFont="1" applyFill="1" applyBorder="1" applyAlignment="1" applyProtection="1">
      <alignment horizontal="center" vertical="center" wrapText="1"/>
    </xf>
    <xf numFmtId="176" fontId="8" fillId="4" borderId="59" xfId="9" applyNumberFormat="1" applyFont="1" applyFill="1" applyBorder="1" applyAlignment="1" applyProtection="1">
      <alignment horizontal="center" vertical="center" wrapText="1"/>
    </xf>
    <xf numFmtId="176" fontId="8" fillId="4" borderId="51" xfId="9" applyNumberFormat="1" applyFont="1" applyFill="1" applyBorder="1" applyAlignment="1" applyProtection="1">
      <alignment horizontal="center" vertical="center" wrapText="1"/>
    </xf>
    <xf numFmtId="176" fontId="8" fillId="4" borderId="47" xfId="9" applyNumberFormat="1" applyFont="1" applyFill="1" applyBorder="1" applyAlignment="1" applyProtection="1">
      <alignment horizontal="center" vertical="center" wrapText="1"/>
    </xf>
    <xf numFmtId="176" fontId="8" fillId="4" borderId="179" xfId="9" applyNumberFormat="1" applyFont="1" applyFill="1" applyBorder="1" applyAlignment="1" applyProtection="1">
      <alignment horizontal="center" vertical="center" wrapText="1"/>
    </xf>
    <xf numFmtId="176" fontId="8" fillId="4" borderId="28" xfId="9" applyNumberFormat="1" applyFont="1" applyFill="1" applyBorder="1" applyAlignment="1" applyProtection="1">
      <alignment horizontal="center" vertical="center" wrapText="1"/>
    </xf>
    <xf numFmtId="176" fontId="8" fillId="4" borderId="53" xfId="9" applyNumberFormat="1" applyFont="1" applyFill="1" applyBorder="1" applyAlignment="1" applyProtection="1">
      <alignment horizontal="center" vertical="center" wrapText="1"/>
    </xf>
    <xf numFmtId="176" fontId="8" fillId="4" borderId="55" xfId="9" applyNumberFormat="1" applyFont="1" applyFill="1" applyBorder="1" applyAlignment="1" applyProtection="1">
      <alignment horizontal="center" vertical="center" wrapText="1"/>
    </xf>
    <xf numFmtId="38" fontId="8" fillId="4" borderId="2" xfId="9" applyFont="1" applyFill="1" applyBorder="1" applyAlignment="1" applyProtection="1">
      <alignment horizontal="center" vertical="center" wrapText="1"/>
    </xf>
    <xf numFmtId="38" fontId="8" fillId="4" borderId="4" xfId="9" applyFont="1" applyFill="1" applyBorder="1" applyAlignment="1" applyProtection="1">
      <alignment horizontal="center" vertical="center" wrapText="1"/>
    </xf>
    <xf numFmtId="38" fontId="8" fillId="4" borderId="3" xfId="9" applyFont="1" applyFill="1" applyBorder="1" applyAlignment="1" applyProtection="1">
      <alignment horizontal="center" vertical="center" wrapText="1"/>
    </xf>
    <xf numFmtId="38" fontId="8" fillId="4" borderId="28" xfId="9" applyNumberFormat="1" applyFont="1" applyFill="1" applyBorder="1" applyAlignment="1" applyProtection="1">
      <alignment horizontal="center" vertical="center" wrapText="1"/>
    </xf>
    <xf numFmtId="38" fontId="8" fillId="4" borderId="55" xfId="9" applyNumberFormat="1" applyFont="1" applyFill="1" applyBorder="1" applyAlignment="1" applyProtection="1">
      <alignment horizontal="center" vertical="center" wrapText="1"/>
    </xf>
    <xf numFmtId="38" fontId="8" fillId="4" borderId="53" xfId="9" applyNumberFormat="1" applyFont="1" applyFill="1" applyBorder="1" applyAlignment="1" applyProtection="1">
      <alignment horizontal="center" vertical="center" wrapText="1"/>
    </xf>
    <xf numFmtId="38" fontId="8" fillId="4" borderId="186" xfId="9" applyFont="1" applyFill="1" applyBorder="1" applyAlignment="1" applyProtection="1">
      <alignment horizontal="center" vertical="center" wrapText="1"/>
    </xf>
    <xf numFmtId="38" fontId="8" fillId="4" borderId="50" xfId="9" applyFont="1" applyFill="1" applyBorder="1" applyAlignment="1" applyProtection="1">
      <alignment horizontal="center" vertical="center" wrapText="1"/>
    </xf>
    <xf numFmtId="0" fontId="5" fillId="0" borderId="0" xfId="20" applyFont="1" applyBorder="1" applyAlignment="1" applyProtection="1">
      <alignment horizontal="left" vertical="center" wrapText="1"/>
    </xf>
    <xf numFmtId="0" fontId="23" fillId="0" borderId="45" xfId="20" applyFont="1" applyBorder="1" applyAlignment="1" applyProtection="1">
      <alignment horizontal="left" vertical="center" wrapText="1"/>
    </xf>
    <xf numFmtId="0" fontId="23" fillId="0" borderId="59" xfId="20" applyFont="1" applyBorder="1" applyAlignment="1" applyProtection="1">
      <alignment horizontal="left" vertical="center" wrapText="1"/>
    </xf>
    <xf numFmtId="0" fontId="8" fillId="4" borderId="1" xfId="20" applyFont="1" applyFill="1" applyBorder="1" applyAlignment="1" applyProtection="1">
      <alignment horizontal="center" vertical="center" wrapText="1"/>
    </xf>
    <xf numFmtId="0" fontId="8" fillId="4" borderId="28" xfId="20" applyFont="1" applyFill="1" applyBorder="1" applyAlignment="1" applyProtection="1">
      <alignment horizontal="center" vertical="center" wrapText="1"/>
    </xf>
    <xf numFmtId="0" fontId="8" fillId="4" borderId="55" xfId="20" applyFont="1" applyFill="1" applyBorder="1" applyAlignment="1" applyProtection="1">
      <alignment horizontal="center" vertical="center" wrapText="1"/>
    </xf>
    <xf numFmtId="38" fontId="8" fillId="4" borderId="1" xfId="21" applyFont="1" applyFill="1" applyBorder="1" applyAlignment="1" applyProtection="1">
      <alignment horizontal="center" vertical="center" wrapText="1"/>
    </xf>
    <xf numFmtId="0" fontId="24" fillId="4" borderId="28" xfId="20" applyFont="1" applyFill="1" applyBorder="1" applyAlignment="1" applyProtection="1">
      <alignment horizontal="center" vertical="center" wrapText="1"/>
    </xf>
    <xf numFmtId="0" fontId="24" fillId="4" borderId="55" xfId="20" applyFont="1" applyFill="1" applyBorder="1" applyAlignment="1" applyProtection="1">
      <alignment horizontal="center" vertical="center" wrapText="1"/>
    </xf>
    <xf numFmtId="3" fontId="5" fillId="13" borderId="1" xfId="20" applyNumberFormat="1" applyFont="1" applyFill="1" applyBorder="1" applyAlignment="1">
      <alignment horizontal="center" vertical="center" wrapText="1"/>
    </xf>
    <xf numFmtId="0" fontId="5" fillId="13" borderId="1" xfId="20" applyFont="1" applyFill="1" applyBorder="1" applyAlignment="1">
      <alignment horizontal="center" vertical="center" textRotation="255" shrinkToFit="1"/>
    </xf>
    <xf numFmtId="0" fontId="5" fillId="13" borderId="1" xfId="20" applyFont="1" applyFill="1" applyBorder="1" applyAlignment="1">
      <alignment horizontal="center" vertical="center" wrapText="1"/>
    </xf>
    <xf numFmtId="12" fontId="5" fillId="13" borderId="1" xfId="20" applyNumberFormat="1" applyFont="1" applyFill="1" applyBorder="1" applyAlignment="1">
      <alignment horizontal="center" vertical="center" textRotation="255" wrapText="1"/>
    </xf>
    <xf numFmtId="3" fontId="5" fillId="13" borderId="1" xfId="26" applyNumberFormat="1" applyFont="1" applyFill="1" applyBorder="1" applyAlignment="1">
      <alignment horizontal="center" vertical="center" wrapText="1"/>
    </xf>
    <xf numFmtId="0" fontId="5" fillId="13" borderId="1" xfId="26" applyFont="1" applyFill="1" applyBorder="1" applyAlignment="1">
      <alignment horizontal="center" vertical="center" textRotation="255" shrinkToFit="1"/>
    </xf>
    <xf numFmtId="0" fontId="5" fillId="13" borderId="1" xfId="26" applyFont="1" applyFill="1" applyBorder="1" applyAlignment="1">
      <alignment horizontal="center" vertical="center" wrapText="1"/>
    </xf>
    <xf numFmtId="12" fontId="5" fillId="13" borderId="1" xfId="26" applyNumberFormat="1" applyFont="1" applyFill="1" applyBorder="1" applyAlignment="1">
      <alignment horizontal="center" vertical="center" textRotation="255" wrapText="1"/>
    </xf>
    <xf numFmtId="3" fontId="5" fillId="13" borderId="1" xfId="27" applyNumberFormat="1" applyFont="1" applyFill="1" applyBorder="1" applyAlignment="1">
      <alignment horizontal="center" vertical="center" wrapText="1"/>
    </xf>
    <xf numFmtId="0" fontId="5" fillId="13" borderId="1" xfId="27" applyFont="1" applyFill="1" applyBorder="1" applyAlignment="1">
      <alignment horizontal="center" vertical="center" textRotation="255" shrinkToFit="1"/>
    </xf>
    <xf numFmtId="0" fontId="5" fillId="13" borderId="1" xfId="27" applyFont="1" applyFill="1" applyBorder="1" applyAlignment="1">
      <alignment horizontal="center" vertical="center" wrapText="1"/>
    </xf>
    <xf numFmtId="12" fontId="5" fillId="13" borderId="1" xfId="27" applyNumberFormat="1" applyFont="1" applyFill="1" applyBorder="1" applyAlignment="1">
      <alignment horizontal="center" vertical="center" textRotation="255" wrapText="1"/>
    </xf>
    <xf numFmtId="3" fontId="24" fillId="4" borderId="155" xfId="28" applyNumberFormat="1" applyFont="1" applyFill="1" applyBorder="1" applyAlignment="1">
      <alignment horizontal="center" vertical="center" wrapText="1"/>
    </xf>
    <xf numFmtId="3" fontId="24" fillId="4" borderId="160" xfId="28" applyNumberFormat="1" applyFont="1" applyFill="1" applyBorder="1" applyAlignment="1">
      <alignment horizontal="center" vertical="center" wrapText="1"/>
    </xf>
    <xf numFmtId="3" fontId="24" fillId="4" borderId="326" xfId="28" applyNumberFormat="1" applyFont="1" applyFill="1" applyBorder="1" applyAlignment="1">
      <alignment horizontal="center" vertical="center" wrapText="1"/>
    </xf>
    <xf numFmtId="3" fontId="24" fillId="4" borderId="69" xfId="28" applyNumberFormat="1" applyFont="1" applyFill="1" applyBorder="1" applyAlignment="1">
      <alignment horizontal="center" vertical="center" wrapText="1"/>
    </xf>
    <xf numFmtId="3" fontId="24" fillId="4" borderId="359" xfId="28" applyNumberFormat="1" applyFont="1" applyFill="1" applyBorder="1" applyAlignment="1">
      <alignment horizontal="center" vertical="center" wrapText="1"/>
    </xf>
    <xf numFmtId="3" fontId="24" fillId="4" borderId="71" xfId="28" applyNumberFormat="1" applyFont="1" applyFill="1" applyBorder="1" applyAlignment="1">
      <alignment horizontal="center" vertical="center" wrapText="1"/>
    </xf>
    <xf numFmtId="3" fontId="24" fillId="4" borderId="157" xfId="28" applyNumberFormat="1" applyFont="1" applyFill="1" applyBorder="1" applyAlignment="1">
      <alignment horizontal="center" vertical="center" wrapText="1"/>
    </xf>
    <xf numFmtId="3" fontId="24" fillId="4" borderId="162" xfId="28" applyNumberFormat="1" applyFont="1" applyFill="1" applyBorder="1" applyAlignment="1">
      <alignment horizontal="center" vertical="center" wrapText="1"/>
    </xf>
    <xf numFmtId="3" fontId="24" fillId="4" borderId="195" xfId="28" applyNumberFormat="1" applyFont="1" applyFill="1" applyBorder="1" applyAlignment="1">
      <alignment horizontal="center" vertical="center" wrapText="1"/>
    </xf>
    <xf numFmtId="3" fontId="24" fillId="4" borderId="159" xfId="28" applyNumberFormat="1" applyFont="1" applyFill="1" applyBorder="1" applyAlignment="1">
      <alignment horizontal="center" vertical="center" wrapText="1"/>
    </xf>
    <xf numFmtId="3" fontId="24" fillId="4" borderId="164" xfId="28" applyNumberFormat="1" applyFont="1" applyFill="1" applyBorder="1" applyAlignment="1">
      <alignment horizontal="center" vertical="center" wrapText="1"/>
    </xf>
    <xf numFmtId="3" fontId="24" fillId="4" borderId="196" xfId="28" applyNumberFormat="1" applyFont="1" applyFill="1" applyBorder="1" applyAlignment="1">
      <alignment horizontal="center" vertical="center" wrapText="1"/>
    </xf>
    <xf numFmtId="3" fontId="24" fillId="4" borderId="156" xfId="28" applyNumberFormat="1" applyFont="1" applyFill="1" applyBorder="1" applyAlignment="1">
      <alignment horizontal="center" vertical="center" wrapText="1"/>
    </xf>
    <xf numFmtId="3" fontId="24" fillId="4" borderId="161" xfId="28" applyNumberFormat="1" applyFont="1" applyFill="1" applyBorder="1" applyAlignment="1">
      <alignment horizontal="center" vertical="center" wrapText="1"/>
    </xf>
    <xf numFmtId="3" fontId="24" fillId="4" borderId="197" xfId="28" applyNumberFormat="1" applyFont="1" applyFill="1" applyBorder="1" applyAlignment="1">
      <alignment horizontal="center" vertical="center" wrapText="1"/>
    </xf>
    <xf numFmtId="3" fontId="24" fillId="4" borderId="155" xfId="29" applyNumberFormat="1" applyFont="1" applyFill="1" applyBorder="1" applyAlignment="1">
      <alignment horizontal="center" vertical="center" wrapText="1"/>
    </xf>
    <xf numFmtId="3" fontId="24" fillId="4" borderId="160" xfId="29" applyNumberFormat="1" applyFont="1" applyFill="1" applyBorder="1" applyAlignment="1">
      <alignment horizontal="center" vertical="center" wrapText="1"/>
    </xf>
    <xf numFmtId="3" fontId="24" fillId="4" borderId="326" xfId="29" applyNumberFormat="1" applyFont="1" applyFill="1" applyBorder="1" applyAlignment="1">
      <alignment horizontal="center" vertical="center" wrapText="1"/>
    </xf>
    <xf numFmtId="3" fontId="24" fillId="4" borderId="69" xfId="29" applyNumberFormat="1" applyFont="1" applyFill="1" applyBorder="1" applyAlignment="1">
      <alignment horizontal="center" vertical="center" wrapText="1"/>
    </xf>
    <xf numFmtId="3" fontId="24" fillId="4" borderId="359" xfId="29" applyNumberFormat="1" applyFont="1" applyFill="1" applyBorder="1" applyAlignment="1">
      <alignment horizontal="center" vertical="center" wrapText="1"/>
    </xf>
    <xf numFmtId="3" fontId="24" fillId="4" borderId="71" xfId="29" applyNumberFormat="1" applyFont="1" applyFill="1" applyBorder="1" applyAlignment="1">
      <alignment horizontal="center" vertical="center" wrapText="1"/>
    </xf>
    <xf numFmtId="3" fontId="24" fillId="0" borderId="186" xfId="29" applyNumberFormat="1" applyFont="1" applyFill="1" applyBorder="1" applyAlignment="1">
      <alignment horizontal="center" vertical="center" wrapText="1"/>
    </xf>
    <xf numFmtId="3" fontId="24" fillId="0" borderId="0" xfId="29" applyNumberFormat="1" applyFont="1" applyFill="1" applyBorder="1" applyAlignment="1">
      <alignment horizontal="center" vertical="center" wrapText="1"/>
    </xf>
    <xf numFmtId="3" fontId="24" fillId="4" borderId="157" xfId="29" applyNumberFormat="1" applyFont="1" applyFill="1" applyBorder="1" applyAlignment="1">
      <alignment horizontal="center" vertical="center" wrapText="1"/>
    </xf>
    <xf numFmtId="3" fontId="24" fillId="4" borderId="162" xfId="29" applyNumberFormat="1" applyFont="1" applyFill="1" applyBorder="1" applyAlignment="1">
      <alignment horizontal="center" vertical="center" wrapText="1"/>
    </xf>
    <xf numFmtId="3" fontId="24" fillId="4" borderId="195" xfId="29" applyNumberFormat="1" applyFont="1" applyFill="1" applyBorder="1" applyAlignment="1">
      <alignment horizontal="center" vertical="center" wrapText="1"/>
    </xf>
    <xf numFmtId="3" fontId="24" fillId="4" borderId="159" xfId="29" applyNumberFormat="1" applyFont="1" applyFill="1" applyBorder="1" applyAlignment="1">
      <alignment horizontal="center" vertical="center" wrapText="1"/>
    </xf>
    <xf numFmtId="3" fontId="24" fillId="4" borderId="164" xfId="29" applyNumberFormat="1" applyFont="1" applyFill="1" applyBorder="1" applyAlignment="1">
      <alignment horizontal="center" vertical="center" wrapText="1"/>
    </xf>
    <xf numFmtId="3" fontId="24" fillId="4" borderId="196" xfId="29" applyNumberFormat="1" applyFont="1" applyFill="1" applyBorder="1" applyAlignment="1">
      <alignment horizontal="center" vertical="center" wrapText="1"/>
    </xf>
    <xf numFmtId="3" fontId="24" fillId="4" borderId="156" xfId="29" applyNumberFormat="1" applyFont="1" applyFill="1" applyBorder="1" applyAlignment="1">
      <alignment horizontal="center" vertical="center" wrapText="1"/>
    </xf>
    <xf numFmtId="3" fontId="24" fillId="4" borderId="161" xfId="29" applyNumberFormat="1" applyFont="1" applyFill="1" applyBorder="1" applyAlignment="1">
      <alignment horizontal="center" vertical="center" wrapText="1"/>
    </xf>
    <xf numFmtId="3" fontId="24" fillId="4" borderId="197" xfId="29" applyNumberFormat="1" applyFont="1" applyFill="1" applyBorder="1" applyAlignment="1">
      <alignment horizontal="center" vertical="center" wrapText="1"/>
    </xf>
    <xf numFmtId="3" fontId="5" fillId="4" borderId="1" xfId="30" applyNumberFormat="1" applyFont="1" applyFill="1" applyBorder="1" applyAlignment="1" applyProtection="1">
      <alignment horizontal="center" vertical="center" wrapText="1"/>
    </xf>
    <xf numFmtId="0" fontId="5" fillId="4" borderId="1" xfId="30" applyFont="1" applyFill="1" applyBorder="1" applyAlignment="1" applyProtection="1">
      <alignment horizontal="center" vertical="center" wrapText="1"/>
    </xf>
    <xf numFmtId="12" fontId="5" fillId="4" borderId="1" xfId="30" applyNumberFormat="1" applyFont="1" applyFill="1" applyBorder="1" applyAlignment="1" applyProtection="1">
      <alignment horizontal="center" vertical="center" wrapText="1"/>
    </xf>
    <xf numFmtId="3" fontId="24" fillId="4" borderId="159" xfId="31" applyNumberFormat="1" applyFont="1" applyFill="1" applyBorder="1" applyAlignment="1" applyProtection="1">
      <alignment horizontal="center" vertical="center" wrapText="1"/>
    </xf>
    <xf numFmtId="3" fontId="24" fillId="4" borderId="164" xfId="31" applyNumberFormat="1" applyFont="1" applyFill="1" applyBorder="1" applyAlignment="1" applyProtection="1">
      <alignment horizontal="center" vertical="center" wrapText="1"/>
    </xf>
    <xf numFmtId="3" fontId="24" fillId="4" borderId="196" xfId="31" applyNumberFormat="1" applyFont="1" applyFill="1" applyBorder="1" applyAlignment="1" applyProtection="1">
      <alignment horizontal="center" vertical="center" wrapText="1"/>
    </xf>
    <xf numFmtId="3" fontId="24" fillId="4" borderId="157" xfId="31" applyNumberFormat="1" applyFont="1" applyFill="1" applyBorder="1" applyAlignment="1" applyProtection="1">
      <alignment horizontal="center" vertical="center" wrapText="1"/>
    </xf>
    <xf numFmtId="3" fontId="24" fillId="4" borderId="162" xfId="31" applyNumberFormat="1" applyFont="1" applyFill="1" applyBorder="1" applyAlignment="1" applyProtection="1">
      <alignment horizontal="center" vertical="center" wrapText="1"/>
    </xf>
    <xf numFmtId="3" fontId="24" fillId="4" borderId="195" xfId="31" applyNumberFormat="1" applyFont="1" applyFill="1" applyBorder="1" applyAlignment="1" applyProtection="1">
      <alignment horizontal="center" vertical="center" wrapText="1"/>
    </xf>
    <xf numFmtId="3" fontId="24" fillId="4" borderId="156" xfId="31" applyNumberFormat="1" applyFont="1" applyFill="1" applyBorder="1" applyAlignment="1" applyProtection="1">
      <alignment horizontal="center" vertical="center" wrapText="1"/>
    </xf>
    <xf numFmtId="3" fontId="24" fillId="4" borderId="161" xfId="31" applyNumberFormat="1" applyFont="1" applyFill="1" applyBorder="1" applyAlignment="1" applyProtection="1">
      <alignment horizontal="center" vertical="center" wrapText="1"/>
    </xf>
    <xf numFmtId="3" fontId="24" fillId="4" borderId="197" xfId="31" applyNumberFormat="1" applyFont="1" applyFill="1" applyBorder="1" applyAlignment="1" applyProtection="1">
      <alignment horizontal="center" vertical="center" wrapText="1"/>
    </xf>
    <xf numFmtId="3" fontId="24" fillId="4" borderId="1" xfId="31" applyNumberFormat="1" applyFont="1" applyFill="1" applyBorder="1" applyAlignment="1" applyProtection="1">
      <alignment horizontal="center" vertical="center" wrapText="1"/>
    </xf>
    <xf numFmtId="3" fontId="24" fillId="4" borderId="189" xfId="31" applyNumberFormat="1" applyFont="1" applyFill="1" applyBorder="1" applyAlignment="1" applyProtection="1">
      <alignment horizontal="center" vertical="center" wrapText="1"/>
    </xf>
    <xf numFmtId="3" fontId="24" fillId="4" borderId="191" xfId="31" applyNumberFormat="1" applyFont="1" applyFill="1" applyBorder="1" applyAlignment="1" applyProtection="1">
      <alignment horizontal="center" vertical="center" wrapText="1"/>
    </xf>
    <xf numFmtId="3" fontId="24" fillId="4" borderId="61" xfId="32" applyNumberFormat="1" applyFont="1" applyFill="1" applyBorder="1" applyAlignment="1" applyProtection="1">
      <alignment horizontal="center" vertical="center" wrapText="1"/>
    </xf>
    <xf numFmtId="3" fontId="24" fillId="0" borderId="61" xfId="32" applyNumberFormat="1" applyFont="1" applyBorder="1" applyAlignment="1" applyProtection="1">
      <alignment horizontal="center" vertical="center"/>
    </xf>
    <xf numFmtId="187" fontId="24" fillId="0" borderId="61" xfId="32" applyNumberFormat="1" applyFont="1" applyBorder="1" applyAlignment="1" applyProtection="1">
      <alignment vertical="center"/>
    </xf>
    <xf numFmtId="3" fontId="24" fillId="0" borderId="61" xfId="32" applyNumberFormat="1" applyFont="1" applyBorder="1" applyAlignment="1" applyProtection="1">
      <alignment vertical="center"/>
    </xf>
    <xf numFmtId="3" fontId="45" fillId="0" borderId="62" xfId="32" applyNumberFormat="1" applyFont="1" applyBorder="1" applyAlignment="1" applyProtection="1">
      <alignment horizontal="center" vertical="center"/>
    </xf>
    <xf numFmtId="3" fontId="45" fillId="0" borderId="249" xfId="32" applyNumberFormat="1" applyFont="1" applyBorder="1" applyAlignment="1" applyProtection="1">
      <alignment horizontal="center" vertical="center"/>
    </xf>
    <xf numFmtId="3" fontId="24" fillId="5" borderId="61" xfId="32" applyNumberFormat="1" applyFont="1" applyFill="1" applyBorder="1" applyAlignment="1" applyProtection="1">
      <alignment horizontal="center" vertical="center" wrapText="1"/>
    </xf>
    <xf numFmtId="0" fontId="22" fillId="0" borderId="186" xfId="34" applyFont="1" applyBorder="1" applyAlignment="1">
      <alignment horizontal="center" vertical="center"/>
    </xf>
    <xf numFmtId="0" fontId="22" fillId="0" borderId="0" xfId="34" applyFont="1" applyAlignment="1">
      <alignment horizontal="center" vertical="center"/>
    </xf>
    <xf numFmtId="0" fontId="22" fillId="0" borderId="0" xfId="34" applyFont="1" applyBorder="1" applyAlignment="1">
      <alignment horizontal="center" vertical="center"/>
    </xf>
    <xf numFmtId="0" fontId="22" fillId="4" borderId="2" xfId="34" applyFont="1" applyFill="1" applyBorder="1" applyAlignment="1">
      <alignment horizontal="center" vertical="center"/>
    </xf>
    <xf numFmtId="0" fontId="22" fillId="4" borderId="3" xfId="34" applyFont="1" applyFill="1" applyBorder="1" applyAlignment="1">
      <alignment horizontal="center" vertical="center"/>
    </xf>
    <xf numFmtId="0" fontId="22" fillId="4" borderId="4" xfId="34" applyFont="1" applyFill="1" applyBorder="1" applyAlignment="1">
      <alignment horizontal="center" vertical="center"/>
    </xf>
    <xf numFmtId="0" fontId="22" fillId="0" borderId="186" xfId="34" applyFont="1" applyBorder="1" applyAlignment="1">
      <alignment horizontal="left" vertical="center"/>
    </xf>
    <xf numFmtId="0" fontId="22" fillId="0" borderId="0" xfId="34" applyFont="1" applyAlignment="1">
      <alignment horizontal="left" vertical="center"/>
    </xf>
    <xf numFmtId="0" fontId="22" fillId="0" borderId="0" xfId="3" applyFont="1" applyAlignment="1" applyProtection="1">
      <alignment horizontal="left" vertical="center" wrapText="1"/>
    </xf>
    <xf numFmtId="0" fontId="27" fillId="4" borderId="11" xfId="3" applyFont="1" applyFill="1" applyBorder="1" applyAlignment="1" applyProtection="1">
      <alignment horizontal="center" vertical="center"/>
    </xf>
    <xf numFmtId="0" fontId="27" fillId="4" borderId="31" xfId="3" applyFont="1" applyFill="1" applyBorder="1" applyAlignment="1" applyProtection="1">
      <alignment horizontal="center" vertical="center"/>
    </xf>
    <xf numFmtId="0" fontId="27" fillId="4" borderId="6" xfId="3" applyFont="1" applyFill="1" applyBorder="1" applyAlignment="1" applyProtection="1">
      <alignment horizontal="center" vertical="center"/>
    </xf>
    <xf numFmtId="0" fontId="27" fillId="4" borderId="364" xfId="3" applyFont="1" applyFill="1" applyBorder="1" applyAlignment="1" applyProtection="1">
      <alignment horizontal="center" vertical="center"/>
    </xf>
    <xf numFmtId="0" fontId="27" fillId="4" borderId="365" xfId="3" applyFont="1" applyFill="1" applyBorder="1" applyAlignment="1" applyProtection="1">
      <alignment horizontal="center" vertical="center" wrapText="1"/>
    </xf>
    <xf numFmtId="0" fontId="27" fillId="4" borderId="367" xfId="3" applyFont="1" applyFill="1" applyBorder="1" applyAlignment="1" applyProtection="1">
      <alignment horizontal="center" vertical="center"/>
    </xf>
    <xf numFmtId="0" fontId="27" fillId="4" borderId="371" xfId="3" applyFont="1" applyFill="1" applyBorder="1" applyAlignment="1" applyProtection="1">
      <alignment horizontal="center" vertical="center"/>
    </xf>
    <xf numFmtId="0" fontId="27" fillId="4" borderId="367" xfId="3" applyFont="1" applyFill="1" applyBorder="1" applyAlignment="1" applyProtection="1">
      <alignment horizontal="center" vertical="center" wrapText="1"/>
    </xf>
    <xf numFmtId="0" fontId="27" fillId="4" borderId="5" xfId="3" applyFont="1" applyFill="1" applyBorder="1" applyAlignment="1" applyProtection="1">
      <alignment horizontal="center" vertical="center" wrapText="1"/>
    </xf>
    <xf numFmtId="0" fontId="27" fillId="4" borderId="7" xfId="3" applyFont="1" applyFill="1" applyBorder="1" applyAlignment="1" applyProtection="1">
      <alignment horizontal="center" vertical="center"/>
    </xf>
    <xf numFmtId="0" fontId="27" fillId="4" borderId="49" xfId="3" applyFont="1" applyFill="1" applyBorder="1" applyAlignment="1" applyProtection="1">
      <alignment horizontal="center" vertical="center"/>
    </xf>
    <xf numFmtId="0" fontId="27" fillId="4" borderId="380" xfId="3" applyFont="1" applyFill="1" applyBorder="1" applyAlignment="1" applyProtection="1">
      <alignment horizontal="center" vertical="center"/>
    </xf>
    <xf numFmtId="0" fontId="27" fillId="4" borderId="34" xfId="3" applyFont="1" applyFill="1" applyBorder="1" applyAlignment="1" applyProtection="1">
      <alignment horizontal="center" vertical="center"/>
    </xf>
    <xf numFmtId="0" fontId="27" fillId="4" borderId="35" xfId="3" applyFont="1" applyFill="1" applyBorder="1" applyAlignment="1" applyProtection="1">
      <alignment horizontal="center" vertical="center"/>
    </xf>
    <xf numFmtId="0" fontId="65" fillId="4" borderId="365" xfId="3" applyFont="1" applyFill="1" applyBorder="1" applyAlignment="1" applyProtection="1">
      <alignment horizontal="center" vertical="center" wrapText="1"/>
    </xf>
    <xf numFmtId="0" fontId="65" fillId="4" borderId="367" xfId="3" applyFont="1" applyFill="1" applyBorder="1" applyAlignment="1" applyProtection="1">
      <alignment horizontal="center" vertical="center" wrapText="1"/>
    </xf>
    <xf numFmtId="0" fontId="65" fillId="4" borderId="371" xfId="3" applyFont="1" applyFill="1" applyBorder="1" applyAlignment="1" applyProtection="1">
      <alignment horizontal="center" vertical="center" wrapText="1"/>
    </xf>
    <xf numFmtId="0" fontId="3" fillId="0" borderId="0" xfId="3" applyFont="1" applyAlignment="1" applyProtection="1">
      <alignment horizontal="left" vertical="center"/>
    </xf>
    <xf numFmtId="0" fontId="3" fillId="0" borderId="6" xfId="3" applyFont="1" applyBorder="1" applyAlignment="1" applyProtection="1">
      <alignment horizontal="right" vertical="center"/>
    </xf>
    <xf numFmtId="0" fontId="3" fillId="0" borderId="0" xfId="3" applyFont="1" applyBorder="1" applyAlignment="1" applyProtection="1">
      <alignment horizontal="right" vertical="center"/>
    </xf>
    <xf numFmtId="0" fontId="3" fillId="0" borderId="6" xfId="3" applyFont="1" applyBorder="1" applyAlignment="1" applyProtection="1">
      <alignment horizontal="left" vertical="center"/>
    </xf>
    <xf numFmtId="0" fontId="3" fillId="0" borderId="0" xfId="3" applyFont="1" applyBorder="1" applyAlignment="1" applyProtection="1">
      <alignment horizontal="left" vertical="center"/>
    </xf>
    <xf numFmtId="0" fontId="3" fillId="0" borderId="0" xfId="36" applyAlignment="1">
      <alignment horizontal="left" vertical="top" wrapText="1"/>
    </xf>
    <xf numFmtId="0" fontId="3" fillId="0" borderId="0" xfId="36" applyFont="1" applyAlignment="1">
      <alignment horizontal="left" vertical="top" wrapText="1"/>
    </xf>
    <xf numFmtId="0" fontId="5" fillId="0" borderId="45" xfId="36" applyFont="1" applyBorder="1" applyAlignment="1">
      <alignment horizontal="right" vertical="top"/>
    </xf>
    <xf numFmtId="0" fontId="25" fillId="0" borderId="0" xfId="0" applyFont="1" applyAlignment="1">
      <alignment horizontal="left" vertical="center"/>
    </xf>
    <xf numFmtId="0" fontId="3" fillId="0" borderId="56" xfId="0" applyFont="1" applyBorder="1" applyAlignment="1">
      <alignment horizontal="left" vertical="center" wrapText="1"/>
    </xf>
    <xf numFmtId="0" fontId="3" fillId="0" borderId="45" xfId="0" applyFont="1" applyBorder="1" applyAlignment="1">
      <alignment horizontal="left" vertical="center" wrapText="1"/>
    </xf>
    <xf numFmtId="0" fontId="3" fillId="0" borderId="59" xfId="0" applyFont="1" applyBorder="1" applyAlignment="1">
      <alignment horizontal="left" vertical="center" wrapText="1"/>
    </xf>
    <xf numFmtId="0" fontId="3" fillId="0" borderId="186" xfId="0" applyFont="1" applyBorder="1" applyAlignment="1">
      <alignment horizontal="left" vertical="center" wrapText="1"/>
    </xf>
    <xf numFmtId="0" fontId="3" fillId="0" borderId="0" xfId="0" applyFont="1" applyBorder="1" applyAlignment="1">
      <alignment horizontal="left" vertical="center" wrapText="1"/>
    </xf>
    <xf numFmtId="0" fontId="3" fillId="0" borderId="50" xfId="0" applyFont="1" applyBorder="1" applyAlignment="1">
      <alignment horizontal="left" vertical="center" wrapText="1"/>
    </xf>
    <xf numFmtId="0" fontId="3" fillId="0" borderId="51" xfId="0" applyFont="1" applyBorder="1" applyAlignment="1">
      <alignment horizontal="left" vertical="center" wrapText="1"/>
    </xf>
    <xf numFmtId="0" fontId="3" fillId="0" borderId="47" xfId="0" applyFont="1" applyBorder="1" applyAlignment="1">
      <alignment horizontal="left" vertical="center" wrapText="1"/>
    </xf>
    <xf numFmtId="0" fontId="3" fillId="0" borderId="179" xfId="0" applyFont="1" applyBorder="1" applyAlignment="1">
      <alignment horizontal="left" vertical="center" wrapText="1"/>
    </xf>
    <xf numFmtId="0" fontId="5" fillId="7" borderId="19" xfId="0" applyFont="1" applyFill="1" applyBorder="1" applyAlignment="1">
      <alignment horizontal="center" vertical="center"/>
    </xf>
    <xf numFmtId="0" fontId="5" fillId="5" borderId="4" xfId="0" applyFont="1" applyFill="1" applyBorder="1" applyAlignment="1">
      <alignment horizontal="left" vertical="center" wrapText="1"/>
    </xf>
    <xf numFmtId="57" fontId="0" fillId="0" borderId="21" xfId="0" applyNumberFormat="1" applyFont="1" applyFill="1" applyBorder="1" applyAlignment="1">
      <alignment horizontal="center" vertical="center"/>
    </xf>
    <xf numFmtId="0" fontId="5" fillId="5" borderId="27" xfId="0" applyFont="1" applyFill="1" applyBorder="1" applyAlignment="1">
      <alignment horizontal="center" vertical="center"/>
    </xf>
    <xf numFmtId="0" fontId="5" fillId="5" borderId="54" xfId="0" applyFont="1" applyFill="1" applyBorder="1" applyAlignment="1">
      <alignment horizontal="center" vertical="center"/>
    </xf>
    <xf numFmtId="0" fontId="5" fillId="5" borderId="28" xfId="0" applyFont="1" applyFill="1" applyBorder="1" applyAlignment="1">
      <alignment horizontal="left" vertical="center"/>
    </xf>
    <xf numFmtId="0" fontId="5" fillId="5" borderId="55" xfId="0" applyFont="1" applyFill="1" applyBorder="1" applyAlignment="1">
      <alignment horizontal="left" vertical="center"/>
    </xf>
    <xf numFmtId="0" fontId="5" fillId="5" borderId="28" xfId="0" applyFont="1" applyFill="1" applyBorder="1" applyAlignment="1">
      <alignment horizontal="left" vertical="center" wrapText="1"/>
    </xf>
    <xf numFmtId="0" fontId="5" fillId="7" borderId="55" xfId="0" applyFont="1" applyFill="1" applyBorder="1" applyAlignment="1">
      <alignment horizontal="left" vertical="center" wrapText="1"/>
    </xf>
    <xf numFmtId="0" fontId="5" fillId="7" borderId="53" xfId="0" applyFont="1" applyFill="1" applyBorder="1" applyAlignment="1">
      <alignment horizontal="left" vertical="center" wrapText="1"/>
    </xf>
    <xf numFmtId="57" fontId="0" fillId="0" borderId="29" xfId="0" applyNumberFormat="1" applyFont="1" applyFill="1" applyBorder="1" applyAlignment="1">
      <alignment horizontal="center" vertical="center"/>
    </xf>
    <xf numFmtId="57" fontId="0" fillId="0" borderId="388" xfId="0" applyNumberFormat="1" applyFont="1" applyFill="1" applyBorder="1" applyAlignment="1">
      <alignment horizontal="center" vertical="center"/>
    </xf>
    <xf numFmtId="0" fontId="5" fillId="5" borderId="41" xfId="0" applyFont="1" applyFill="1" applyBorder="1" applyAlignment="1">
      <alignment horizontal="center" vertical="center"/>
    </xf>
    <xf numFmtId="0" fontId="5" fillId="5" borderId="385" xfId="0" applyFont="1" applyFill="1" applyBorder="1" applyAlignment="1">
      <alignment horizontal="left" vertical="center" wrapText="1"/>
    </xf>
    <xf numFmtId="57" fontId="0" fillId="0" borderId="43" xfId="0" applyNumberFormat="1" applyFont="1" applyFill="1" applyBorder="1" applyAlignment="1">
      <alignment horizontal="center" vertical="center"/>
    </xf>
    <xf numFmtId="0" fontId="5" fillId="7" borderId="27" xfId="0" applyFont="1" applyFill="1" applyBorder="1" applyAlignment="1">
      <alignment horizontal="center" vertical="center"/>
    </xf>
    <xf numFmtId="0" fontId="5" fillId="7" borderId="54" xfId="0" applyFont="1" applyFill="1" applyBorder="1" applyAlignment="1">
      <alignment horizontal="center" vertical="center"/>
    </xf>
    <xf numFmtId="0" fontId="5" fillId="5" borderId="40" xfId="0" applyFont="1" applyFill="1" applyBorder="1" applyAlignment="1">
      <alignment horizontal="center" vertical="center"/>
    </xf>
    <xf numFmtId="0" fontId="5" fillId="5" borderId="53" xfId="0" applyFont="1" applyFill="1" applyBorder="1" applyAlignment="1">
      <alignment horizontal="left" vertical="center"/>
    </xf>
    <xf numFmtId="0" fontId="72" fillId="0" borderId="0" xfId="0" applyFont="1" applyAlignment="1">
      <alignment horizontal="center" vertical="center"/>
    </xf>
    <xf numFmtId="0" fontId="5" fillId="5" borderId="385" xfId="0" applyFont="1" applyFill="1" applyBorder="1" applyAlignment="1">
      <alignment horizontal="left" vertical="center"/>
    </xf>
    <xf numFmtId="0" fontId="8" fillId="0" borderId="52" xfId="37" applyFont="1" applyBorder="1" applyAlignment="1">
      <alignment horizontal="center" vertical="center" wrapText="1"/>
    </xf>
    <xf numFmtId="0" fontId="8" fillId="0" borderId="53" xfId="37" applyFont="1" applyBorder="1" applyAlignment="1">
      <alignment horizontal="center" vertical="center" wrapText="1"/>
    </xf>
    <xf numFmtId="0" fontId="8" fillId="0" borderId="387" xfId="37" applyFont="1" applyBorder="1" applyAlignment="1">
      <alignment horizontal="center" vertical="center" wrapText="1"/>
    </xf>
    <xf numFmtId="0" fontId="8" fillId="0" borderId="388" xfId="37" applyFont="1" applyBorder="1" applyAlignment="1">
      <alignment horizontal="center" vertical="center" wrapText="1"/>
    </xf>
    <xf numFmtId="0" fontId="8" fillId="0" borderId="27" xfId="37" applyFont="1" applyBorder="1" applyAlignment="1">
      <alignment horizontal="center" vertical="center" wrapText="1"/>
    </xf>
    <xf numFmtId="0" fontId="8" fillId="0" borderId="40" xfId="37" applyFont="1" applyBorder="1" applyAlignment="1">
      <alignment horizontal="center" vertical="center" wrapText="1"/>
    </xf>
    <xf numFmtId="0" fontId="8" fillId="0" borderId="54" xfId="37" applyFont="1" applyBorder="1" applyAlignment="1">
      <alignment horizontal="center" vertical="center" wrapText="1"/>
    </xf>
    <xf numFmtId="0" fontId="8" fillId="0" borderId="395" xfId="37" applyFont="1" applyBorder="1" applyAlignment="1">
      <alignment horizontal="center" vertical="center" wrapText="1"/>
    </xf>
    <xf numFmtId="0" fontId="8" fillId="0" borderId="396" xfId="37" applyFont="1" applyBorder="1" applyAlignment="1">
      <alignment horizontal="center" vertical="center" wrapText="1"/>
    </xf>
    <xf numFmtId="0" fontId="8" fillId="0" borderId="398" xfId="37" applyFont="1" applyBorder="1" applyAlignment="1">
      <alignment horizontal="center" vertical="center" wrapText="1"/>
    </xf>
    <xf numFmtId="0" fontId="8" fillId="0" borderId="1" xfId="37" applyFont="1" applyBorder="1" applyAlignment="1">
      <alignment horizontal="center" vertical="center" wrapText="1"/>
    </xf>
    <xf numFmtId="0" fontId="8" fillId="0" borderId="29" xfId="37" applyFont="1" applyBorder="1" applyAlignment="1">
      <alignment horizontal="center" vertical="center" wrapText="1"/>
    </xf>
    <xf numFmtId="0" fontId="8" fillId="0" borderId="28" xfId="37" applyFont="1" applyBorder="1" applyAlignment="1">
      <alignment horizontal="center" vertical="center" wrapText="1"/>
    </xf>
    <xf numFmtId="0" fontId="8" fillId="0" borderId="385" xfId="37" applyFont="1" applyBorder="1" applyAlignment="1">
      <alignment horizontal="center" vertical="center" wrapText="1"/>
    </xf>
    <xf numFmtId="0" fontId="8" fillId="0" borderId="29" xfId="37" applyFont="1" applyBorder="1" applyAlignment="1">
      <alignment horizontal="left" vertical="center" wrapText="1"/>
    </xf>
    <xf numFmtId="0" fontId="8" fillId="0" borderId="397" xfId="37" applyFont="1" applyBorder="1" applyAlignment="1">
      <alignment horizontal="left" vertical="center" wrapText="1"/>
    </xf>
    <xf numFmtId="0" fontId="8" fillId="0" borderId="389" xfId="37" applyFont="1" applyBorder="1" applyAlignment="1">
      <alignment horizontal="left" vertical="center" wrapText="1"/>
    </xf>
    <xf numFmtId="0" fontId="8" fillId="0" borderId="397" xfId="37" applyFont="1" applyBorder="1" applyAlignment="1">
      <alignment horizontal="center" vertical="center" wrapText="1"/>
    </xf>
    <xf numFmtId="0" fontId="8" fillId="0" borderId="389" xfId="37" applyFont="1" applyBorder="1" applyAlignment="1">
      <alignment horizontal="center" vertical="center" wrapText="1"/>
    </xf>
    <xf numFmtId="0" fontId="8" fillId="0" borderId="55" xfId="37" applyFont="1" applyBorder="1" applyAlignment="1">
      <alignment horizontal="center" vertical="center" wrapText="1"/>
    </xf>
    <xf numFmtId="0" fontId="8" fillId="0" borderId="53" xfId="37" applyFont="1" applyBorder="1" applyAlignment="1">
      <alignment horizontal="left" vertical="center" wrapText="1"/>
    </xf>
    <xf numFmtId="0" fontId="8" fillId="0" borderId="55" xfId="37" applyFont="1" applyBorder="1" applyAlignment="1">
      <alignment horizontal="left" vertical="center" wrapText="1"/>
    </xf>
    <xf numFmtId="0" fontId="8" fillId="0" borderId="28" xfId="37" applyFont="1" applyBorder="1" applyAlignment="1">
      <alignment horizontal="left" vertical="center" wrapText="1"/>
    </xf>
    <xf numFmtId="0" fontId="5" fillId="0" borderId="0" xfId="20" applyFont="1" applyAlignment="1">
      <alignment vertical="center" wrapText="1"/>
    </xf>
    <xf numFmtId="0" fontId="5" fillId="0" borderId="0" xfId="20" applyFont="1" applyAlignment="1">
      <alignment vertical="center"/>
    </xf>
    <xf numFmtId="0" fontId="8" fillId="0" borderId="0" xfId="20" applyFont="1" applyAlignment="1">
      <alignment vertical="center" wrapText="1"/>
    </xf>
    <xf numFmtId="0" fontId="5" fillId="0" borderId="47" xfId="20" applyFont="1" applyFill="1" applyBorder="1" applyAlignment="1">
      <alignment horizontal="right" vertical="center"/>
    </xf>
    <xf numFmtId="0" fontId="5" fillId="4" borderId="2" xfId="20" applyFont="1" applyFill="1" applyBorder="1" applyAlignment="1">
      <alignment horizontal="center" vertical="center" wrapText="1"/>
    </xf>
    <xf numFmtId="0" fontId="5" fillId="4" borderId="4" xfId="20" applyFont="1" applyFill="1" applyBorder="1" applyAlignment="1">
      <alignment horizontal="center" vertical="center"/>
    </xf>
    <xf numFmtId="0" fontId="8" fillId="0" borderId="1" xfId="20" applyFont="1" applyFill="1" applyBorder="1" applyAlignment="1">
      <alignment horizontal="center" vertical="center"/>
    </xf>
    <xf numFmtId="0" fontId="8" fillId="0" borderId="1" xfId="20" applyFont="1" applyFill="1" applyBorder="1" applyAlignment="1">
      <alignment horizontal="left" vertical="center" indent="1"/>
    </xf>
    <xf numFmtId="0" fontId="8" fillId="0" borderId="1" xfId="20" applyFont="1" applyBorder="1" applyAlignment="1">
      <alignment horizontal="left" vertical="center" indent="1"/>
    </xf>
    <xf numFmtId="0" fontId="8" fillId="0" borderId="28" xfId="20" applyFont="1" applyBorder="1" applyAlignment="1">
      <alignment horizontal="center" vertical="center"/>
    </xf>
    <xf numFmtId="0" fontId="8" fillId="0" borderId="53" xfId="20" applyFont="1" applyBorder="1" applyAlignment="1">
      <alignment horizontal="center" vertical="center"/>
    </xf>
    <xf numFmtId="0" fontId="8" fillId="0" borderId="55" xfId="20" applyFont="1" applyBorder="1" applyAlignment="1">
      <alignment horizontal="center" vertical="center"/>
    </xf>
    <xf numFmtId="0" fontId="8" fillId="0" borderId="1" xfId="20" applyFont="1" applyFill="1" applyBorder="1" applyAlignment="1">
      <alignment horizontal="left" vertical="center" wrapText="1" indent="1"/>
    </xf>
    <xf numFmtId="0" fontId="8" fillId="4" borderId="1" xfId="20" applyFont="1" applyFill="1" applyBorder="1" applyAlignment="1">
      <alignment horizontal="center" vertical="center"/>
    </xf>
    <xf numFmtId="0" fontId="8" fillId="0" borderId="28" xfId="38" applyFont="1" applyBorder="1" applyAlignment="1">
      <alignment vertical="top" wrapText="1"/>
    </xf>
    <xf numFmtId="0" fontId="8" fillId="0" borderId="53" xfId="38" applyFont="1" applyBorder="1" applyAlignment="1">
      <alignment vertical="top" wrapText="1"/>
    </xf>
    <xf numFmtId="0" fontId="8" fillId="0" borderId="55" xfId="38" applyFont="1" applyBorder="1" applyAlignment="1">
      <alignment vertical="top" wrapText="1"/>
    </xf>
    <xf numFmtId="49" fontId="8" fillId="0" borderId="53" xfId="38" applyNumberFormat="1" applyFont="1" applyBorder="1" applyAlignment="1">
      <alignment horizontal="left" vertical="top" wrapText="1"/>
    </xf>
    <xf numFmtId="0" fontId="3" fillId="0" borderId="53" xfId="38" applyBorder="1" applyAlignment="1">
      <alignment vertical="top" wrapText="1"/>
    </xf>
    <xf numFmtId="0" fontId="3" fillId="0" borderId="53" xfId="38" applyBorder="1" applyAlignment="1">
      <alignment vertical="top"/>
    </xf>
    <xf numFmtId="0" fontId="5" fillId="4" borderId="2" xfId="38" applyFont="1" applyFill="1" applyBorder="1" applyAlignment="1">
      <alignment horizontal="center" vertical="top"/>
    </xf>
    <xf numFmtId="0" fontId="5" fillId="4" borderId="4" xfId="38" applyFont="1" applyFill="1" applyBorder="1" applyAlignment="1">
      <alignment horizontal="center" vertical="top"/>
    </xf>
    <xf numFmtId="0" fontId="8" fillId="0" borderId="28" xfId="38" applyFont="1" applyBorder="1" applyAlignment="1">
      <alignment vertical="top"/>
    </xf>
    <xf numFmtId="0" fontId="8" fillId="0" borderId="53" xfId="38" applyFont="1" applyBorder="1" applyAlignment="1">
      <alignment vertical="top"/>
    </xf>
    <xf numFmtId="0" fontId="8" fillId="0" borderId="55" xfId="38" applyFont="1" applyBorder="1" applyAlignment="1">
      <alignment vertical="top"/>
    </xf>
    <xf numFmtId="0" fontId="8" fillId="0" borderId="28" xfId="39" applyFont="1" applyFill="1" applyBorder="1" applyAlignment="1" applyProtection="1">
      <alignment horizontal="left" vertical="top" wrapText="1"/>
    </xf>
    <xf numFmtId="0" fontId="8" fillId="0" borderId="53" xfId="39" applyFont="1" applyFill="1" applyBorder="1" applyAlignment="1" applyProtection="1">
      <alignment horizontal="left" vertical="top" wrapText="1"/>
    </xf>
    <xf numFmtId="0" fontId="8" fillId="0" borderId="53" xfId="0" applyFont="1" applyFill="1" applyBorder="1" applyAlignment="1" applyProtection="1">
      <alignment horizontal="left" vertical="top" wrapText="1"/>
    </xf>
    <xf numFmtId="0" fontId="8" fillId="0" borderId="55" xfId="0" applyFont="1" applyFill="1" applyBorder="1" applyAlignment="1" applyProtection="1">
      <alignment horizontal="left" vertical="top" wrapText="1"/>
    </xf>
    <xf numFmtId="0" fontId="5" fillId="4" borderId="1" xfId="39" applyFont="1" applyFill="1" applyBorder="1" applyAlignment="1" applyProtection="1">
      <alignment horizontal="center" vertical="top"/>
    </xf>
    <xf numFmtId="0" fontId="8" fillId="0" borderId="28" xfId="0" applyFont="1" applyFill="1" applyBorder="1" applyAlignment="1" applyProtection="1">
      <alignment vertical="top" wrapText="1"/>
    </xf>
    <xf numFmtId="0" fontId="0" fillId="0" borderId="53" xfId="0" applyBorder="1" applyAlignment="1">
      <alignment vertical="top"/>
    </xf>
    <xf numFmtId="0" fontId="0" fillId="0" borderId="55" xfId="0" applyBorder="1" applyAlignment="1">
      <alignment vertical="top"/>
    </xf>
    <xf numFmtId="0" fontId="0" fillId="0" borderId="53" xfId="0" applyBorder="1" applyAlignment="1">
      <alignment vertical="top" wrapText="1"/>
    </xf>
    <xf numFmtId="0" fontId="8" fillId="0" borderId="53" xfId="0" applyFont="1" applyFill="1" applyBorder="1" applyAlignment="1" applyProtection="1">
      <alignment vertical="top" wrapText="1"/>
    </xf>
    <xf numFmtId="0" fontId="8" fillId="0" borderId="55" xfId="0" applyFont="1" applyBorder="1" applyAlignment="1" applyProtection="1">
      <alignment horizontal="left" vertical="top" wrapText="1"/>
    </xf>
    <xf numFmtId="0" fontId="0" fillId="0" borderId="55" xfId="0" applyBorder="1" applyAlignment="1">
      <alignment horizontal="left" vertical="top"/>
    </xf>
    <xf numFmtId="0" fontId="8" fillId="0" borderId="28" xfId="0" applyFont="1" applyBorder="1" applyAlignment="1">
      <alignment horizontal="left" vertical="top" wrapText="1"/>
    </xf>
    <xf numFmtId="0" fontId="8" fillId="0" borderId="53" xfId="0" applyFont="1" applyBorder="1" applyAlignment="1">
      <alignment horizontal="left" vertical="top" wrapText="1"/>
    </xf>
    <xf numFmtId="0" fontId="0" fillId="0" borderId="53" xfId="0" applyBorder="1" applyAlignment="1">
      <alignment horizontal="left" vertical="top"/>
    </xf>
    <xf numFmtId="0" fontId="8" fillId="0" borderId="53" xfId="0" applyFont="1" applyBorder="1" applyAlignment="1" applyProtection="1">
      <alignment horizontal="left" vertical="top" wrapText="1"/>
    </xf>
    <xf numFmtId="0" fontId="0" fillId="0" borderId="53" xfId="0" applyBorder="1" applyAlignment="1">
      <alignment vertical="center"/>
    </xf>
    <xf numFmtId="0" fontId="0" fillId="0" borderId="55" xfId="0" applyBorder="1" applyAlignment="1">
      <alignment vertical="center"/>
    </xf>
    <xf numFmtId="0" fontId="8" fillId="0" borderId="28" xfId="0" applyFont="1" applyBorder="1" applyAlignment="1" applyProtection="1">
      <alignment horizontal="left" vertical="top" wrapText="1"/>
    </xf>
    <xf numFmtId="0" fontId="0" fillId="0" borderId="53" xfId="0" applyBorder="1" applyAlignment="1">
      <alignment horizontal="left" vertical="top" wrapText="1"/>
    </xf>
    <xf numFmtId="0" fontId="0" fillId="0" borderId="55" xfId="0" applyBorder="1" applyAlignment="1">
      <alignment horizontal="left" vertical="top" wrapText="1"/>
    </xf>
    <xf numFmtId="0" fontId="5" fillId="4" borderId="2" xfId="40" applyFont="1" applyFill="1" applyBorder="1" applyAlignment="1">
      <alignment horizontal="center" vertical="top"/>
    </xf>
    <xf numFmtId="0" fontId="5" fillId="4" borderId="3" xfId="40" applyFont="1" applyFill="1" applyBorder="1" applyAlignment="1">
      <alignment horizontal="center" vertical="top"/>
    </xf>
    <xf numFmtId="0" fontId="5" fillId="4" borderId="4" xfId="40" applyFont="1" applyFill="1" applyBorder="1" applyAlignment="1">
      <alignment horizontal="center" vertical="top"/>
    </xf>
    <xf numFmtId="0" fontId="8" fillId="0" borderId="56" xfId="40" applyFont="1" applyBorder="1" applyAlignment="1">
      <alignment horizontal="center" vertical="center"/>
    </xf>
    <xf numFmtId="0" fontId="8" fillId="0" borderId="59" xfId="40" applyFont="1" applyBorder="1" applyAlignment="1">
      <alignment horizontal="center" vertical="center"/>
    </xf>
    <xf numFmtId="0" fontId="8" fillId="0" borderId="186" xfId="40" applyFont="1" applyBorder="1" applyAlignment="1">
      <alignment horizontal="center" vertical="center"/>
    </xf>
    <xf numFmtId="0" fontId="8" fillId="0" borderId="50" xfId="40" applyFont="1" applyBorder="1" applyAlignment="1">
      <alignment horizontal="center" vertical="center"/>
    </xf>
    <xf numFmtId="0" fontId="8" fillId="0" borderId="51" xfId="40" applyFont="1" applyBorder="1" applyAlignment="1">
      <alignment horizontal="center" vertical="center"/>
    </xf>
    <xf numFmtId="0" fontId="8" fillId="0" borderId="179" xfId="40" applyFont="1" applyBorder="1" applyAlignment="1">
      <alignment horizontal="center" vertical="center"/>
    </xf>
    <xf numFmtId="0" fontId="23" fillId="0" borderId="1" xfId="40" applyFont="1" applyBorder="1" applyAlignment="1">
      <alignment horizontal="left" vertical="center" wrapText="1"/>
    </xf>
    <xf numFmtId="0" fontId="3" fillId="0" borderId="1" xfId="40" applyBorder="1" applyAlignment="1">
      <alignment horizontal="left" vertical="center" wrapText="1"/>
    </xf>
    <xf numFmtId="0" fontId="8" fillId="0" borderId="1" xfId="40" applyFont="1" applyFill="1" applyBorder="1" applyAlignment="1" applyProtection="1">
      <alignment horizontal="left" vertical="top" wrapText="1"/>
    </xf>
    <xf numFmtId="0" fontId="3" fillId="0" borderId="1" xfId="40" applyBorder="1" applyAlignment="1"/>
    <xf numFmtId="0" fontId="8" fillId="0" borderId="1" xfId="40" applyFont="1" applyBorder="1" applyAlignment="1">
      <alignment horizontal="left" vertical="top" wrapText="1"/>
    </xf>
    <xf numFmtId="0" fontId="3" fillId="0" borderId="1" xfId="40" applyBorder="1" applyAlignment="1">
      <alignment horizontal="left" vertical="top" wrapText="1"/>
    </xf>
    <xf numFmtId="0" fontId="8" fillId="0" borderId="1" xfId="39" applyFont="1" applyFill="1" applyBorder="1" applyAlignment="1" applyProtection="1">
      <alignment horizontal="left" vertical="top" wrapText="1"/>
    </xf>
    <xf numFmtId="0" fontId="3" fillId="0" borderId="1" xfId="40" applyBorder="1" applyAlignment="1">
      <alignment horizontal="left" vertical="top"/>
    </xf>
    <xf numFmtId="0" fontId="8" fillId="0" borderId="1" xfId="40" applyFont="1" applyBorder="1" applyAlignment="1" applyProtection="1">
      <alignment horizontal="left" vertical="top" wrapText="1"/>
    </xf>
    <xf numFmtId="0" fontId="8" fillId="0" borderId="28" xfId="40" applyFont="1" applyFill="1" applyBorder="1" applyAlignment="1" applyProtection="1">
      <alignment horizontal="left" vertical="top" wrapText="1"/>
    </xf>
    <xf numFmtId="0" fontId="3" fillId="0" borderId="53" xfId="40" applyBorder="1" applyAlignment="1"/>
    <xf numFmtId="0" fontId="3" fillId="0" borderId="55" xfId="40" applyBorder="1" applyAlignment="1"/>
    <xf numFmtId="0" fontId="3" fillId="0" borderId="53" xfId="40" applyBorder="1" applyAlignment="1">
      <alignment horizontal="left" vertical="top" wrapText="1"/>
    </xf>
    <xf numFmtId="0" fontId="23" fillId="0" borderId="28" xfId="40" applyFont="1" applyBorder="1" applyAlignment="1">
      <alignment horizontal="left" vertical="center" wrapText="1"/>
    </xf>
    <xf numFmtId="0" fontId="3" fillId="0" borderId="53" xfId="40" applyBorder="1" applyAlignment="1">
      <alignment horizontal="left" vertical="center" wrapText="1"/>
    </xf>
    <xf numFmtId="0" fontId="3" fillId="0" borderId="55" xfId="40" applyBorder="1" applyAlignment="1">
      <alignment horizontal="left" vertical="center" wrapText="1"/>
    </xf>
    <xf numFmtId="0" fontId="8" fillId="0" borderId="28" xfId="40" applyFont="1" applyBorder="1" applyAlignment="1">
      <alignment vertical="top" wrapText="1"/>
    </xf>
    <xf numFmtId="0" fontId="8" fillId="0" borderId="53" xfId="40" applyFont="1" applyBorder="1" applyAlignment="1">
      <alignment vertical="top" wrapText="1"/>
    </xf>
    <xf numFmtId="0" fontId="8" fillId="0" borderId="55" xfId="40" applyFont="1" applyBorder="1" applyAlignment="1">
      <alignment vertical="top" wrapText="1"/>
    </xf>
    <xf numFmtId="49" fontId="8" fillId="0" borderId="53" xfId="40" applyNumberFormat="1" applyFont="1" applyBorder="1" applyAlignment="1">
      <alignment horizontal="left" vertical="top" wrapText="1"/>
    </xf>
    <xf numFmtId="0" fontId="3" fillId="0" borderId="53" xfId="40" applyBorder="1" applyAlignment="1">
      <alignment vertical="top" wrapText="1"/>
    </xf>
    <xf numFmtId="0" fontId="3" fillId="0" borderId="53" xfId="40" applyBorder="1" applyAlignment="1">
      <alignment vertical="top"/>
    </xf>
    <xf numFmtId="0" fontId="8" fillId="0" borderId="28" xfId="40" applyFont="1" applyBorder="1" applyAlignment="1">
      <alignment horizontal="left" vertical="top" wrapText="1"/>
    </xf>
    <xf numFmtId="0" fontId="8" fillId="0" borderId="53" xfId="40" applyFont="1" applyBorder="1" applyAlignment="1">
      <alignment horizontal="left" vertical="top" wrapText="1"/>
    </xf>
    <xf numFmtId="49" fontId="8" fillId="0" borderId="28" xfId="40" applyNumberFormat="1" applyFont="1" applyBorder="1" applyAlignment="1">
      <alignment horizontal="center" vertical="center"/>
    </xf>
    <xf numFmtId="49" fontId="8" fillId="0" borderId="53" xfId="40" applyNumberFormat="1" applyFont="1" applyBorder="1" applyAlignment="1">
      <alignment horizontal="center" vertical="center"/>
    </xf>
    <xf numFmtId="0" fontId="8" fillId="0" borderId="28" xfId="40" applyFont="1" applyFill="1" applyBorder="1" applyAlignment="1">
      <alignment horizontal="left" vertical="top" wrapText="1"/>
    </xf>
    <xf numFmtId="0" fontId="8" fillId="0" borderId="53" xfId="40" applyFont="1" applyFill="1" applyBorder="1" applyAlignment="1">
      <alignment horizontal="left" vertical="top" wrapText="1"/>
    </xf>
    <xf numFmtId="56" fontId="8" fillId="0" borderId="28" xfId="40" applyNumberFormat="1" applyFont="1" applyFill="1" applyBorder="1" applyAlignment="1">
      <alignment horizontal="center" vertical="center"/>
    </xf>
    <xf numFmtId="0" fontId="8" fillId="0" borderId="53" xfId="40" applyFont="1" applyFill="1" applyBorder="1" applyAlignment="1">
      <alignment horizontal="center" vertical="center"/>
    </xf>
    <xf numFmtId="0" fontId="8" fillId="0" borderId="28" xfId="40" applyFont="1" applyFill="1" applyBorder="1" applyAlignment="1">
      <alignment horizontal="center" vertical="center"/>
    </xf>
    <xf numFmtId="0" fontId="3" fillId="0" borderId="53" xfId="40" applyBorder="1" applyAlignment="1">
      <alignment horizontal="center" vertical="center"/>
    </xf>
    <xf numFmtId="0" fontId="3" fillId="0" borderId="55" xfId="40" applyBorder="1" applyAlignment="1">
      <alignment horizontal="center" vertical="center"/>
    </xf>
    <xf numFmtId="49" fontId="8" fillId="0" borderId="55" xfId="40" applyNumberFormat="1" applyFont="1" applyBorder="1" applyAlignment="1">
      <alignment horizontal="center" vertical="center"/>
    </xf>
  </cellXfs>
  <cellStyles count="41">
    <cellStyle name="パーセント" xfId="15" builtinId="5"/>
    <cellStyle name="パーセント 2" xfId="19"/>
    <cellStyle name="桁区切り" xfId="9" builtinId="6"/>
    <cellStyle name="桁区切り 10 2 2" xfId="22"/>
    <cellStyle name="桁区切り 2" xfId="1"/>
    <cellStyle name="桁区切り 2 2" xfId="23"/>
    <cellStyle name="桁区切り 3" xfId="5"/>
    <cellStyle name="桁区切り 4" xfId="8"/>
    <cellStyle name="桁区切り 4 2" xfId="17"/>
    <cellStyle name="桁区切り 5" xfId="12"/>
    <cellStyle name="桁区切り 6" xfId="18"/>
    <cellStyle name="桁区切り 7" xfId="21"/>
    <cellStyle name="桁区切り 8" xfId="35"/>
    <cellStyle name="標準" xfId="0" builtinId="0"/>
    <cellStyle name="標準 10" xfId="20"/>
    <cellStyle name="標準 11" xfId="26"/>
    <cellStyle name="標準 12" xfId="27"/>
    <cellStyle name="標準 13" xfId="28"/>
    <cellStyle name="標準 14" xfId="29"/>
    <cellStyle name="標準 15" xfId="30"/>
    <cellStyle name="標準 16" xfId="31"/>
    <cellStyle name="標準 17" xfId="32"/>
    <cellStyle name="標準 18" xfId="33"/>
    <cellStyle name="標準 19" xfId="34"/>
    <cellStyle name="標準 2" xfId="2"/>
    <cellStyle name="標準 2 2" xfId="11"/>
    <cellStyle name="標準 20" xfId="36"/>
    <cellStyle name="標準 21" xfId="37"/>
    <cellStyle name="標準 22" xfId="38"/>
    <cellStyle name="標準 23" xfId="40"/>
    <cellStyle name="標準 3" xfId="3"/>
    <cellStyle name="標準 4" xfId="4"/>
    <cellStyle name="標準 5" xfId="6"/>
    <cellStyle name="標準 6" xfId="7"/>
    <cellStyle name="標準 7" xfId="10"/>
    <cellStyle name="標準 8" xfId="14"/>
    <cellStyle name="標準 9" xfId="16"/>
    <cellStyle name="標準_15施設区分" xfId="25"/>
    <cellStyle name="標準_20_12_財務状況（用水供給）" xfId="13"/>
    <cellStyle name="標準_Sheet1" xfId="39"/>
    <cellStyle name="標準_上水契約率調べ" xfId="2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onnections" Target="connections.xml"/><Relationship Id="rId50"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7.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8.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4375064373065467E-2"/>
          <c:y val="0.10596026490066225"/>
          <c:w val="0.83906314015437333"/>
          <c:h val="0.69867549668874174"/>
        </c:manualLayout>
      </c:layout>
      <c:lineChart>
        <c:grouping val="standard"/>
        <c:varyColors val="0"/>
        <c:ser>
          <c:idx val="0"/>
          <c:order val="0"/>
          <c:tx>
            <c:v>県内総人口</c:v>
          </c:tx>
          <c:spPr>
            <a:ln w="12700">
              <a:solidFill>
                <a:srgbClr val="00CCFF"/>
              </a:solidFill>
              <a:prstDash val="solid"/>
            </a:ln>
          </c:spPr>
          <c:marker>
            <c:symbol val="circle"/>
            <c:size val="4"/>
            <c:spPr>
              <a:solidFill>
                <a:srgbClr val="FFFFFF"/>
              </a:solidFill>
              <a:ln>
                <a:solidFill>
                  <a:srgbClr val="000000"/>
                </a:solidFill>
                <a:prstDash val="solid"/>
              </a:ln>
            </c:spPr>
          </c:marker>
          <c:cat>
            <c:strLit>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Lit>
          </c:cat>
          <c:val>
            <c:numLit>
              <c:formatCode>General</c:formatCode>
              <c:ptCount val="53"/>
              <c:pt idx="0">
                <c:v>1958.0070000000001</c:v>
              </c:pt>
              <c:pt idx="1">
                <c:v>1946.6690000000001</c:v>
              </c:pt>
              <c:pt idx="2">
                <c:v>1947.6079999999999</c:v>
              </c:pt>
              <c:pt idx="3">
                <c:v>1949.7180000000001</c:v>
              </c:pt>
              <c:pt idx="4">
                <c:v>1950.4359999999999</c:v>
              </c:pt>
              <c:pt idx="5">
                <c:v>1953.91</c:v>
              </c:pt>
              <c:pt idx="6">
                <c:v>1965.1880000000001</c:v>
              </c:pt>
              <c:pt idx="7">
                <c:v>1977.521</c:v>
              </c:pt>
              <c:pt idx="8">
                <c:v>1992.155</c:v>
              </c:pt>
              <c:pt idx="9">
                <c:v>2008.2550000000001</c:v>
              </c:pt>
              <c:pt idx="10">
                <c:v>2018.125</c:v>
              </c:pt>
              <c:pt idx="11">
                <c:v>2033.365</c:v>
              </c:pt>
              <c:pt idx="12">
                <c:v>2048.5</c:v>
              </c:pt>
              <c:pt idx="13">
                <c:v>2060.982</c:v>
              </c:pt>
              <c:pt idx="14">
                <c:v>2072.3519999999999</c:v>
              </c:pt>
              <c:pt idx="15">
                <c:v>2082.1039999999998</c:v>
              </c:pt>
              <c:pt idx="16">
                <c:v>2090.6379999999999</c:v>
              </c:pt>
              <c:pt idx="17">
                <c:v>2098.0279999999998</c:v>
              </c:pt>
              <c:pt idx="18">
                <c:v>2107.027</c:v>
              </c:pt>
              <c:pt idx="19">
                <c:v>2116.7890000000002</c:v>
              </c:pt>
              <c:pt idx="20">
                <c:v>2133.866</c:v>
              </c:pt>
              <c:pt idx="21">
                <c:v>2141.0990000000002</c:v>
              </c:pt>
              <c:pt idx="22">
                <c:v>2144.7640000000001</c:v>
              </c:pt>
              <c:pt idx="23">
                <c:v>2148.8139999999999</c:v>
              </c:pt>
              <c:pt idx="24">
                <c:v>2153.377</c:v>
              </c:pt>
              <c:pt idx="25">
                <c:v>2153.0430000000001</c:v>
              </c:pt>
              <c:pt idx="26">
                <c:v>2162.328</c:v>
              </c:pt>
              <c:pt idx="27">
                <c:v>2168.58</c:v>
              </c:pt>
              <c:pt idx="28">
                <c:v>2175.6529999999998</c:v>
              </c:pt>
              <c:pt idx="29">
                <c:v>2187.2849999999999</c:v>
              </c:pt>
              <c:pt idx="30">
                <c:v>2189.866</c:v>
              </c:pt>
              <c:pt idx="31">
                <c:v>2196.982</c:v>
              </c:pt>
              <c:pt idx="32">
                <c:v>2205.7579999999998</c:v>
              </c:pt>
              <c:pt idx="33">
                <c:v>2209.4369999999999</c:v>
              </c:pt>
              <c:pt idx="34">
                <c:v>2215.163</c:v>
              </c:pt>
              <c:pt idx="35">
                <c:v>2213</c:v>
              </c:pt>
              <c:pt idx="36">
                <c:v>2209</c:v>
              </c:pt>
              <c:pt idx="37">
                <c:v>2210</c:v>
              </c:pt>
              <c:pt idx="38">
                <c:v>2210</c:v>
              </c:pt>
              <c:pt idx="39">
                <c:v>2204</c:v>
              </c:pt>
              <c:pt idx="40">
                <c:v>2186</c:v>
              </c:pt>
              <c:pt idx="41">
                <c:v>2180</c:v>
              </c:pt>
              <c:pt idx="42">
                <c:v>2172</c:v>
              </c:pt>
              <c:pt idx="43">
                <c:v>2162</c:v>
              </c:pt>
              <c:pt idx="44">
                <c:v>2151</c:v>
              </c:pt>
              <c:pt idx="45">
                <c:v>2143</c:v>
              </c:pt>
              <c:pt idx="46">
                <c:v>2133</c:v>
              </c:pt>
              <c:pt idx="47">
                <c:v>2119</c:v>
              </c:pt>
              <c:pt idx="48">
                <c:v>2108</c:v>
              </c:pt>
              <c:pt idx="49">
                <c:v>2096</c:v>
              </c:pt>
              <c:pt idx="50">
                <c:v>2086</c:v>
              </c:pt>
              <c:pt idx="51">
                <c:v>2076</c:v>
              </c:pt>
              <c:pt idx="52">
                <c:v>2063</c:v>
              </c:pt>
            </c:numLit>
          </c:val>
          <c:smooth val="0"/>
          <c:extLst>
            <c:ext xmlns:c16="http://schemas.microsoft.com/office/drawing/2014/chart" uri="{C3380CC4-5D6E-409C-BE32-E72D297353CC}">
              <c16:uniqueId val="{00000000-5063-4D40-95A4-434A966AE0CC}"/>
            </c:ext>
          </c:extLst>
        </c:ser>
        <c:ser>
          <c:idx val="1"/>
          <c:order val="1"/>
          <c:tx>
            <c:v>給水人口計</c:v>
          </c:tx>
          <c:spPr>
            <a:ln w="12700">
              <a:solidFill>
                <a:srgbClr val="993366"/>
              </a:solidFill>
              <a:prstDash val="solid"/>
            </a:ln>
          </c:spPr>
          <c:marker>
            <c:symbol val="circle"/>
            <c:size val="4"/>
            <c:spPr>
              <a:solidFill>
                <a:srgbClr val="000000"/>
              </a:solidFill>
              <a:ln>
                <a:solidFill>
                  <a:srgbClr val="000000"/>
                </a:solidFill>
                <a:prstDash val="solid"/>
              </a:ln>
            </c:spPr>
          </c:marker>
          <c:cat>
            <c:strLit>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Lit>
          </c:cat>
          <c:val>
            <c:numLit>
              <c:formatCode>General</c:formatCode>
              <c:ptCount val="53"/>
              <c:pt idx="0">
                <c:v>1502.8140000000001</c:v>
              </c:pt>
              <c:pt idx="1">
                <c:v>1522.8920000000001</c:v>
              </c:pt>
              <c:pt idx="2">
                <c:v>1554.472</c:v>
              </c:pt>
              <c:pt idx="3">
                <c:v>1595.165</c:v>
              </c:pt>
              <c:pt idx="4">
                <c:v>1617.7439999999999</c:v>
              </c:pt>
              <c:pt idx="5">
                <c:v>1641.819</c:v>
              </c:pt>
              <c:pt idx="6">
                <c:v>1676.8109999999999</c:v>
              </c:pt>
              <c:pt idx="7">
                <c:v>1710.894</c:v>
              </c:pt>
              <c:pt idx="8">
                <c:v>1749.7639999999999</c:v>
              </c:pt>
              <c:pt idx="9">
                <c:v>1770.6379999999999</c:v>
              </c:pt>
              <c:pt idx="10">
                <c:v>1802.346</c:v>
              </c:pt>
              <c:pt idx="11">
                <c:v>1825.0039999999999</c:v>
              </c:pt>
              <c:pt idx="12">
                <c:v>1860.6279999999999</c:v>
              </c:pt>
              <c:pt idx="13">
                <c:v>1890.826</c:v>
              </c:pt>
              <c:pt idx="14">
                <c:v>1914.616</c:v>
              </c:pt>
              <c:pt idx="15">
                <c:v>1934.652</c:v>
              </c:pt>
              <c:pt idx="16">
                <c:v>1951.97</c:v>
              </c:pt>
              <c:pt idx="17">
                <c:v>1970.1949999999999</c:v>
              </c:pt>
              <c:pt idx="18">
                <c:v>1984.9369999999999</c:v>
              </c:pt>
              <c:pt idx="19">
                <c:v>2005.037</c:v>
              </c:pt>
              <c:pt idx="20">
                <c:v>2030.3320000000001</c:v>
              </c:pt>
              <c:pt idx="21">
                <c:v>2048.1979999999999</c:v>
              </c:pt>
              <c:pt idx="22">
                <c:v>2055.5549999999998</c:v>
              </c:pt>
              <c:pt idx="23">
                <c:v>2068.9450000000002</c:v>
              </c:pt>
              <c:pt idx="24">
                <c:v>2088.62</c:v>
              </c:pt>
              <c:pt idx="25">
                <c:v>2094.7139999999999</c:v>
              </c:pt>
              <c:pt idx="26">
                <c:v>2104.8620000000001</c:v>
              </c:pt>
              <c:pt idx="27">
                <c:v>2113.6190000000001</c:v>
              </c:pt>
              <c:pt idx="28">
                <c:v>2126.1999999999998</c:v>
              </c:pt>
              <c:pt idx="29">
                <c:v>2143.4690000000001</c:v>
              </c:pt>
              <c:pt idx="30">
                <c:v>2149.0970000000002</c:v>
              </c:pt>
              <c:pt idx="31">
                <c:v>2159.991</c:v>
              </c:pt>
              <c:pt idx="32">
                <c:v>2169.0709999999999</c:v>
              </c:pt>
              <c:pt idx="33">
                <c:v>2175.0859999999998</c:v>
              </c:pt>
              <c:pt idx="34">
                <c:v>2182.81</c:v>
              </c:pt>
              <c:pt idx="35">
                <c:v>2183</c:v>
              </c:pt>
              <c:pt idx="36">
                <c:v>2182</c:v>
              </c:pt>
              <c:pt idx="37">
                <c:v>2182</c:v>
              </c:pt>
              <c:pt idx="38">
                <c:v>2185</c:v>
              </c:pt>
              <c:pt idx="39">
                <c:v>2179</c:v>
              </c:pt>
              <c:pt idx="40">
                <c:v>2162</c:v>
              </c:pt>
              <c:pt idx="41">
                <c:v>2156</c:v>
              </c:pt>
              <c:pt idx="42">
                <c:v>2147</c:v>
              </c:pt>
              <c:pt idx="43">
                <c:v>2136</c:v>
              </c:pt>
              <c:pt idx="44">
                <c:v>2123</c:v>
              </c:pt>
              <c:pt idx="45">
                <c:v>2118</c:v>
              </c:pt>
              <c:pt idx="46">
                <c:v>2109</c:v>
              </c:pt>
              <c:pt idx="47">
                <c:v>2096</c:v>
              </c:pt>
              <c:pt idx="48">
                <c:v>2084</c:v>
              </c:pt>
              <c:pt idx="49">
                <c:v>2072</c:v>
              </c:pt>
              <c:pt idx="50">
                <c:v>2062</c:v>
              </c:pt>
              <c:pt idx="51">
                <c:v>2053</c:v>
              </c:pt>
              <c:pt idx="52">
                <c:v>2038</c:v>
              </c:pt>
            </c:numLit>
          </c:val>
          <c:smooth val="0"/>
          <c:extLst>
            <c:ext xmlns:c16="http://schemas.microsoft.com/office/drawing/2014/chart" uri="{C3380CC4-5D6E-409C-BE32-E72D297353CC}">
              <c16:uniqueId val="{00000001-5063-4D40-95A4-434A966AE0CC}"/>
            </c:ext>
          </c:extLst>
        </c:ser>
        <c:ser>
          <c:idx val="2"/>
          <c:order val="2"/>
          <c:tx>
            <c:v>上水道</c:v>
          </c:tx>
          <c:spPr>
            <a:ln w="12700">
              <a:solidFill>
                <a:srgbClr val="FF00FF"/>
              </a:solidFill>
              <a:prstDash val="solid"/>
            </a:ln>
          </c:spPr>
          <c:marker>
            <c:symbol val="triangle"/>
            <c:size val="4"/>
            <c:spPr>
              <a:solidFill>
                <a:srgbClr val="FFFFFF"/>
              </a:solidFill>
              <a:ln>
                <a:solidFill>
                  <a:srgbClr val="000000"/>
                </a:solidFill>
                <a:prstDash val="solid"/>
              </a:ln>
            </c:spPr>
          </c:marker>
          <c:cat>
            <c:strLit>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Lit>
          </c:cat>
          <c:val>
            <c:numLit>
              <c:formatCode>General</c:formatCode>
              <c:ptCount val="53"/>
              <c:pt idx="0">
                <c:v>1090.405</c:v>
              </c:pt>
              <c:pt idx="1">
                <c:v>1122.5930000000001</c:v>
              </c:pt>
              <c:pt idx="2">
                <c:v>1168.2139999999999</c:v>
              </c:pt>
              <c:pt idx="3">
                <c:v>1217.22</c:v>
              </c:pt>
              <c:pt idx="4">
                <c:v>1241.48</c:v>
              </c:pt>
              <c:pt idx="5">
                <c:v>1274.8320000000001</c:v>
              </c:pt>
              <c:pt idx="6">
                <c:v>1321.4490000000001</c:v>
              </c:pt>
              <c:pt idx="7">
                <c:v>1363.7170000000001</c:v>
              </c:pt>
              <c:pt idx="8">
                <c:v>1408.5250000000001</c:v>
              </c:pt>
              <c:pt idx="9">
                <c:v>1445.5920000000001</c:v>
              </c:pt>
              <c:pt idx="10">
                <c:v>1490.1679999999999</c:v>
              </c:pt>
              <c:pt idx="11">
                <c:v>1516.6510000000001</c:v>
              </c:pt>
              <c:pt idx="12">
                <c:v>1562.54</c:v>
              </c:pt>
              <c:pt idx="13">
                <c:v>1606.104</c:v>
              </c:pt>
              <c:pt idx="14">
                <c:v>1631.453</c:v>
              </c:pt>
              <c:pt idx="15">
                <c:v>1651.2639999999999</c:v>
              </c:pt>
              <c:pt idx="16">
                <c:v>1665.848</c:v>
              </c:pt>
              <c:pt idx="17">
                <c:v>1685.4280000000001</c:v>
              </c:pt>
              <c:pt idx="18">
                <c:v>1700.6389999999999</c:v>
              </c:pt>
              <c:pt idx="19">
                <c:v>1716.646</c:v>
              </c:pt>
              <c:pt idx="20">
                <c:v>1743.8779999999999</c:v>
              </c:pt>
              <c:pt idx="21">
                <c:v>1757.0540000000001</c:v>
              </c:pt>
              <c:pt idx="22">
                <c:v>1767.5239999999999</c:v>
              </c:pt>
              <c:pt idx="23">
                <c:v>1779.7909999999999</c:v>
              </c:pt>
              <c:pt idx="24">
                <c:v>1809.482</c:v>
              </c:pt>
              <c:pt idx="25">
                <c:v>1820.828</c:v>
              </c:pt>
              <c:pt idx="26">
                <c:v>1833.0329999999999</c:v>
              </c:pt>
              <c:pt idx="27">
                <c:v>1840.749</c:v>
              </c:pt>
              <c:pt idx="28">
                <c:v>1851.8489999999999</c:v>
              </c:pt>
              <c:pt idx="29">
                <c:v>1871.511</c:v>
              </c:pt>
              <c:pt idx="30">
                <c:v>1878.6669999999999</c:v>
              </c:pt>
              <c:pt idx="31">
                <c:v>1885.857</c:v>
              </c:pt>
              <c:pt idx="32">
                <c:v>1904.63</c:v>
              </c:pt>
              <c:pt idx="33">
                <c:v>1910.221</c:v>
              </c:pt>
              <c:pt idx="34">
                <c:v>1920.146</c:v>
              </c:pt>
              <c:pt idx="35">
                <c:v>1926</c:v>
              </c:pt>
              <c:pt idx="36">
                <c:v>1930</c:v>
              </c:pt>
              <c:pt idx="37">
                <c:v>1933</c:v>
              </c:pt>
              <c:pt idx="38">
                <c:v>1938</c:v>
              </c:pt>
              <c:pt idx="39">
                <c:v>1953</c:v>
              </c:pt>
              <c:pt idx="40">
                <c:v>1938</c:v>
              </c:pt>
              <c:pt idx="41">
                <c:v>1936</c:v>
              </c:pt>
              <c:pt idx="42">
                <c:v>1930</c:v>
              </c:pt>
              <c:pt idx="43">
                <c:v>1923</c:v>
              </c:pt>
              <c:pt idx="44">
                <c:v>1915</c:v>
              </c:pt>
              <c:pt idx="45">
                <c:v>1913</c:v>
              </c:pt>
              <c:pt idx="46">
                <c:v>1913</c:v>
              </c:pt>
              <c:pt idx="47">
                <c:v>1904</c:v>
              </c:pt>
              <c:pt idx="48">
                <c:v>1900</c:v>
              </c:pt>
              <c:pt idx="49">
                <c:v>1909</c:v>
              </c:pt>
              <c:pt idx="50">
                <c:v>1906</c:v>
              </c:pt>
              <c:pt idx="51">
                <c:v>1900</c:v>
              </c:pt>
              <c:pt idx="52">
                <c:v>1949</c:v>
              </c:pt>
            </c:numLit>
          </c:val>
          <c:smooth val="0"/>
          <c:extLst>
            <c:ext xmlns:c16="http://schemas.microsoft.com/office/drawing/2014/chart" uri="{C3380CC4-5D6E-409C-BE32-E72D297353CC}">
              <c16:uniqueId val="{00000002-5063-4D40-95A4-434A966AE0CC}"/>
            </c:ext>
          </c:extLst>
        </c:ser>
        <c:ser>
          <c:idx val="3"/>
          <c:order val="3"/>
          <c:tx>
            <c:v>簡易水道</c:v>
          </c:tx>
          <c:spPr>
            <a:ln w="12700">
              <a:solidFill>
                <a:srgbClr val="00FF00"/>
              </a:solidFill>
              <a:prstDash val="solid"/>
            </a:ln>
          </c:spPr>
          <c:marker>
            <c:symbol val="square"/>
            <c:size val="4"/>
            <c:spPr>
              <a:solidFill>
                <a:srgbClr val="000000"/>
              </a:solidFill>
              <a:ln>
                <a:solidFill>
                  <a:srgbClr val="000000"/>
                </a:solidFill>
                <a:prstDash val="solid"/>
              </a:ln>
            </c:spPr>
          </c:marker>
          <c:cat>
            <c:strLit>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Lit>
          </c:cat>
          <c:val>
            <c:numLit>
              <c:formatCode>General</c:formatCode>
              <c:ptCount val="53"/>
              <c:pt idx="0">
                <c:v>397.29300000000001</c:v>
              </c:pt>
              <c:pt idx="1">
                <c:v>386.49299999999999</c:v>
              </c:pt>
              <c:pt idx="2">
                <c:v>372.77800000000002</c:v>
              </c:pt>
              <c:pt idx="3">
                <c:v>365.38600000000002</c:v>
              </c:pt>
              <c:pt idx="4">
                <c:v>363.66399999999999</c:v>
              </c:pt>
              <c:pt idx="5">
                <c:v>355.48099999999999</c:v>
              </c:pt>
              <c:pt idx="6">
                <c:v>345.19400000000002</c:v>
              </c:pt>
              <c:pt idx="7">
                <c:v>336.93799999999999</c:v>
              </c:pt>
              <c:pt idx="8">
                <c:v>330.505</c:v>
              </c:pt>
              <c:pt idx="9">
                <c:v>314.56900000000002</c:v>
              </c:pt>
              <c:pt idx="10">
                <c:v>303.435</c:v>
              </c:pt>
              <c:pt idx="11">
                <c:v>300.23500000000001</c:v>
              </c:pt>
              <c:pt idx="12">
                <c:v>290.12599999999998</c:v>
              </c:pt>
              <c:pt idx="13">
                <c:v>278.13099999999997</c:v>
              </c:pt>
              <c:pt idx="14">
                <c:v>277.255</c:v>
              </c:pt>
              <c:pt idx="15">
                <c:v>278.29399999999998</c:v>
              </c:pt>
              <c:pt idx="16">
                <c:v>280.31</c:v>
              </c:pt>
              <c:pt idx="17">
                <c:v>279.65800000000002</c:v>
              </c:pt>
              <c:pt idx="18">
                <c:v>279.43799999999999</c:v>
              </c:pt>
              <c:pt idx="19">
                <c:v>283.61599999999999</c:v>
              </c:pt>
              <c:pt idx="20">
                <c:v>281.053</c:v>
              </c:pt>
              <c:pt idx="21">
                <c:v>285.83300000000003</c:v>
              </c:pt>
              <c:pt idx="22">
                <c:v>282.68799999999999</c:v>
              </c:pt>
              <c:pt idx="23">
                <c:v>284.35300000000001</c:v>
              </c:pt>
              <c:pt idx="24">
                <c:v>274.55700000000002</c:v>
              </c:pt>
              <c:pt idx="25">
                <c:v>269.40100000000001</c:v>
              </c:pt>
              <c:pt idx="26">
                <c:v>267.83300000000003</c:v>
              </c:pt>
              <c:pt idx="27">
                <c:v>268.38900000000001</c:v>
              </c:pt>
              <c:pt idx="28">
                <c:v>270.16500000000002</c:v>
              </c:pt>
              <c:pt idx="29">
                <c:v>268.31599999999997</c:v>
              </c:pt>
              <c:pt idx="30">
                <c:v>266.80799999999999</c:v>
              </c:pt>
              <c:pt idx="31">
                <c:v>271.06900000000002</c:v>
              </c:pt>
              <c:pt idx="32">
                <c:v>261.13099999999997</c:v>
              </c:pt>
              <c:pt idx="33">
                <c:v>261.19099999999997</c:v>
              </c:pt>
              <c:pt idx="34">
                <c:v>259.50400000000002</c:v>
              </c:pt>
              <c:pt idx="35">
                <c:v>254</c:v>
              </c:pt>
              <c:pt idx="36">
                <c:v>248</c:v>
              </c:pt>
              <c:pt idx="37">
                <c:v>244</c:v>
              </c:pt>
              <c:pt idx="38">
                <c:v>241</c:v>
              </c:pt>
              <c:pt idx="39">
                <c:v>222</c:v>
              </c:pt>
              <c:pt idx="40">
                <c:v>219</c:v>
              </c:pt>
              <c:pt idx="41">
                <c:v>215</c:v>
              </c:pt>
              <c:pt idx="42">
                <c:v>213</c:v>
              </c:pt>
              <c:pt idx="43">
                <c:v>209</c:v>
              </c:pt>
              <c:pt idx="44">
                <c:v>206</c:v>
              </c:pt>
              <c:pt idx="45">
                <c:v>202</c:v>
              </c:pt>
              <c:pt idx="46">
                <c:v>194</c:v>
              </c:pt>
              <c:pt idx="47">
                <c:v>190</c:v>
              </c:pt>
              <c:pt idx="48">
                <c:v>183</c:v>
              </c:pt>
              <c:pt idx="49">
                <c:v>162</c:v>
              </c:pt>
              <c:pt idx="50">
                <c:v>154</c:v>
              </c:pt>
              <c:pt idx="51">
                <c:v>151</c:v>
              </c:pt>
              <c:pt idx="52">
                <c:v>87</c:v>
              </c:pt>
            </c:numLit>
          </c:val>
          <c:smooth val="0"/>
          <c:extLst>
            <c:ext xmlns:c16="http://schemas.microsoft.com/office/drawing/2014/chart" uri="{C3380CC4-5D6E-409C-BE32-E72D297353CC}">
              <c16:uniqueId val="{00000003-5063-4D40-95A4-434A966AE0CC}"/>
            </c:ext>
          </c:extLst>
        </c:ser>
        <c:ser>
          <c:idx val="4"/>
          <c:order val="4"/>
          <c:tx>
            <c:v>専用水道</c:v>
          </c:tx>
          <c:spPr>
            <a:ln w="12700">
              <a:solidFill>
                <a:srgbClr val="FF6600"/>
              </a:solidFill>
              <a:prstDash val="solid"/>
            </a:ln>
          </c:spPr>
          <c:marker>
            <c:symbol val="x"/>
            <c:size val="5"/>
            <c:spPr>
              <a:noFill/>
              <a:ln>
                <a:solidFill>
                  <a:srgbClr val="000000"/>
                </a:solidFill>
                <a:prstDash val="solid"/>
              </a:ln>
            </c:spPr>
          </c:marker>
          <c:cat>
            <c:strLit>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Lit>
          </c:cat>
          <c:val>
            <c:numLit>
              <c:formatCode>General</c:formatCode>
              <c:ptCount val="53"/>
              <c:pt idx="0">
                <c:v>15.116</c:v>
              </c:pt>
              <c:pt idx="1">
                <c:v>13.805999999999999</c:v>
              </c:pt>
              <c:pt idx="2">
                <c:v>13.48</c:v>
              </c:pt>
              <c:pt idx="3">
                <c:v>12.558999999999999</c:v>
              </c:pt>
              <c:pt idx="4">
                <c:v>12.6</c:v>
              </c:pt>
              <c:pt idx="5">
                <c:v>11.506</c:v>
              </c:pt>
              <c:pt idx="6">
                <c:v>10.167999999999999</c:v>
              </c:pt>
              <c:pt idx="7">
                <c:v>10.239000000000001</c:v>
              </c:pt>
              <c:pt idx="8">
                <c:v>10.734</c:v>
              </c:pt>
              <c:pt idx="9">
                <c:v>10.477</c:v>
              </c:pt>
              <c:pt idx="10">
                <c:v>8.7430000000000003</c:v>
              </c:pt>
              <c:pt idx="11">
                <c:v>8.1180000000000003</c:v>
              </c:pt>
              <c:pt idx="12">
                <c:v>7.9619999999999997</c:v>
              </c:pt>
              <c:pt idx="13">
                <c:v>6.5910000000000002</c:v>
              </c:pt>
              <c:pt idx="14">
                <c:v>5.9080000000000004</c:v>
              </c:pt>
              <c:pt idx="15">
                <c:v>5.0940000000000003</c:v>
              </c:pt>
              <c:pt idx="16">
                <c:v>5.8120000000000003</c:v>
              </c:pt>
              <c:pt idx="17">
                <c:v>5.109</c:v>
              </c:pt>
              <c:pt idx="18">
                <c:v>4.8600000000000003</c:v>
              </c:pt>
              <c:pt idx="19">
                <c:v>4.7750000000000004</c:v>
              </c:pt>
              <c:pt idx="20">
                <c:v>5.4009999999999998</c:v>
              </c:pt>
              <c:pt idx="21">
                <c:v>5.3109999999999999</c:v>
              </c:pt>
              <c:pt idx="22">
                <c:v>5.343</c:v>
              </c:pt>
              <c:pt idx="23">
                <c:v>4.8010000000000002</c:v>
              </c:pt>
              <c:pt idx="24">
                <c:v>4.5810000000000004</c:v>
              </c:pt>
              <c:pt idx="25">
                <c:v>4.4850000000000003</c:v>
              </c:pt>
              <c:pt idx="26">
                <c:v>3.996</c:v>
              </c:pt>
              <c:pt idx="27">
                <c:v>4.4809999999999999</c:v>
              </c:pt>
              <c:pt idx="28">
                <c:v>4.1859999999999999</c:v>
              </c:pt>
              <c:pt idx="29">
                <c:v>3.6419999999999999</c:v>
              </c:pt>
              <c:pt idx="30">
                <c:v>3.6219999999999999</c:v>
              </c:pt>
              <c:pt idx="31">
                <c:v>3.0649999999999999</c:v>
              </c:pt>
              <c:pt idx="32">
                <c:v>3.31</c:v>
              </c:pt>
              <c:pt idx="33">
                <c:v>3.6739999999999999</c:v>
              </c:pt>
              <c:pt idx="34">
                <c:v>3.16</c:v>
              </c:pt>
              <c:pt idx="35">
                <c:v>3</c:v>
              </c:pt>
              <c:pt idx="36">
                <c:v>3</c:v>
              </c:pt>
              <c:pt idx="37">
                <c:v>5</c:v>
              </c:pt>
              <c:pt idx="38">
                <c:v>5</c:v>
              </c:pt>
              <c:pt idx="39">
                <c:v>5</c:v>
              </c:pt>
              <c:pt idx="40">
                <c:v>5</c:v>
              </c:pt>
              <c:pt idx="41">
                <c:v>5</c:v>
              </c:pt>
              <c:pt idx="42">
                <c:v>4</c:v>
              </c:pt>
              <c:pt idx="43">
                <c:v>4</c:v>
              </c:pt>
              <c:pt idx="44">
                <c:v>2</c:v>
              </c:pt>
              <c:pt idx="45">
                <c:v>3</c:v>
              </c:pt>
              <c:pt idx="46">
                <c:v>3</c:v>
              </c:pt>
              <c:pt idx="47">
                <c:v>2</c:v>
              </c:pt>
              <c:pt idx="48">
                <c:v>2</c:v>
              </c:pt>
              <c:pt idx="49">
                <c:v>2</c:v>
              </c:pt>
              <c:pt idx="50">
                <c:v>2</c:v>
              </c:pt>
              <c:pt idx="51">
                <c:v>2</c:v>
              </c:pt>
              <c:pt idx="52">
                <c:v>2</c:v>
              </c:pt>
            </c:numLit>
          </c:val>
          <c:smooth val="0"/>
          <c:extLst>
            <c:ext xmlns:c16="http://schemas.microsoft.com/office/drawing/2014/chart" uri="{C3380CC4-5D6E-409C-BE32-E72D297353CC}">
              <c16:uniqueId val="{00000004-5063-4D40-95A4-434A966AE0CC}"/>
            </c:ext>
          </c:extLst>
        </c:ser>
        <c:dLbls>
          <c:showLegendKey val="0"/>
          <c:showVal val="0"/>
          <c:showCatName val="0"/>
          <c:showSerName val="0"/>
          <c:showPercent val="0"/>
          <c:showBubbleSize val="0"/>
        </c:dLbls>
        <c:marker val="1"/>
        <c:smooth val="0"/>
        <c:axId val="122289536"/>
        <c:axId val="55255808"/>
      </c:lineChart>
      <c:lineChart>
        <c:grouping val="standard"/>
        <c:varyColors val="0"/>
        <c:ser>
          <c:idx val="5"/>
          <c:order val="5"/>
          <c:tx>
            <c:v>普及率</c:v>
          </c:tx>
          <c:spPr>
            <a:ln w="12700">
              <a:solidFill>
                <a:srgbClr val="FF0000"/>
              </a:solidFill>
              <a:prstDash val="solid"/>
            </a:ln>
          </c:spPr>
          <c:marker>
            <c:symbol val="square"/>
            <c:size val="5"/>
            <c:spPr>
              <a:solidFill>
                <a:srgbClr val="FFFFFF"/>
              </a:solidFill>
              <a:ln>
                <a:solidFill>
                  <a:srgbClr val="FF0000"/>
                </a:solidFill>
                <a:prstDash val="solid"/>
              </a:ln>
            </c:spPr>
          </c:marker>
          <c:cat>
            <c:strLit>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Lit>
          </c:cat>
          <c:val>
            <c:numLit>
              <c:formatCode>General</c:formatCode>
              <c:ptCount val="53"/>
              <c:pt idx="0">
                <c:v>76.8</c:v>
              </c:pt>
              <c:pt idx="1">
                <c:v>78.2</c:v>
              </c:pt>
              <c:pt idx="2">
                <c:v>79.8</c:v>
              </c:pt>
              <c:pt idx="3">
                <c:v>81.8</c:v>
              </c:pt>
              <c:pt idx="4">
                <c:v>82.9</c:v>
              </c:pt>
              <c:pt idx="5">
                <c:v>84</c:v>
              </c:pt>
              <c:pt idx="6">
                <c:v>85.3</c:v>
              </c:pt>
              <c:pt idx="7">
                <c:v>86.5</c:v>
              </c:pt>
              <c:pt idx="8">
                <c:v>87.8</c:v>
              </c:pt>
              <c:pt idx="9">
                <c:v>88.2</c:v>
              </c:pt>
              <c:pt idx="10">
                <c:v>89.3</c:v>
              </c:pt>
              <c:pt idx="11">
                <c:v>89.8</c:v>
              </c:pt>
              <c:pt idx="12">
                <c:v>90.8</c:v>
              </c:pt>
              <c:pt idx="13">
                <c:v>91.7</c:v>
              </c:pt>
              <c:pt idx="14">
                <c:v>92.4</c:v>
              </c:pt>
              <c:pt idx="15">
                <c:v>92.9</c:v>
              </c:pt>
              <c:pt idx="16">
                <c:v>93.4</c:v>
              </c:pt>
              <c:pt idx="17">
                <c:v>93.9</c:v>
              </c:pt>
              <c:pt idx="18">
                <c:v>94.2</c:v>
              </c:pt>
              <c:pt idx="19">
                <c:v>94.7</c:v>
              </c:pt>
              <c:pt idx="20">
                <c:v>95.1</c:v>
              </c:pt>
              <c:pt idx="21">
                <c:v>95.7</c:v>
              </c:pt>
              <c:pt idx="22">
                <c:v>95.8</c:v>
              </c:pt>
              <c:pt idx="23">
                <c:v>96.3</c:v>
              </c:pt>
              <c:pt idx="24">
                <c:v>97</c:v>
              </c:pt>
              <c:pt idx="25">
                <c:v>97.3</c:v>
              </c:pt>
              <c:pt idx="26">
                <c:v>97.3</c:v>
              </c:pt>
              <c:pt idx="27">
                <c:v>97.5</c:v>
              </c:pt>
              <c:pt idx="28">
                <c:v>97.7</c:v>
              </c:pt>
              <c:pt idx="29">
                <c:v>98</c:v>
              </c:pt>
              <c:pt idx="30">
                <c:v>98.1</c:v>
              </c:pt>
              <c:pt idx="31">
                <c:v>98.3</c:v>
              </c:pt>
              <c:pt idx="32">
                <c:v>98.3</c:v>
              </c:pt>
              <c:pt idx="33">
                <c:v>98.4</c:v>
              </c:pt>
              <c:pt idx="34">
                <c:v>98.5</c:v>
              </c:pt>
              <c:pt idx="35">
                <c:v>98.7</c:v>
              </c:pt>
              <c:pt idx="36">
                <c:v>98.7</c:v>
              </c:pt>
              <c:pt idx="37">
                <c:v>98.7</c:v>
              </c:pt>
              <c:pt idx="38">
                <c:v>98.9</c:v>
              </c:pt>
              <c:pt idx="39">
                <c:v>98.9</c:v>
              </c:pt>
              <c:pt idx="40">
                <c:v>98.9</c:v>
              </c:pt>
              <c:pt idx="41">
                <c:v>98.9</c:v>
              </c:pt>
              <c:pt idx="42">
                <c:v>98.8</c:v>
              </c:pt>
              <c:pt idx="43">
                <c:v>98.8</c:v>
              </c:pt>
              <c:pt idx="44">
                <c:v>98.7</c:v>
              </c:pt>
              <c:pt idx="45">
                <c:v>98.8</c:v>
              </c:pt>
              <c:pt idx="46">
                <c:v>98.9</c:v>
              </c:pt>
              <c:pt idx="47">
                <c:v>98.9</c:v>
              </c:pt>
              <c:pt idx="48">
                <c:v>98.9</c:v>
              </c:pt>
              <c:pt idx="49">
                <c:v>98.9</c:v>
              </c:pt>
              <c:pt idx="50">
                <c:v>98.8</c:v>
              </c:pt>
              <c:pt idx="51">
                <c:v>98.9</c:v>
              </c:pt>
              <c:pt idx="52">
                <c:v>98.8</c:v>
              </c:pt>
            </c:numLit>
          </c:val>
          <c:smooth val="0"/>
          <c:extLst>
            <c:ext xmlns:c16="http://schemas.microsoft.com/office/drawing/2014/chart" uri="{C3380CC4-5D6E-409C-BE32-E72D297353CC}">
              <c16:uniqueId val="{00000005-5063-4D40-95A4-434A966AE0CC}"/>
            </c:ext>
          </c:extLst>
        </c:ser>
        <c:dLbls>
          <c:showLegendKey val="0"/>
          <c:showVal val="0"/>
          <c:showCatName val="0"/>
          <c:showSerName val="0"/>
          <c:showPercent val="0"/>
          <c:showBubbleSize val="0"/>
        </c:dLbls>
        <c:marker val="1"/>
        <c:smooth val="0"/>
        <c:axId val="55257728"/>
        <c:axId val="55275904"/>
      </c:lineChart>
      <c:catAx>
        <c:axId val="122289536"/>
        <c:scaling>
          <c:orientation val="minMax"/>
        </c:scaling>
        <c:delete val="0"/>
        <c:axPos val="b"/>
        <c:numFmt formatCode="[$-411]ge" sourceLinked="0"/>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55255808"/>
        <c:crosses val="autoZero"/>
        <c:auto val="1"/>
        <c:lblAlgn val="ctr"/>
        <c:lblOffset val="100"/>
        <c:tickLblSkip val="5"/>
        <c:tickMarkSkip val="5"/>
        <c:noMultiLvlLbl val="0"/>
      </c:catAx>
      <c:valAx>
        <c:axId val="55255808"/>
        <c:scaling>
          <c:orientation val="minMax"/>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ＭＳ Ｐゴシック"/>
                    <a:ea typeface="ＭＳ Ｐゴシック"/>
                    <a:cs typeface="ＭＳ Ｐゴシック"/>
                  </a:defRPr>
                </a:pPr>
                <a:r>
                  <a:rPr lang="ja-JP" altLang="en-US"/>
                  <a:t>人口（千人）</a:t>
                </a:r>
              </a:p>
            </c:rich>
          </c:tx>
          <c:layout>
            <c:manualLayout>
              <c:xMode val="edge"/>
              <c:yMode val="edge"/>
              <c:x val="1.0937431947644098E-2"/>
              <c:y val="1.6556291390728478E-2"/>
            </c:manualLayout>
          </c:layout>
          <c:overlay val="0"/>
          <c:spPr>
            <a:noFill/>
            <a:ln w="25400">
              <a:noFill/>
            </a:ln>
          </c:spPr>
        </c:title>
        <c:numFmt formatCode="#,##0_ " sourceLinked="0"/>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22289536"/>
        <c:crosses val="autoZero"/>
        <c:crossBetween val="between"/>
      </c:valAx>
      <c:catAx>
        <c:axId val="55257728"/>
        <c:scaling>
          <c:orientation val="minMax"/>
        </c:scaling>
        <c:delete val="1"/>
        <c:axPos val="b"/>
        <c:numFmt formatCode="General" sourceLinked="1"/>
        <c:majorTickMark val="out"/>
        <c:minorTickMark val="none"/>
        <c:tickLblPos val="nextTo"/>
        <c:crossAx val="55275904"/>
        <c:crosses val="autoZero"/>
        <c:auto val="1"/>
        <c:lblAlgn val="ctr"/>
        <c:lblOffset val="100"/>
        <c:noMultiLvlLbl val="0"/>
      </c:catAx>
      <c:valAx>
        <c:axId val="55275904"/>
        <c:scaling>
          <c:orientation val="minMax"/>
          <c:max val="100"/>
        </c:scaling>
        <c:delete val="0"/>
        <c:axPos val="r"/>
        <c:title>
          <c:tx>
            <c:rich>
              <a:bodyPr rot="0" vert="horz"/>
              <a:lstStyle/>
              <a:p>
                <a:pPr algn="ctr">
                  <a:defRPr sz="1700" b="0" i="0" u="none" strike="noStrike" baseline="0">
                    <a:solidFill>
                      <a:srgbClr val="000000"/>
                    </a:solidFill>
                    <a:latin typeface="ＭＳ ゴシック"/>
                    <a:ea typeface="ＭＳ ゴシック"/>
                    <a:cs typeface="ＭＳ ゴシック"/>
                  </a:defRPr>
                </a:pPr>
                <a:r>
                  <a:rPr lang="ja-JP" altLang="en-US" sz="950" b="0" i="0" u="none" strike="noStrike" baseline="0">
                    <a:solidFill>
                      <a:srgbClr val="000000"/>
                    </a:solidFill>
                    <a:latin typeface="ＭＳ ゴシック"/>
                    <a:ea typeface="ＭＳ ゴシック"/>
                  </a:rPr>
                  <a:t>  %</a:t>
                </a:r>
              </a:p>
            </c:rich>
          </c:tx>
          <c:layout>
            <c:manualLayout>
              <c:xMode val="edge"/>
              <c:yMode val="edge"/>
              <c:x val="0.9265631315736188"/>
              <c:y val="1.6556291390728478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55257728"/>
        <c:crosses val="max"/>
        <c:crossBetween val="between"/>
      </c:valAx>
      <c:spPr>
        <a:solidFill>
          <a:srgbClr val="FFFFFF"/>
        </a:solidFill>
        <a:ln w="12700">
          <a:solidFill>
            <a:srgbClr val="000000"/>
          </a:solidFill>
          <a:prstDash val="solid"/>
        </a:ln>
      </c:spPr>
    </c:plotArea>
    <c:legend>
      <c:legendPos val="b"/>
      <c:legendEntry>
        <c:idx val="5"/>
        <c:txPr>
          <a:bodyPr/>
          <a:lstStyle/>
          <a:p>
            <a:pPr>
              <a:defRPr sz="700" b="0" i="0" u="none" strike="noStrike" baseline="0">
                <a:solidFill>
                  <a:srgbClr val="FF0000"/>
                </a:solidFill>
                <a:latin typeface="ＭＳ Ｐゴシック"/>
                <a:ea typeface="ＭＳ Ｐゴシック"/>
                <a:cs typeface="ＭＳ Ｐゴシック"/>
              </a:defRPr>
            </a:pPr>
            <a:endParaRPr lang="ja-JP"/>
          </a:p>
        </c:txPr>
      </c:legendEntry>
      <c:layout>
        <c:manualLayout>
          <c:xMode val="edge"/>
          <c:yMode val="edge"/>
          <c:x val="0.1050000191024157"/>
          <c:y val="0.89649024004449773"/>
          <c:w val="0.80874997612198041"/>
          <c:h val="6.8189671655281558E-2"/>
        </c:manualLayout>
      </c:layout>
      <c:overlay val="0"/>
      <c:spPr>
        <a:solidFill>
          <a:srgbClr val="FFFFFF"/>
        </a:solidFill>
        <a:ln w="3175">
          <a:solidFill>
            <a:srgbClr val="000000"/>
          </a:solidFill>
          <a:prstDash val="solid"/>
        </a:ln>
      </c:spPr>
      <c:txPr>
        <a:bodyPr/>
        <a:lstStyle/>
        <a:p>
          <a:pPr>
            <a:defRPr sz="7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7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7978301463402043E-2"/>
          <c:y val="0.14864864864864866"/>
          <c:w val="0.81182021212533118"/>
          <c:h val="0.7567567567567568"/>
        </c:manualLayout>
      </c:layout>
      <c:lineChart>
        <c:grouping val="standard"/>
        <c:varyColors val="0"/>
        <c:ser>
          <c:idx val="1"/>
          <c:order val="0"/>
          <c:spPr>
            <a:ln w="12700">
              <a:solidFill>
                <a:srgbClr val="FF00FF"/>
              </a:solidFill>
              <a:prstDash val="solid"/>
            </a:ln>
          </c:spPr>
          <c:marker>
            <c:symbol val="triangle"/>
            <c:size val="4"/>
            <c:spPr>
              <a:noFill/>
              <a:ln>
                <a:solidFill>
                  <a:srgbClr val="000000"/>
                </a:solidFill>
                <a:prstDash val="solid"/>
              </a:ln>
            </c:spPr>
          </c:marker>
          <c:cat>
            <c:strLit>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Lit>
          </c:cat>
          <c:val>
            <c:numLit>
              <c:formatCode>General</c:formatCode>
              <c:ptCount val="53"/>
              <c:pt idx="0">
                <c:v>103.60599999999999</c:v>
              </c:pt>
              <c:pt idx="1">
                <c:v>116.43899999999999</c:v>
              </c:pt>
              <c:pt idx="2">
                <c:v>128.64400000000001</c:v>
              </c:pt>
              <c:pt idx="3">
                <c:v>137.714</c:v>
              </c:pt>
              <c:pt idx="4">
                <c:v>148.78800000000001</c:v>
              </c:pt>
              <c:pt idx="5">
                <c:v>162.69399999999999</c:v>
              </c:pt>
              <c:pt idx="6">
                <c:v>180.667</c:v>
              </c:pt>
              <c:pt idx="7">
                <c:v>184.07599999999999</c:v>
              </c:pt>
              <c:pt idx="8">
                <c:v>200.119</c:v>
              </c:pt>
              <c:pt idx="9">
                <c:v>203.61699999999999</c:v>
              </c:pt>
              <c:pt idx="10">
                <c:v>211.84899999999999</c:v>
              </c:pt>
              <c:pt idx="11">
                <c:v>215.79900000000001</c:v>
              </c:pt>
              <c:pt idx="12">
                <c:v>225.25299999999999</c:v>
              </c:pt>
              <c:pt idx="13">
                <c:v>232.369</c:v>
              </c:pt>
              <c:pt idx="14">
                <c:v>228.95699999999999</c:v>
              </c:pt>
              <c:pt idx="15">
                <c:v>228.595</c:v>
              </c:pt>
              <c:pt idx="16">
                <c:v>238.86799999999999</c:v>
              </c:pt>
              <c:pt idx="17">
                <c:v>239.666</c:v>
              </c:pt>
              <c:pt idx="18">
                <c:v>252.01400000000001</c:v>
              </c:pt>
              <c:pt idx="19">
                <c:v>261.82499999999999</c:v>
              </c:pt>
              <c:pt idx="20">
                <c:v>261.42599999999999</c:v>
              </c:pt>
              <c:pt idx="21">
                <c:v>261.48200000000003</c:v>
              </c:pt>
              <c:pt idx="22">
                <c:v>264.96199999999999</c:v>
              </c:pt>
              <c:pt idx="23">
                <c:v>266.19900000000001</c:v>
              </c:pt>
              <c:pt idx="24">
                <c:v>271.93099999999998</c:v>
              </c:pt>
              <c:pt idx="25">
                <c:v>281.14600000000002</c:v>
              </c:pt>
              <c:pt idx="26">
                <c:v>281.05500000000001</c:v>
              </c:pt>
              <c:pt idx="27">
                <c:v>283.39999999999998</c:v>
              </c:pt>
              <c:pt idx="28">
                <c:v>281.06599999999997</c:v>
              </c:pt>
              <c:pt idx="29">
                <c:v>291.44400000000002</c:v>
              </c:pt>
              <c:pt idx="30">
                <c:v>294.61399999999998</c:v>
              </c:pt>
              <c:pt idx="31">
                <c:v>297.31400000000002</c:v>
              </c:pt>
              <c:pt idx="32">
                <c:v>297.59800000000001</c:v>
              </c:pt>
              <c:pt idx="33">
                <c:v>292.28399999999999</c:v>
              </c:pt>
              <c:pt idx="34">
                <c:v>291.767</c:v>
              </c:pt>
              <c:pt idx="35">
                <c:v>293</c:v>
              </c:pt>
              <c:pt idx="36">
                <c:v>289</c:v>
              </c:pt>
              <c:pt idx="37">
                <c:v>283</c:v>
              </c:pt>
              <c:pt idx="38">
                <c:v>279</c:v>
              </c:pt>
              <c:pt idx="39">
                <c:v>280</c:v>
              </c:pt>
              <c:pt idx="40">
                <c:v>280</c:v>
              </c:pt>
              <c:pt idx="41">
                <c:v>278</c:v>
              </c:pt>
              <c:pt idx="42">
                <c:v>275</c:v>
              </c:pt>
              <c:pt idx="43">
                <c:v>267</c:v>
              </c:pt>
              <c:pt idx="44">
                <c:v>260</c:v>
              </c:pt>
              <c:pt idx="45">
                <c:v>263</c:v>
              </c:pt>
              <c:pt idx="46">
                <c:v>259</c:v>
              </c:pt>
              <c:pt idx="47">
                <c:v>257</c:v>
              </c:pt>
              <c:pt idx="48">
                <c:v>257</c:v>
              </c:pt>
              <c:pt idx="49">
                <c:v>254</c:v>
              </c:pt>
              <c:pt idx="50">
                <c:v>255</c:v>
              </c:pt>
              <c:pt idx="51">
                <c:v>255</c:v>
              </c:pt>
              <c:pt idx="52">
                <c:v>263</c:v>
              </c:pt>
            </c:numLit>
          </c:val>
          <c:smooth val="0"/>
          <c:extLst>
            <c:ext xmlns:c16="http://schemas.microsoft.com/office/drawing/2014/chart" uri="{C3380CC4-5D6E-409C-BE32-E72D297353CC}">
              <c16:uniqueId val="{00000000-2A1B-43EB-95C7-04A3396C23F2}"/>
            </c:ext>
          </c:extLst>
        </c:ser>
        <c:ser>
          <c:idx val="0"/>
          <c:order val="1"/>
          <c:spPr>
            <a:ln w="12700">
              <a:solidFill>
                <a:srgbClr val="00FF00"/>
              </a:solidFill>
              <a:prstDash val="solid"/>
            </a:ln>
          </c:spPr>
          <c:marker>
            <c:symbol val="square"/>
            <c:size val="4"/>
            <c:spPr>
              <a:solidFill>
                <a:srgbClr val="000000"/>
              </a:solidFill>
              <a:ln>
                <a:solidFill>
                  <a:srgbClr val="000000"/>
                </a:solidFill>
                <a:prstDash val="solid"/>
              </a:ln>
            </c:spPr>
          </c:marker>
          <c:cat>
            <c:strLit>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Lit>
          </c:cat>
          <c:val>
            <c:numLit>
              <c:formatCode>General</c:formatCode>
              <c:ptCount val="53"/>
              <c:pt idx="0">
                <c:v>23.541134999999997</c:v>
              </c:pt>
              <c:pt idx="1">
                <c:v>21.584025</c:v>
              </c:pt>
              <c:pt idx="2">
                <c:v>21.880576000000001</c:v>
              </c:pt>
              <c:pt idx="3">
                <c:v>22.316675</c:v>
              </c:pt>
              <c:pt idx="4">
                <c:v>23.539628</c:v>
              </c:pt>
              <c:pt idx="5">
                <c:v>24.757655</c:v>
              </c:pt>
              <c:pt idx="6">
                <c:v>24.649947000000001</c:v>
              </c:pt>
              <c:pt idx="7">
                <c:v>25.618380000000002</c:v>
              </c:pt>
              <c:pt idx="8">
                <c:v>26.277823999999999</c:v>
              </c:pt>
              <c:pt idx="9">
                <c:v>26.666478999999999</c:v>
              </c:pt>
              <c:pt idx="10">
                <c:v>27.780114000000001</c:v>
              </c:pt>
              <c:pt idx="11">
                <c:v>27.631937000000001</c:v>
              </c:pt>
              <c:pt idx="12">
                <c:v>26.260283000000001</c:v>
              </c:pt>
              <c:pt idx="13">
                <c:v>24.508078000000001</c:v>
              </c:pt>
              <c:pt idx="14">
                <c:v>25.208867999999999</c:v>
              </c:pt>
              <c:pt idx="15">
                <c:v>25.629007000000001</c:v>
              </c:pt>
              <c:pt idx="16">
                <c:v>25.674308</c:v>
              </c:pt>
              <c:pt idx="17">
                <c:v>26.924994999999999</c:v>
              </c:pt>
              <c:pt idx="18">
                <c:v>30.248832</c:v>
              </c:pt>
              <c:pt idx="19">
                <c:v>31.816814999999998</c:v>
              </c:pt>
              <c:pt idx="20">
                <c:v>31.352318</c:v>
              </c:pt>
              <c:pt idx="21">
                <c:v>33.068407000000001</c:v>
              </c:pt>
              <c:pt idx="22">
                <c:v>32.903148000000002</c:v>
              </c:pt>
              <c:pt idx="23">
                <c:v>34.719571999999999</c:v>
              </c:pt>
              <c:pt idx="24">
                <c:v>33.091499000000006</c:v>
              </c:pt>
              <c:pt idx="25">
                <c:v>33.728184999999996</c:v>
              </c:pt>
              <c:pt idx="26">
                <c:v>35.683340999999999</c:v>
              </c:pt>
              <c:pt idx="27">
                <c:v>37.655875999999999</c:v>
              </c:pt>
              <c:pt idx="28">
                <c:v>36.868911999999995</c:v>
              </c:pt>
              <c:pt idx="29">
                <c:v>37.682248000000001</c:v>
              </c:pt>
              <c:pt idx="30">
                <c:v>38.020116000000002</c:v>
              </c:pt>
              <c:pt idx="31">
                <c:v>38.528711000000001</c:v>
              </c:pt>
              <c:pt idx="32">
                <c:v>37.620714</c:v>
              </c:pt>
              <c:pt idx="33">
                <c:v>36.817197999999998</c:v>
              </c:pt>
              <c:pt idx="34">
                <c:v>37.501202999999997</c:v>
              </c:pt>
              <c:pt idx="35">
                <c:v>37</c:v>
              </c:pt>
              <c:pt idx="36">
                <c:v>36</c:v>
              </c:pt>
              <c:pt idx="37">
                <c:v>36</c:v>
              </c:pt>
              <c:pt idx="38">
                <c:v>36</c:v>
              </c:pt>
              <c:pt idx="39">
                <c:v>34</c:v>
              </c:pt>
              <c:pt idx="40">
                <c:v>34</c:v>
              </c:pt>
              <c:pt idx="41">
                <c:v>34</c:v>
              </c:pt>
              <c:pt idx="42">
                <c:v>34</c:v>
              </c:pt>
              <c:pt idx="43">
                <c:v>33</c:v>
              </c:pt>
              <c:pt idx="44">
                <c:v>33</c:v>
              </c:pt>
              <c:pt idx="45">
                <c:v>32</c:v>
              </c:pt>
              <c:pt idx="46">
                <c:v>31</c:v>
              </c:pt>
              <c:pt idx="47">
                <c:v>31</c:v>
              </c:pt>
              <c:pt idx="48">
                <c:v>31</c:v>
              </c:pt>
              <c:pt idx="49">
                <c:v>29</c:v>
              </c:pt>
              <c:pt idx="50">
                <c:v>27</c:v>
              </c:pt>
              <c:pt idx="51">
                <c:v>26</c:v>
              </c:pt>
              <c:pt idx="52">
                <c:v>17</c:v>
              </c:pt>
            </c:numLit>
          </c:val>
          <c:smooth val="0"/>
          <c:extLst>
            <c:ext xmlns:c16="http://schemas.microsoft.com/office/drawing/2014/chart" uri="{C3380CC4-5D6E-409C-BE32-E72D297353CC}">
              <c16:uniqueId val="{00000001-2A1B-43EB-95C7-04A3396C23F2}"/>
            </c:ext>
          </c:extLst>
        </c:ser>
        <c:dLbls>
          <c:showLegendKey val="0"/>
          <c:showVal val="0"/>
          <c:showCatName val="0"/>
          <c:showSerName val="0"/>
          <c:showPercent val="0"/>
          <c:showBubbleSize val="0"/>
        </c:dLbls>
        <c:marker val="1"/>
        <c:smooth val="0"/>
        <c:axId val="55298688"/>
        <c:axId val="55583488"/>
      </c:lineChart>
      <c:catAx>
        <c:axId val="5529868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55583488"/>
        <c:crosses val="autoZero"/>
        <c:auto val="1"/>
        <c:lblAlgn val="ctr"/>
        <c:lblOffset val="100"/>
        <c:tickLblSkip val="5"/>
        <c:tickMarkSkip val="5"/>
        <c:noMultiLvlLbl val="0"/>
      </c:catAx>
      <c:valAx>
        <c:axId val="55583488"/>
        <c:scaling>
          <c:orientation val="minMax"/>
          <c:max val="400"/>
        </c:scaling>
        <c:delete val="0"/>
        <c:axPos val="l"/>
        <c:majorGridlines>
          <c:spPr>
            <a:ln w="3175">
              <a:solidFill>
                <a:srgbClr val="000000"/>
              </a:solidFill>
              <a:prstDash val="solid"/>
            </a:ln>
          </c:spPr>
        </c:majorGridlines>
        <c:title>
          <c:tx>
            <c:rich>
              <a:bodyPr rot="0" vert="horz"/>
              <a:lstStyle/>
              <a:p>
                <a:pPr algn="ctr">
                  <a:defRPr sz="1100" b="0" i="0" u="none" strike="noStrike" baseline="0">
                    <a:solidFill>
                      <a:srgbClr val="000000"/>
                    </a:solidFill>
                    <a:latin typeface="ＭＳ Ｐゴシック"/>
                    <a:ea typeface="ＭＳ Ｐゴシック"/>
                    <a:cs typeface="ＭＳ Ｐゴシック"/>
                  </a:defRPr>
                </a:pPr>
                <a:r>
                  <a:rPr lang="ja-JP" altLang="en-US" sz="800" b="0" i="0" u="none" strike="noStrike" baseline="0">
                    <a:solidFill>
                      <a:srgbClr val="000000"/>
                    </a:solidFill>
                    <a:latin typeface="ＭＳ Ｐゴシック"/>
                    <a:ea typeface="ＭＳ Ｐゴシック"/>
                  </a:rPr>
                  <a:t>給水量（百万m3）</a:t>
                </a:r>
              </a:p>
            </c:rich>
          </c:tx>
          <c:layout>
            <c:manualLayout>
              <c:xMode val="edge"/>
              <c:yMode val="edge"/>
              <c:x val="2.0217688927212627E-2"/>
              <c:y val="4.3918918918918921E-2"/>
            </c:manualLayout>
          </c:layout>
          <c:overlay val="0"/>
          <c:spPr>
            <a:noFill/>
            <a:ln w="25400">
              <a:noFill/>
            </a:ln>
          </c:spPr>
        </c:title>
        <c:numFmt formatCode="General" sourceLinked="1"/>
        <c:majorTickMark val="in"/>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55298688"/>
        <c:crosses val="autoZero"/>
        <c:crossBetween val="between"/>
        <c:majorUnit val="100"/>
        <c:minorUnit val="50"/>
      </c:valAx>
      <c:spPr>
        <a:solidFill>
          <a:srgbClr val="FFFFFF"/>
        </a:solidFill>
        <a:ln w="12700">
          <a:solidFill>
            <a:srgbClr val="000000"/>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oddHeader>&amp;A</c:oddHeader>
      <c:oddFooter>Page &amp;P</c:oddFooter>
    </c:headerFooter>
    <c:pageMargins b="0.98399999999999999" l="0.78700000000000003" r="0.78700000000000003" t="0.98399999999999999" header="0.5" footer="0.5"/>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9056749554169543E-2"/>
          <c:y val="2.2950815444445591E-2"/>
          <c:w val="0.75796537302273415"/>
          <c:h val="0.8125"/>
        </c:manualLayout>
      </c:layout>
      <c:barChart>
        <c:barDir val="bar"/>
        <c:grouping val="percentStacked"/>
        <c:varyColors val="0"/>
        <c:ser>
          <c:idx val="2"/>
          <c:order val="0"/>
          <c:tx>
            <c:v>消毒のみ</c:v>
          </c:tx>
          <c:spPr>
            <a:solidFill>
              <a:srgbClr val="FFFFCC"/>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3"/>
              <c:pt idx="0">
                <c:v>簡易水道</c:v>
              </c:pt>
              <c:pt idx="1">
                <c:v>上水道</c:v>
              </c:pt>
              <c:pt idx="2">
                <c:v>用水供給</c:v>
              </c:pt>
            </c:strLit>
          </c:cat>
          <c:val>
            <c:numLit>
              <c:formatCode>General</c:formatCode>
              <c:ptCount val="3"/>
              <c:pt idx="0">
                <c:v>61.838266267208489</c:v>
              </c:pt>
              <c:pt idx="1">
                <c:v>59.64967812306179</c:v>
              </c:pt>
              <c:pt idx="2">
                <c:v>12.744024994527473</c:v>
              </c:pt>
            </c:numLit>
          </c:val>
          <c:extLst>
            <c:ext xmlns:c16="http://schemas.microsoft.com/office/drawing/2014/chart" uri="{C3380CC4-5D6E-409C-BE32-E72D297353CC}">
              <c16:uniqueId val="{00000000-5AA6-44FA-98B2-03D1E35E8C66}"/>
            </c:ext>
          </c:extLst>
        </c:ser>
        <c:ser>
          <c:idx val="0"/>
          <c:order val="1"/>
          <c:tx>
            <c:v>緩速ろ過</c:v>
          </c:tx>
          <c:spPr>
            <a:solidFill>
              <a:srgbClr val="9999FF"/>
            </a:solidFill>
            <a:ln w="12700">
              <a:solidFill>
                <a:srgbClr val="000000"/>
              </a:solidFill>
              <a:prstDash val="solid"/>
            </a:ln>
          </c:spPr>
          <c:invertIfNegative val="0"/>
          <c:dLbls>
            <c:dLbl>
              <c:idx val="1"/>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1-5AA6-44FA-98B2-03D1E35E8C66}"/>
                </c:ext>
              </c:extLst>
            </c:dLbl>
            <c:dLbl>
              <c:idx val="2"/>
              <c:layout>
                <c:manualLayout>
                  <c:x val="-1.9146324199732646E-3"/>
                  <c:y val="-9.4546483804726397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AA6-44FA-98B2-03D1E35E8C66}"/>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3"/>
              <c:pt idx="0">
                <c:v>簡易水道</c:v>
              </c:pt>
              <c:pt idx="1">
                <c:v>上水道</c:v>
              </c:pt>
              <c:pt idx="2">
                <c:v>用水供給</c:v>
              </c:pt>
            </c:strLit>
          </c:cat>
          <c:val>
            <c:numLit>
              <c:formatCode>General</c:formatCode>
              <c:ptCount val="3"/>
              <c:pt idx="0">
                <c:v>5.8009803818267596</c:v>
              </c:pt>
              <c:pt idx="1">
                <c:v>9.7829202044613641</c:v>
              </c:pt>
              <c:pt idx="2">
                <c:v>0</c:v>
              </c:pt>
            </c:numLit>
          </c:val>
          <c:extLst>
            <c:ext xmlns:c16="http://schemas.microsoft.com/office/drawing/2014/chart" uri="{C3380CC4-5D6E-409C-BE32-E72D297353CC}">
              <c16:uniqueId val="{00000003-5AA6-44FA-98B2-03D1E35E8C66}"/>
            </c:ext>
          </c:extLst>
        </c:ser>
        <c:ser>
          <c:idx val="1"/>
          <c:order val="2"/>
          <c:tx>
            <c:v>急速ろ過</c:v>
          </c:tx>
          <c:spPr>
            <a:solidFill>
              <a:srgbClr val="993366"/>
            </a:solidFill>
            <a:ln w="12700">
              <a:solidFill>
                <a:srgbClr val="000000"/>
              </a:solidFill>
              <a:prstDash val="solid"/>
            </a:ln>
          </c:spPr>
          <c:invertIfNegative val="0"/>
          <c:dLbls>
            <c:dLbl>
              <c:idx val="0"/>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4-5AA6-44FA-98B2-03D1E35E8C66}"/>
                </c:ext>
              </c:extLst>
            </c:dLbl>
            <c:dLbl>
              <c:idx val="1"/>
              <c:layout>
                <c:manualLayout>
                  <c:x val="9.6518595552914379E-4"/>
                  <c:y val="-6.4370985884828914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AA6-44FA-98B2-03D1E35E8C66}"/>
                </c:ext>
              </c:extLst>
            </c:dLbl>
            <c:dLbl>
              <c:idx val="2"/>
              <c:layout>
                <c:manualLayout>
                  <c:x val="-2.9109097211905115E-3"/>
                  <c:y val="-2.6488624405820241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AA6-44FA-98B2-03D1E35E8C66}"/>
                </c:ext>
              </c:extLst>
            </c:dLbl>
            <c:dLbl>
              <c:idx val="3"/>
              <c:layout>
                <c:manualLayout>
                  <c:xMode val="edge"/>
                  <c:yMode val="edge"/>
                  <c:x val="0.49528377936409712"/>
                  <c:y val="9.0909090909090912E-2"/>
                </c:manualLayout>
              </c:layout>
              <c:spPr>
                <a:noFill/>
                <a:ln w="25400">
                  <a:noFill/>
                </a:ln>
              </c:spPr>
              <c:txPr>
                <a:bodyPr/>
                <a:lstStyle/>
                <a:p>
                  <a:pPr>
                    <a:defRPr sz="800" b="0" i="0" u="none" strike="noStrike" baseline="0">
                      <a:solidFill>
                        <a:srgbClr val="FFFFFF"/>
                      </a:solidFill>
                      <a:latin typeface="ＭＳ ゴシック"/>
                      <a:ea typeface="ＭＳ ゴシック"/>
                      <a:cs typeface="ＭＳ 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AA6-44FA-98B2-03D1E35E8C66}"/>
                </c:ext>
              </c:extLst>
            </c:dLbl>
            <c:spPr>
              <a:noFill/>
              <a:ln w="25400">
                <a:noFill/>
              </a:ln>
            </c:spPr>
            <c:txPr>
              <a:bodyPr wrap="square" lIns="38100" tIns="19050" rIns="38100" bIns="19050" anchor="ctr">
                <a:spAutoFit/>
              </a:bodyPr>
              <a:lstStyle/>
              <a:p>
                <a:pPr>
                  <a:defRPr sz="800" b="0" i="0" u="none" strike="noStrike" baseline="0">
                    <a:solidFill>
                      <a:srgbClr val="FFFFFF"/>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3"/>
              <c:pt idx="0">
                <c:v>簡易水道</c:v>
              </c:pt>
              <c:pt idx="1">
                <c:v>上水道</c:v>
              </c:pt>
              <c:pt idx="2">
                <c:v>用水供給</c:v>
              </c:pt>
            </c:strLit>
          </c:cat>
          <c:val>
            <c:numLit>
              <c:formatCode>General</c:formatCode>
              <c:ptCount val="3"/>
              <c:pt idx="0">
                <c:v>24.538837707821862</c:v>
              </c:pt>
              <c:pt idx="1">
                <c:v>28.808520649314538</c:v>
              </c:pt>
              <c:pt idx="2">
                <c:v>87.255975005472536</c:v>
              </c:pt>
            </c:numLit>
          </c:val>
          <c:extLst>
            <c:ext xmlns:c16="http://schemas.microsoft.com/office/drawing/2014/chart" uri="{C3380CC4-5D6E-409C-BE32-E72D297353CC}">
              <c16:uniqueId val="{00000008-5AA6-44FA-98B2-03D1E35E8C66}"/>
            </c:ext>
          </c:extLst>
        </c:ser>
        <c:ser>
          <c:idx val="3"/>
          <c:order val="3"/>
          <c:tx>
            <c:v>膜ろ過</c:v>
          </c:tx>
          <c:spPr>
            <a:solidFill>
              <a:srgbClr val="CCFFFF"/>
            </a:solidFill>
            <a:ln w="12700">
              <a:solidFill>
                <a:srgbClr val="000000"/>
              </a:solidFill>
              <a:prstDash val="solid"/>
            </a:ln>
          </c:spPr>
          <c:invertIfNegative val="0"/>
          <c:dLbls>
            <c:dLbl>
              <c:idx val="0"/>
              <c:layout>
                <c:manualLayout>
                  <c:x val="2.1017184172733125E-3"/>
                  <c:y val="-3.9950512793830283E-3"/>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5AA6-44FA-98B2-03D1E35E8C66}"/>
                </c:ext>
              </c:extLst>
            </c:dLbl>
            <c:dLbl>
              <c:idx val="1"/>
              <c:layout>
                <c:manualLayout>
                  <c:x val="2.2782618213099191E-3"/>
                  <c:y val="-0.10740254123177111"/>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5AA6-44FA-98B2-03D1E35E8C66}"/>
                </c:ext>
              </c:extLst>
            </c:dLbl>
            <c:dLbl>
              <c:idx val="2"/>
              <c:layout>
                <c:manualLayout>
                  <c:x val="2.0964360587002098E-3"/>
                  <c:y val="-0.12334801762114538"/>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AA6-44FA-98B2-03D1E35E8C66}"/>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3"/>
              <c:pt idx="0">
                <c:v>簡易水道</c:v>
              </c:pt>
              <c:pt idx="1">
                <c:v>上水道</c:v>
              </c:pt>
              <c:pt idx="2">
                <c:v>用水供給</c:v>
              </c:pt>
            </c:strLit>
          </c:cat>
          <c:val>
            <c:numLit>
              <c:formatCode>General</c:formatCode>
              <c:ptCount val="3"/>
              <c:pt idx="0">
                <c:v>7.821915643142888</c:v>
              </c:pt>
              <c:pt idx="1">
                <c:v>1.7588810231623071</c:v>
              </c:pt>
              <c:pt idx="2">
                <c:v>0</c:v>
              </c:pt>
            </c:numLit>
          </c:val>
          <c:extLst>
            <c:ext xmlns:c16="http://schemas.microsoft.com/office/drawing/2014/chart" uri="{C3380CC4-5D6E-409C-BE32-E72D297353CC}">
              <c16:uniqueId val="{0000000C-5AA6-44FA-98B2-03D1E35E8C66}"/>
            </c:ext>
          </c:extLst>
        </c:ser>
        <c:dLbls>
          <c:showLegendKey val="0"/>
          <c:showVal val="0"/>
          <c:showCatName val="0"/>
          <c:showSerName val="0"/>
          <c:showPercent val="0"/>
          <c:showBubbleSize val="0"/>
        </c:dLbls>
        <c:gapWidth val="120"/>
        <c:overlap val="100"/>
        <c:axId val="55531008"/>
        <c:axId val="55532544"/>
      </c:barChart>
      <c:catAx>
        <c:axId val="55531008"/>
        <c:scaling>
          <c:orientation val="minMax"/>
        </c:scaling>
        <c:delete val="0"/>
        <c:axPos val="l"/>
        <c:numFmt formatCode="General" sourceLinked="1"/>
        <c:majorTickMark val="none"/>
        <c:minorTickMark val="none"/>
        <c:tickLblPos val="nextTo"/>
        <c:spPr>
          <a:ln w="3175">
            <a:solidFill>
              <a:srgbClr val="000000"/>
            </a:solidFill>
            <a:prstDash val="solid"/>
          </a:ln>
        </c:spPr>
        <c:txPr>
          <a:bodyPr rot="0" vert="horz"/>
          <a:lstStyle/>
          <a:p>
            <a:pPr>
              <a:defRPr sz="700" b="0" i="0" u="none" strike="noStrike" baseline="0">
                <a:solidFill>
                  <a:srgbClr val="000000"/>
                </a:solidFill>
                <a:latin typeface="ＭＳ Ｐゴシック"/>
                <a:ea typeface="ＭＳ Ｐゴシック"/>
                <a:cs typeface="ＭＳ Ｐゴシック"/>
              </a:defRPr>
            </a:pPr>
            <a:endParaRPr lang="ja-JP"/>
          </a:p>
        </c:txPr>
        <c:crossAx val="55532544"/>
        <c:crosses val="autoZero"/>
        <c:auto val="1"/>
        <c:lblAlgn val="ctr"/>
        <c:lblOffset val="150"/>
        <c:tickLblSkip val="1"/>
        <c:tickMarkSkip val="1"/>
        <c:noMultiLvlLbl val="0"/>
      </c:catAx>
      <c:valAx>
        <c:axId val="55532544"/>
        <c:scaling>
          <c:orientation val="minMax"/>
        </c:scaling>
        <c:delete val="0"/>
        <c:axPos val="b"/>
        <c:numFmt formatCode="0%"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55531008"/>
        <c:crosses val="autoZero"/>
        <c:crossBetween val="between"/>
      </c:valAx>
      <c:spPr>
        <a:noFill/>
        <a:ln w="25400">
          <a:noFill/>
        </a:ln>
      </c:spPr>
    </c:plotArea>
    <c:plotVisOnly val="1"/>
    <c:dispBlanksAs val="gap"/>
    <c:showDLblsOverMax val="0"/>
  </c:chart>
  <c:spPr>
    <a:solidFill>
      <a:srgbClr val="FFFFFF"/>
    </a:solidFill>
    <a:ln w="9525">
      <a:noFill/>
    </a:ln>
  </c:spPr>
  <c:txPr>
    <a:bodyPr/>
    <a:lstStyle/>
    <a:p>
      <a:pPr>
        <a:defRPr sz="975"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28526645768025"/>
          <c:y val="0.13402106831597776"/>
          <c:w val="0.80877742946708464"/>
          <c:h val="0.63574096508861244"/>
        </c:manualLayout>
      </c:layout>
      <c:lineChart>
        <c:grouping val="standard"/>
        <c:varyColors val="0"/>
        <c:ser>
          <c:idx val="0"/>
          <c:order val="1"/>
          <c:tx>
            <c:v>簡水</c:v>
          </c:tx>
          <c:spPr>
            <a:ln w="12700">
              <a:solidFill>
                <a:srgbClr val="00FF00"/>
              </a:solidFill>
              <a:prstDash val="solid"/>
            </a:ln>
          </c:spPr>
          <c:marker>
            <c:symbol val="square"/>
            <c:size val="4"/>
            <c:spPr>
              <a:solidFill>
                <a:srgbClr val="000000"/>
              </a:solidFill>
              <a:ln>
                <a:solidFill>
                  <a:srgbClr val="000000"/>
                </a:solidFill>
                <a:prstDash val="solid"/>
              </a:ln>
            </c:spPr>
          </c:marker>
          <c:cat>
            <c:strLit>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Lit>
          </c:cat>
          <c:val>
            <c:numLit>
              <c:formatCode>General</c:formatCode>
              <c:ptCount val="53"/>
              <c:pt idx="0">
                <c:v>730</c:v>
              </c:pt>
              <c:pt idx="1">
                <c:v>691</c:v>
              </c:pt>
              <c:pt idx="2">
                <c:v>673</c:v>
              </c:pt>
              <c:pt idx="3">
                <c:v>667</c:v>
              </c:pt>
              <c:pt idx="4">
                <c:v>666</c:v>
              </c:pt>
              <c:pt idx="5">
                <c:v>672</c:v>
              </c:pt>
              <c:pt idx="6">
                <c:v>657</c:v>
              </c:pt>
              <c:pt idx="7">
                <c:v>632</c:v>
              </c:pt>
              <c:pt idx="8">
                <c:v>617</c:v>
              </c:pt>
              <c:pt idx="9">
                <c:v>609</c:v>
              </c:pt>
              <c:pt idx="10">
                <c:v>598</c:v>
              </c:pt>
              <c:pt idx="11">
                <c:v>588</c:v>
              </c:pt>
              <c:pt idx="12">
                <c:v>566</c:v>
              </c:pt>
              <c:pt idx="13">
                <c:v>532</c:v>
              </c:pt>
              <c:pt idx="14">
                <c:v>519</c:v>
              </c:pt>
              <c:pt idx="15">
                <c:v>510</c:v>
              </c:pt>
              <c:pt idx="16">
                <c:v>496</c:v>
              </c:pt>
              <c:pt idx="17">
                <c:v>499</c:v>
              </c:pt>
              <c:pt idx="18">
                <c:v>483</c:v>
              </c:pt>
              <c:pt idx="19">
                <c:v>481</c:v>
              </c:pt>
              <c:pt idx="20">
                <c:v>487</c:v>
              </c:pt>
              <c:pt idx="21">
                <c:v>488</c:v>
              </c:pt>
              <c:pt idx="22">
                <c:v>484</c:v>
              </c:pt>
              <c:pt idx="23">
                <c:v>481</c:v>
              </c:pt>
              <c:pt idx="24">
                <c:v>467</c:v>
              </c:pt>
              <c:pt idx="25">
                <c:v>458</c:v>
              </c:pt>
              <c:pt idx="26">
                <c:v>457</c:v>
              </c:pt>
              <c:pt idx="27">
                <c:v>458</c:v>
              </c:pt>
              <c:pt idx="28">
                <c:v>451</c:v>
              </c:pt>
              <c:pt idx="29">
                <c:v>442</c:v>
              </c:pt>
              <c:pt idx="30">
                <c:v>435</c:v>
              </c:pt>
              <c:pt idx="31">
                <c:v>433</c:v>
              </c:pt>
              <c:pt idx="32">
                <c:v>419</c:v>
              </c:pt>
              <c:pt idx="33">
                <c:v>408</c:v>
              </c:pt>
              <c:pt idx="34">
                <c:v>398</c:v>
              </c:pt>
              <c:pt idx="35">
                <c:v>387</c:v>
              </c:pt>
              <c:pt idx="36">
                <c:v>379</c:v>
              </c:pt>
              <c:pt idx="37">
                <c:v>369</c:v>
              </c:pt>
              <c:pt idx="38">
                <c:v>362</c:v>
              </c:pt>
              <c:pt idx="39">
                <c:v>346</c:v>
              </c:pt>
              <c:pt idx="40">
                <c:v>339</c:v>
              </c:pt>
              <c:pt idx="41">
                <c:v>335</c:v>
              </c:pt>
              <c:pt idx="42">
                <c:v>317</c:v>
              </c:pt>
              <c:pt idx="43">
                <c:v>310</c:v>
              </c:pt>
              <c:pt idx="44">
                <c:v>291</c:v>
              </c:pt>
              <c:pt idx="45">
                <c:v>288</c:v>
              </c:pt>
              <c:pt idx="46">
                <c:v>270</c:v>
              </c:pt>
              <c:pt idx="47">
                <c:v>267</c:v>
              </c:pt>
              <c:pt idx="48">
                <c:v>254</c:v>
              </c:pt>
              <c:pt idx="49">
                <c:v>241</c:v>
              </c:pt>
              <c:pt idx="50">
                <c:v>222</c:v>
              </c:pt>
              <c:pt idx="51">
                <c:v>216</c:v>
              </c:pt>
              <c:pt idx="52">
                <c:v>131</c:v>
              </c:pt>
            </c:numLit>
          </c:val>
          <c:smooth val="0"/>
          <c:extLst>
            <c:ext xmlns:c16="http://schemas.microsoft.com/office/drawing/2014/chart" uri="{C3380CC4-5D6E-409C-BE32-E72D297353CC}">
              <c16:uniqueId val="{00000000-495E-4ECA-A5D5-88362D69B9F8}"/>
            </c:ext>
          </c:extLst>
        </c:ser>
        <c:ser>
          <c:idx val="3"/>
          <c:order val="3"/>
          <c:tx>
            <c:v>計</c:v>
          </c:tx>
          <c:spPr>
            <a:ln w="12700">
              <a:solidFill>
                <a:srgbClr val="00CCFF"/>
              </a:solidFill>
              <a:prstDash val="solid"/>
            </a:ln>
          </c:spPr>
          <c:marker>
            <c:symbol val="circle"/>
            <c:size val="4"/>
            <c:spPr>
              <a:solidFill>
                <a:srgbClr val="000000"/>
              </a:solidFill>
              <a:ln>
                <a:solidFill>
                  <a:srgbClr val="000000"/>
                </a:solidFill>
                <a:prstDash val="solid"/>
              </a:ln>
            </c:spPr>
          </c:marker>
          <c:cat>
            <c:strLit>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Lit>
          </c:cat>
          <c:val>
            <c:numLit>
              <c:formatCode>General</c:formatCode>
              <c:ptCount val="53"/>
              <c:pt idx="0">
                <c:v>830</c:v>
              </c:pt>
              <c:pt idx="1">
                <c:v>791</c:v>
              </c:pt>
              <c:pt idx="2">
                <c:v>780</c:v>
              </c:pt>
              <c:pt idx="3">
                <c:v>775</c:v>
              </c:pt>
              <c:pt idx="4">
                <c:v>782</c:v>
              </c:pt>
              <c:pt idx="5">
                <c:v>793</c:v>
              </c:pt>
              <c:pt idx="6">
                <c:v>781</c:v>
              </c:pt>
              <c:pt idx="7">
                <c:v>757</c:v>
              </c:pt>
              <c:pt idx="8">
                <c:v>743</c:v>
              </c:pt>
              <c:pt idx="9">
                <c:v>738</c:v>
              </c:pt>
              <c:pt idx="10">
                <c:v>723</c:v>
              </c:pt>
              <c:pt idx="11">
                <c:v>714</c:v>
              </c:pt>
              <c:pt idx="12">
                <c:v>690</c:v>
              </c:pt>
              <c:pt idx="13">
                <c:v>654</c:v>
              </c:pt>
              <c:pt idx="14">
                <c:v>637</c:v>
              </c:pt>
              <c:pt idx="15">
                <c:v>628</c:v>
              </c:pt>
              <c:pt idx="16">
                <c:v>609</c:v>
              </c:pt>
              <c:pt idx="17">
                <c:v>610</c:v>
              </c:pt>
              <c:pt idx="18">
                <c:v>593</c:v>
              </c:pt>
              <c:pt idx="19">
                <c:v>567</c:v>
              </c:pt>
              <c:pt idx="20">
                <c:v>571</c:v>
              </c:pt>
              <c:pt idx="21">
                <c:v>573</c:v>
              </c:pt>
              <c:pt idx="22">
                <c:v>568</c:v>
              </c:pt>
              <c:pt idx="23">
                <c:v>565</c:v>
              </c:pt>
              <c:pt idx="24">
                <c:v>551</c:v>
              </c:pt>
              <c:pt idx="25">
                <c:v>544</c:v>
              </c:pt>
              <c:pt idx="26">
                <c:v>541</c:v>
              </c:pt>
              <c:pt idx="27">
                <c:v>541</c:v>
              </c:pt>
              <c:pt idx="28">
                <c:v>530</c:v>
              </c:pt>
              <c:pt idx="29">
                <c:v>521</c:v>
              </c:pt>
              <c:pt idx="30">
                <c:v>515</c:v>
              </c:pt>
              <c:pt idx="31">
                <c:v>511</c:v>
              </c:pt>
              <c:pt idx="32">
                <c:v>502</c:v>
              </c:pt>
              <c:pt idx="33">
                <c:v>490</c:v>
              </c:pt>
              <c:pt idx="34">
                <c:v>479</c:v>
              </c:pt>
              <c:pt idx="35">
                <c:v>467</c:v>
              </c:pt>
              <c:pt idx="36">
                <c:v>460</c:v>
              </c:pt>
              <c:pt idx="37">
                <c:v>467</c:v>
              </c:pt>
              <c:pt idx="38">
                <c:v>468</c:v>
              </c:pt>
              <c:pt idx="39">
                <c:v>455</c:v>
              </c:pt>
              <c:pt idx="40">
                <c:v>450</c:v>
              </c:pt>
              <c:pt idx="41">
                <c:v>455</c:v>
              </c:pt>
              <c:pt idx="42">
                <c:v>436</c:v>
              </c:pt>
              <c:pt idx="43">
                <c:v>432</c:v>
              </c:pt>
              <c:pt idx="44">
                <c:v>414</c:v>
              </c:pt>
              <c:pt idx="45">
                <c:v>411</c:v>
              </c:pt>
              <c:pt idx="46">
                <c:v>396</c:v>
              </c:pt>
              <c:pt idx="47">
                <c:v>400</c:v>
              </c:pt>
              <c:pt idx="48">
                <c:v>377</c:v>
              </c:pt>
              <c:pt idx="49">
                <c:v>369</c:v>
              </c:pt>
              <c:pt idx="50">
                <c:v>350</c:v>
              </c:pt>
              <c:pt idx="51">
                <c:v>342</c:v>
              </c:pt>
              <c:pt idx="52">
                <c:v>258</c:v>
              </c:pt>
            </c:numLit>
          </c:val>
          <c:smooth val="0"/>
          <c:extLst>
            <c:ext xmlns:c16="http://schemas.microsoft.com/office/drawing/2014/chart" uri="{C3380CC4-5D6E-409C-BE32-E72D297353CC}">
              <c16:uniqueId val="{00000001-495E-4ECA-A5D5-88362D69B9F8}"/>
            </c:ext>
          </c:extLst>
        </c:ser>
        <c:dLbls>
          <c:showLegendKey val="0"/>
          <c:showVal val="0"/>
          <c:showCatName val="0"/>
          <c:showSerName val="0"/>
          <c:showPercent val="0"/>
          <c:showBubbleSize val="0"/>
        </c:dLbls>
        <c:marker val="1"/>
        <c:smooth val="0"/>
        <c:axId val="55943936"/>
        <c:axId val="55945856"/>
      </c:lineChart>
      <c:lineChart>
        <c:grouping val="standard"/>
        <c:varyColors val="0"/>
        <c:ser>
          <c:idx val="1"/>
          <c:order val="0"/>
          <c:tx>
            <c:v>上水</c:v>
          </c:tx>
          <c:spPr>
            <a:ln w="12700">
              <a:solidFill>
                <a:srgbClr val="FF00FF"/>
              </a:solidFill>
              <a:prstDash val="solid"/>
            </a:ln>
          </c:spPr>
          <c:marker>
            <c:symbol val="triangle"/>
            <c:size val="4"/>
            <c:spPr>
              <a:noFill/>
              <a:ln>
                <a:solidFill>
                  <a:srgbClr val="000000"/>
                </a:solidFill>
                <a:prstDash val="solid"/>
              </a:ln>
            </c:spPr>
          </c:marker>
          <c:cat>
            <c:strLit>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Lit>
          </c:cat>
          <c:val>
            <c:numLit>
              <c:formatCode>General</c:formatCode>
              <c:ptCount val="53"/>
              <c:pt idx="0">
                <c:v>67</c:v>
              </c:pt>
              <c:pt idx="1">
                <c:v>66</c:v>
              </c:pt>
              <c:pt idx="2">
                <c:v>66</c:v>
              </c:pt>
              <c:pt idx="3">
                <c:v>65</c:v>
              </c:pt>
              <c:pt idx="4">
                <c:v>65</c:v>
              </c:pt>
              <c:pt idx="5">
                <c:v>68</c:v>
              </c:pt>
              <c:pt idx="6">
                <c:v>71</c:v>
              </c:pt>
              <c:pt idx="7">
                <c:v>69</c:v>
              </c:pt>
              <c:pt idx="8">
                <c:v>68</c:v>
              </c:pt>
              <c:pt idx="9">
                <c:v>68</c:v>
              </c:pt>
              <c:pt idx="10">
                <c:v>68</c:v>
              </c:pt>
              <c:pt idx="11">
                <c:v>69</c:v>
              </c:pt>
              <c:pt idx="12">
                <c:v>69</c:v>
              </c:pt>
              <c:pt idx="13">
                <c:v>67</c:v>
              </c:pt>
              <c:pt idx="14">
                <c:v>68</c:v>
              </c:pt>
              <c:pt idx="15">
                <c:v>69</c:v>
              </c:pt>
              <c:pt idx="16">
                <c:v>69</c:v>
              </c:pt>
              <c:pt idx="17">
                <c:v>69</c:v>
              </c:pt>
              <c:pt idx="18">
                <c:v>69</c:v>
              </c:pt>
              <c:pt idx="19">
                <c:v>69</c:v>
              </c:pt>
              <c:pt idx="20">
                <c:v>70</c:v>
              </c:pt>
              <c:pt idx="21">
                <c:v>70</c:v>
              </c:pt>
              <c:pt idx="22">
                <c:v>70</c:v>
              </c:pt>
              <c:pt idx="23">
                <c:v>70</c:v>
              </c:pt>
              <c:pt idx="24">
                <c:v>70</c:v>
              </c:pt>
              <c:pt idx="25">
                <c:v>70</c:v>
              </c:pt>
              <c:pt idx="26">
                <c:v>70</c:v>
              </c:pt>
              <c:pt idx="27">
                <c:v>69</c:v>
              </c:pt>
              <c:pt idx="28">
                <c:v>69</c:v>
              </c:pt>
              <c:pt idx="29">
                <c:v>69</c:v>
              </c:pt>
              <c:pt idx="30">
                <c:v>69</c:v>
              </c:pt>
              <c:pt idx="31">
                <c:v>69</c:v>
              </c:pt>
              <c:pt idx="32">
                <c:v>69</c:v>
              </c:pt>
              <c:pt idx="33">
                <c:v>69</c:v>
              </c:pt>
              <c:pt idx="34">
                <c:v>69</c:v>
              </c:pt>
              <c:pt idx="35">
                <c:v>69</c:v>
              </c:pt>
              <c:pt idx="36">
                <c:v>69</c:v>
              </c:pt>
              <c:pt idx="37">
                <c:v>69</c:v>
              </c:pt>
              <c:pt idx="38">
                <c:v>69</c:v>
              </c:pt>
              <c:pt idx="39">
                <c:v>68</c:v>
              </c:pt>
              <c:pt idx="40">
                <c:v>67</c:v>
              </c:pt>
              <c:pt idx="41">
                <c:v>67</c:v>
              </c:pt>
              <c:pt idx="42">
                <c:v>66</c:v>
              </c:pt>
              <c:pt idx="43">
                <c:v>66</c:v>
              </c:pt>
              <c:pt idx="44">
                <c:v>66</c:v>
              </c:pt>
              <c:pt idx="45">
                <c:v>66</c:v>
              </c:pt>
              <c:pt idx="46">
                <c:v>66</c:v>
              </c:pt>
              <c:pt idx="47">
                <c:v>64</c:v>
              </c:pt>
              <c:pt idx="48">
                <c:v>64</c:v>
              </c:pt>
              <c:pt idx="49">
                <c:v>65</c:v>
              </c:pt>
              <c:pt idx="50">
                <c:v>65</c:v>
              </c:pt>
              <c:pt idx="51">
                <c:v>62</c:v>
              </c:pt>
              <c:pt idx="52">
                <c:v>61</c:v>
              </c:pt>
            </c:numLit>
          </c:val>
          <c:smooth val="0"/>
          <c:extLst>
            <c:ext xmlns:c16="http://schemas.microsoft.com/office/drawing/2014/chart" uri="{C3380CC4-5D6E-409C-BE32-E72D297353CC}">
              <c16:uniqueId val="{00000002-495E-4ECA-A5D5-88362D69B9F8}"/>
            </c:ext>
          </c:extLst>
        </c:ser>
        <c:ser>
          <c:idx val="2"/>
          <c:order val="2"/>
          <c:tx>
            <c:v>専用</c:v>
          </c:tx>
          <c:spPr>
            <a:ln w="12700">
              <a:solidFill>
                <a:srgbClr val="FF6600"/>
              </a:solidFill>
              <a:prstDash val="solid"/>
            </a:ln>
          </c:spPr>
          <c:marker>
            <c:symbol val="x"/>
            <c:size val="4"/>
            <c:spPr>
              <a:noFill/>
              <a:ln>
                <a:solidFill>
                  <a:srgbClr val="000000"/>
                </a:solidFill>
                <a:prstDash val="solid"/>
              </a:ln>
            </c:spPr>
          </c:marker>
          <c:cat>
            <c:strLit>
              <c:ptCount val="53"/>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strLit>
          </c:cat>
          <c:val>
            <c:numLit>
              <c:formatCode>General</c:formatCode>
              <c:ptCount val="53"/>
              <c:pt idx="0">
                <c:v>33</c:v>
              </c:pt>
              <c:pt idx="1">
                <c:v>34</c:v>
              </c:pt>
              <c:pt idx="2">
                <c:v>41</c:v>
              </c:pt>
              <c:pt idx="3">
                <c:v>43</c:v>
              </c:pt>
              <c:pt idx="4">
                <c:v>51</c:v>
              </c:pt>
              <c:pt idx="5">
                <c:v>53</c:v>
              </c:pt>
              <c:pt idx="6">
                <c:v>53</c:v>
              </c:pt>
              <c:pt idx="7">
                <c:v>56</c:v>
              </c:pt>
              <c:pt idx="8">
                <c:v>58</c:v>
              </c:pt>
              <c:pt idx="9">
                <c:v>61</c:v>
              </c:pt>
              <c:pt idx="10">
                <c:v>57</c:v>
              </c:pt>
              <c:pt idx="11">
                <c:v>57</c:v>
              </c:pt>
              <c:pt idx="12">
                <c:v>55</c:v>
              </c:pt>
              <c:pt idx="13">
                <c:v>55</c:v>
              </c:pt>
              <c:pt idx="14">
                <c:v>50</c:v>
              </c:pt>
              <c:pt idx="15">
                <c:v>49</c:v>
              </c:pt>
              <c:pt idx="16">
                <c:v>44</c:v>
              </c:pt>
              <c:pt idx="17">
                <c:v>42</c:v>
              </c:pt>
              <c:pt idx="18">
                <c:v>41</c:v>
              </c:pt>
              <c:pt idx="19">
                <c:v>17</c:v>
              </c:pt>
              <c:pt idx="20">
                <c:v>14</c:v>
              </c:pt>
              <c:pt idx="21">
                <c:v>15</c:v>
              </c:pt>
              <c:pt idx="22">
                <c:v>14</c:v>
              </c:pt>
              <c:pt idx="23">
                <c:v>14</c:v>
              </c:pt>
              <c:pt idx="24">
                <c:v>14</c:v>
              </c:pt>
              <c:pt idx="25">
                <c:v>16</c:v>
              </c:pt>
              <c:pt idx="26">
                <c:v>14</c:v>
              </c:pt>
              <c:pt idx="27">
                <c:v>14</c:v>
              </c:pt>
              <c:pt idx="28">
                <c:v>10</c:v>
              </c:pt>
              <c:pt idx="29">
                <c:v>10</c:v>
              </c:pt>
              <c:pt idx="30">
                <c:v>11</c:v>
              </c:pt>
              <c:pt idx="31">
                <c:v>9</c:v>
              </c:pt>
              <c:pt idx="32">
                <c:v>14</c:v>
              </c:pt>
              <c:pt idx="33">
                <c:v>13</c:v>
              </c:pt>
              <c:pt idx="34">
                <c:v>12</c:v>
              </c:pt>
              <c:pt idx="35">
                <c:v>11</c:v>
              </c:pt>
              <c:pt idx="36">
                <c:v>12</c:v>
              </c:pt>
              <c:pt idx="37">
                <c:v>29</c:v>
              </c:pt>
              <c:pt idx="38">
                <c:v>37</c:v>
              </c:pt>
              <c:pt idx="39">
                <c:v>41</c:v>
              </c:pt>
              <c:pt idx="40">
                <c:v>44</c:v>
              </c:pt>
              <c:pt idx="41">
                <c:v>53</c:v>
              </c:pt>
              <c:pt idx="42">
                <c:v>53</c:v>
              </c:pt>
              <c:pt idx="43">
                <c:v>56</c:v>
              </c:pt>
              <c:pt idx="44">
                <c:v>57</c:v>
              </c:pt>
              <c:pt idx="45">
                <c:v>57</c:v>
              </c:pt>
              <c:pt idx="46">
                <c:v>60</c:v>
              </c:pt>
              <c:pt idx="47">
                <c:v>69</c:v>
              </c:pt>
              <c:pt idx="48">
                <c:v>59</c:v>
              </c:pt>
              <c:pt idx="49">
                <c:v>63</c:v>
              </c:pt>
              <c:pt idx="50">
                <c:v>63</c:v>
              </c:pt>
              <c:pt idx="51">
                <c:v>64</c:v>
              </c:pt>
              <c:pt idx="52">
                <c:v>66</c:v>
              </c:pt>
            </c:numLit>
          </c:val>
          <c:smooth val="0"/>
          <c:extLst>
            <c:ext xmlns:c16="http://schemas.microsoft.com/office/drawing/2014/chart" uri="{C3380CC4-5D6E-409C-BE32-E72D297353CC}">
              <c16:uniqueId val="{00000003-495E-4ECA-A5D5-88362D69B9F8}"/>
            </c:ext>
          </c:extLst>
        </c:ser>
        <c:dLbls>
          <c:showLegendKey val="0"/>
          <c:showVal val="0"/>
          <c:showCatName val="0"/>
          <c:showSerName val="0"/>
          <c:showPercent val="0"/>
          <c:showBubbleSize val="0"/>
        </c:dLbls>
        <c:marker val="1"/>
        <c:smooth val="0"/>
        <c:axId val="55956224"/>
        <c:axId val="55957760"/>
      </c:lineChart>
      <c:catAx>
        <c:axId val="5594393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55945856"/>
        <c:crosses val="autoZero"/>
        <c:auto val="0"/>
        <c:lblAlgn val="ctr"/>
        <c:lblOffset val="100"/>
        <c:tickLblSkip val="5"/>
        <c:tickMarkSkip val="1"/>
        <c:noMultiLvlLbl val="0"/>
      </c:catAx>
      <c:valAx>
        <c:axId val="55945856"/>
        <c:scaling>
          <c:orientation val="minMax"/>
          <c:max val="1000"/>
        </c:scaling>
        <c:delete val="0"/>
        <c:axPos val="l"/>
        <c:title>
          <c:tx>
            <c:rich>
              <a:bodyPr rot="0" vert="horz"/>
              <a:lstStyle/>
              <a:p>
                <a:pPr algn="ctr">
                  <a:defRPr sz="800" b="0" i="0" u="none" strike="noStrike" baseline="0">
                    <a:solidFill>
                      <a:srgbClr val="000000"/>
                    </a:solidFill>
                    <a:latin typeface="ＭＳ Ｐゴシック"/>
                    <a:ea typeface="ＭＳ Ｐゴシック"/>
                    <a:cs typeface="ＭＳ Ｐゴシック"/>
                  </a:defRPr>
                </a:pPr>
                <a:r>
                  <a:rPr lang="ja-JP" altLang="en-US"/>
                  <a:t>合計・簡易水道</a:t>
                </a:r>
              </a:p>
            </c:rich>
          </c:tx>
          <c:layout>
            <c:manualLayout>
              <c:xMode val="edge"/>
              <c:yMode val="edge"/>
              <c:x val="9.4043201496364689E-3"/>
              <c:y val="4.4673539518900345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55943936"/>
        <c:crosses val="autoZero"/>
        <c:crossBetween val="between"/>
      </c:valAx>
      <c:catAx>
        <c:axId val="55956224"/>
        <c:scaling>
          <c:orientation val="minMax"/>
        </c:scaling>
        <c:delete val="1"/>
        <c:axPos val="b"/>
        <c:numFmt formatCode="General" sourceLinked="1"/>
        <c:majorTickMark val="out"/>
        <c:minorTickMark val="none"/>
        <c:tickLblPos val="nextTo"/>
        <c:crossAx val="55957760"/>
        <c:crosses val="autoZero"/>
        <c:auto val="0"/>
        <c:lblAlgn val="ctr"/>
        <c:lblOffset val="100"/>
        <c:noMultiLvlLbl val="0"/>
      </c:catAx>
      <c:valAx>
        <c:axId val="55957760"/>
        <c:scaling>
          <c:orientation val="minMax"/>
          <c:max val="300"/>
        </c:scaling>
        <c:delete val="0"/>
        <c:axPos val="r"/>
        <c:title>
          <c:tx>
            <c:rich>
              <a:bodyPr rot="0" vert="horz"/>
              <a:lstStyle/>
              <a:p>
                <a:pPr algn="ctr">
                  <a:defRPr sz="800" b="0" i="0" u="none" strike="noStrike" baseline="0">
                    <a:solidFill>
                      <a:srgbClr val="000000"/>
                    </a:solidFill>
                    <a:latin typeface="ＭＳ Ｐゴシック"/>
                    <a:ea typeface="ＭＳ Ｐゴシック"/>
                    <a:cs typeface="ＭＳ Ｐゴシック"/>
                  </a:defRPr>
                </a:pPr>
                <a:r>
                  <a:rPr lang="ja-JP" altLang="en-US"/>
                  <a:t>上水道・専用水道</a:t>
                </a:r>
              </a:p>
            </c:rich>
          </c:tx>
          <c:layout>
            <c:manualLayout>
              <c:xMode val="edge"/>
              <c:yMode val="edge"/>
              <c:x val="0.85736673002081631"/>
              <c:y val="4.8109965635738834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55956224"/>
        <c:crosses val="max"/>
        <c:crossBetween val="between"/>
      </c:valAx>
      <c:spPr>
        <a:solidFill>
          <a:srgbClr val="FFFFFF"/>
        </a:solidFill>
        <a:ln w="12700">
          <a:solidFill>
            <a:srgbClr val="000000"/>
          </a:solidFill>
          <a:prstDash val="solid"/>
        </a:ln>
      </c:spPr>
    </c:plotArea>
    <c:legend>
      <c:legendPos val="b"/>
      <c:layout>
        <c:manualLayout>
          <c:xMode val="edge"/>
          <c:yMode val="edge"/>
          <c:x val="0.31510966301626087"/>
          <c:y val="0.91167681359417696"/>
          <c:w val="0.39485896159531775"/>
          <c:h val="6.0831777471115123E-2"/>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oddHeader>&amp;A</c:oddHeader>
      <c:oddFooter>Page &amp;P</c:oddFooter>
    </c:headerFooter>
    <c:pageMargins b="0.98399999999999999" l="0.78700000000000003" r="0.78700000000000003" t="0.98399999999999999" header="0.5" footer="0.5"/>
    <c:pageSetup paperSize="9" orientation="landscape" horizontalDpi="300" verticalDpi="300"/>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499735029146795"/>
          <c:y val="5.5147189335146056E-2"/>
          <c:w val="0.74244833068362481"/>
          <c:h val="0.7720588235294118"/>
        </c:manualLayout>
      </c:layout>
      <c:barChart>
        <c:barDir val="bar"/>
        <c:grouping val="percentStacked"/>
        <c:varyColors val="0"/>
        <c:ser>
          <c:idx val="0"/>
          <c:order val="0"/>
          <c:tx>
            <c:v>ダム</c:v>
          </c:tx>
          <c:spPr>
            <a:solidFill>
              <a:srgbClr val="9999FF"/>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ダム</a:t>
                    </a:r>
                  </a:p>
                </c:rich>
              </c:tx>
              <c:spPr>
                <a:noFill/>
                <a:ln w="25400">
                  <a:noFill/>
                </a:ln>
              </c:spP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335-48D9-B787-4ECEBF8C8C91}"/>
                </c:ext>
              </c:extLst>
            </c:dLbl>
            <c:dLbl>
              <c:idx val="2"/>
              <c:layout>
                <c:manualLayout>
                  <c:x val="1.283846080175907E-2"/>
                  <c:y val="-7.6225661336739747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335-48D9-B787-4ECEBF8C8C91}"/>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5"/>
              <c:pt idx="0">
                <c:v>(凡　例)</c:v>
              </c:pt>
              <c:pt idx="1">
                <c:v>合　計 </c:v>
              </c:pt>
              <c:pt idx="2">
                <c:v>簡易水道</c:v>
              </c:pt>
              <c:pt idx="3">
                <c:v>上 水 道</c:v>
              </c:pt>
              <c:pt idx="4">
                <c:v>用水供給</c:v>
              </c:pt>
            </c:strLit>
          </c:cat>
          <c:val>
            <c:numLit>
              <c:formatCode>General</c:formatCode>
              <c:ptCount val="5"/>
              <c:pt idx="0">
                <c:v>12.5</c:v>
              </c:pt>
              <c:pt idx="1">
                <c:v>21.84</c:v>
              </c:pt>
              <c:pt idx="2">
                <c:v>1.47</c:v>
              </c:pt>
              <c:pt idx="3">
                <c:v>8.73</c:v>
              </c:pt>
              <c:pt idx="4">
                <c:v>86.75</c:v>
              </c:pt>
            </c:numLit>
          </c:val>
          <c:extLst>
            <c:ext xmlns:c16="http://schemas.microsoft.com/office/drawing/2014/chart" uri="{C3380CC4-5D6E-409C-BE32-E72D297353CC}">
              <c16:uniqueId val="{00000002-C335-48D9-B787-4ECEBF8C8C91}"/>
            </c:ext>
          </c:extLst>
        </c:ser>
        <c:ser>
          <c:idx val="1"/>
          <c:order val="1"/>
          <c:tx>
            <c:v>湖沼</c:v>
          </c:tx>
          <c:spPr>
            <a:solidFill>
              <a:srgbClr val="993366"/>
            </a:solidFill>
            <a:ln w="12700">
              <a:solidFill>
                <a:srgbClr val="000000"/>
              </a:solidFill>
              <a:prstDash val="solid"/>
            </a:ln>
          </c:spPr>
          <c:invertIfNegative val="0"/>
          <c:dLbls>
            <c:dLbl>
              <c:idx val="0"/>
              <c:layout>
                <c:manualLayout>
                  <c:x val="1.6557548748378402E-4"/>
                  <c:y val="-2.450980392156854E-4"/>
                </c:manualLayout>
              </c:layout>
              <c:tx>
                <c:rich>
                  <a:bodyPr/>
                  <a:lstStyle/>
                  <a:p>
                    <a:pPr>
                      <a:defRPr sz="800" b="0" i="0" u="none" strike="noStrike" baseline="0">
                        <a:solidFill>
                          <a:srgbClr val="FFFFFF"/>
                        </a:solidFill>
                        <a:latin typeface="ＭＳ Ｐゴシック"/>
                        <a:ea typeface="ＭＳ Ｐゴシック"/>
                        <a:cs typeface="ＭＳ Ｐゴシック"/>
                      </a:defRPr>
                    </a:pPr>
                    <a:r>
                      <a:rPr lang="ja-JP" altLang="en-US"/>
                      <a:t>湖沼</a:t>
                    </a:r>
                  </a:p>
                </c:rich>
              </c:tx>
              <c:spPr>
                <a:noFill/>
                <a:ln w="25400">
                  <a:noFill/>
                </a:ln>
              </c:spPr>
              <c:dLblPos val="ct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335-48D9-B787-4ECEBF8C8C91}"/>
                </c:ext>
              </c:extLst>
            </c:dLbl>
            <c:dLbl>
              <c:idx val="1"/>
              <c:layout>
                <c:manualLayout>
                  <c:x val="1.9490171041815461E-3"/>
                  <c:y val="-7.3774509803921529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335-48D9-B787-4ECEBF8C8C91}"/>
                </c:ext>
              </c:extLst>
            </c:dLbl>
            <c:dLbl>
              <c:idx val="2"/>
              <c:layout>
                <c:manualLayout>
                  <c:x val="1.4761693032801509E-2"/>
                  <c:y val="-5.1882522089967001E-3"/>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335-48D9-B787-4ECEBF8C8C91}"/>
                </c:ext>
              </c:extLst>
            </c:dLbl>
            <c:dLbl>
              <c:idx val="3"/>
              <c:layout>
                <c:manualLayout>
                  <c:x val="3.5597060701275645E-3"/>
                  <c:y val="-7.377450980392157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C335-48D9-B787-4ECEBF8C8C91}"/>
                </c:ext>
              </c:extLst>
            </c:dLbl>
            <c:dLbl>
              <c:idx val="4"/>
              <c:delete val="1"/>
              <c:extLst>
                <c:ext xmlns:c15="http://schemas.microsoft.com/office/drawing/2012/chart" uri="{CE6537A1-D6FC-4f65-9D91-7224C49458BB}"/>
                <c:ext xmlns:c16="http://schemas.microsoft.com/office/drawing/2014/chart" uri="{C3380CC4-5D6E-409C-BE32-E72D297353CC}">
                  <c16:uniqueId val="{00000007-C335-48D9-B787-4ECEBF8C8C91}"/>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5"/>
              <c:pt idx="0">
                <c:v>(凡　例)</c:v>
              </c:pt>
              <c:pt idx="1">
                <c:v>合　計 </c:v>
              </c:pt>
              <c:pt idx="2">
                <c:v>簡易水道</c:v>
              </c:pt>
              <c:pt idx="3">
                <c:v>上 水 道</c:v>
              </c:pt>
              <c:pt idx="4">
                <c:v>用水供給</c:v>
              </c:pt>
            </c:strLit>
          </c:cat>
          <c:val>
            <c:numLit>
              <c:formatCode>General</c:formatCode>
              <c:ptCount val="5"/>
              <c:pt idx="0">
                <c:v>12.5</c:v>
              </c:pt>
              <c:pt idx="1">
                <c:v>0.06</c:v>
              </c:pt>
              <c:pt idx="2">
                <c:v>0.83</c:v>
              </c:pt>
              <c:pt idx="3">
                <c:v>0</c:v>
              </c:pt>
              <c:pt idx="4">
                <c:v>0</c:v>
              </c:pt>
            </c:numLit>
          </c:val>
          <c:extLst>
            <c:ext xmlns:c16="http://schemas.microsoft.com/office/drawing/2014/chart" uri="{C3380CC4-5D6E-409C-BE32-E72D297353CC}">
              <c16:uniqueId val="{00000008-C335-48D9-B787-4ECEBF8C8C91}"/>
            </c:ext>
          </c:extLst>
        </c:ser>
        <c:ser>
          <c:idx val="2"/>
          <c:order val="2"/>
          <c:tx>
            <c:v>河川</c:v>
          </c:tx>
          <c:spPr>
            <a:solidFill>
              <a:srgbClr val="FFFFCC"/>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河川</a:t>
                    </a:r>
                  </a:p>
                </c:rich>
              </c:tx>
              <c:spPr>
                <a:noFill/>
                <a:ln w="25400">
                  <a:noFill/>
                </a:ln>
              </c:spP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C335-48D9-B787-4ECEBF8C8C91}"/>
                </c:ext>
              </c:extLst>
            </c:dLbl>
            <c:dLbl>
              <c:idx val="4"/>
              <c:delete val="1"/>
              <c:extLst>
                <c:ext xmlns:c15="http://schemas.microsoft.com/office/drawing/2012/chart" uri="{CE6537A1-D6FC-4f65-9D91-7224C49458BB}"/>
                <c:ext xmlns:c16="http://schemas.microsoft.com/office/drawing/2014/chart" uri="{C3380CC4-5D6E-409C-BE32-E72D297353CC}">
                  <c16:uniqueId val="{0000000A-C335-48D9-B787-4ECEBF8C8C91}"/>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5"/>
              <c:pt idx="0">
                <c:v>(凡　例)</c:v>
              </c:pt>
              <c:pt idx="1">
                <c:v>合　計 </c:v>
              </c:pt>
              <c:pt idx="2">
                <c:v>簡易水道</c:v>
              </c:pt>
              <c:pt idx="3">
                <c:v>上 水 道</c:v>
              </c:pt>
              <c:pt idx="4">
                <c:v>用水供給</c:v>
              </c:pt>
            </c:strLit>
          </c:cat>
          <c:val>
            <c:numLit>
              <c:formatCode>General</c:formatCode>
              <c:ptCount val="5"/>
              <c:pt idx="0">
                <c:v>12.5</c:v>
              </c:pt>
              <c:pt idx="1">
                <c:v>22.98</c:v>
              </c:pt>
              <c:pt idx="2">
                <c:v>33.51</c:v>
              </c:pt>
              <c:pt idx="3">
                <c:v>22.17</c:v>
              </c:pt>
              <c:pt idx="4">
                <c:v>0</c:v>
              </c:pt>
            </c:numLit>
          </c:val>
          <c:extLst>
            <c:ext xmlns:c16="http://schemas.microsoft.com/office/drawing/2014/chart" uri="{C3380CC4-5D6E-409C-BE32-E72D297353CC}">
              <c16:uniqueId val="{0000000B-C335-48D9-B787-4ECEBF8C8C91}"/>
            </c:ext>
          </c:extLst>
        </c:ser>
        <c:ser>
          <c:idx val="3"/>
          <c:order val="3"/>
          <c:tx>
            <c:v>伏流水</c:v>
          </c:tx>
          <c:spPr>
            <a:solidFill>
              <a:srgbClr val="CCFFFF"/>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伏流水</a:t>
                    </a:r>
                  </a:p>
                </c:rich>
              </c:tx>
              <c:spPr>
                <a:noFill/>
                <a:ln w="25400">
                  <a:noFill/>
                </a:ln>
              </c:spP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335-48D9-B787-4ECEBF8C8C91}"/>
                </c:ext>
              </c:extLst>
            </c:dLbl>
            <c:dLbl>
              <c:idx val="3"/>
              <c:layout>
                <c:manualLayout>
                  <c:x val="7.7262997133307467E-4"/>
                  <c:y val="-2.4509803921568627E-4"/>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C335-48D9-B787-4ECEBF8C8C91}"/>
                </c:ext>
              </c:extLst>
            </c:dLbl>
            <c:dLbl>
              <c:idx val="4"/>
              <c:delete val="1"/>
              <c:extLst>
                <c:ext xmlns:c15="http://schemas.microsoft.com/office/drawing/2012/chart" uri="{CE6537A1-D6FC-4f65-9D91-7224C49458BB}"/>
                <c:ext xmlns:c16="http://schemas.microsoft.com/office/drawing/2014/chart" uri="{C3380CC4-5D6E-409C-BE32-E72D297353CC}">
                  <c16:uniqueId val="{0000000E-C335-48D9-B787-4ECEBF8C8C91}"/>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5"/>
              <c:pt idx="0">
                <c:v>(凡　例)</c:v>
              </c:pt>
              <c:pt idx="1">
                <c:v>合　計 </c:v>
              </c:pt>
              <c:pt idx="2">
                <c:v>簡易水道</c:v>
              </c:pt>
              <c:pt idx="3">
                <c:v>上 水 道</c:v>
              </c:pt>
              <c:pt idx="4">
                <c:v>用水供給</c:v>
              </c:pt>
            </c:strLit>
          </c:cat>
          <c:val>
            <c:numLit>
              <c:formatCode>General</c:formatCode>
              <c:ptCount val="5"/>
              <c:pt idx="0">
                <c:v>12.5</c:v>
              </c:pt>
              <c:pt idx="1">
                <c:v>5.19</c:v>
              </c:pt>
              <c:pt idx="2">
                <c:v>17.7</c:v>
              </c:pt>
              <c:pt idx="3">
                <c:v>4.1900000000000004</c:v>
              </c:pt>
              <c:pt idx="4">
                <c:v>0</c:v>
              </c:pt>
            </c:numLit>
          </c:val>
          <c:extLst>
            <c:ext xmlns:c16="http://schemas.microsoft.com/office/drawing/2014/chart" uri="{C3380CC4-5D6E-409C-BE32-E72D297353CC}">
              <c16:uniqueId val="{0000000F-C335-48D9-B787-4ECEBF8C8C91}"/>
            </c:ext>
          </c:extLst>
        </c:ser>
        <c:ser>
          <c:idx val="4"/>
          <c:order val="4"/>
          <c:tx>
            <c:v>浅井戸</c:v>
          </c:tx>
          <c:spPr>
            <a:solidFill>
              <a:srgbClr val="92D050"/>
            </a:solidFill>
            <a:ln w="12700">
              <a:solidFill>
                <a:srgbClr val="000000"/>
              </a:solidFill>
              <a:prstDash val="solid"/>
            </a:ln>
          </c:spPr>
          <c:invertIfNegative val="0"/>
          <c:dLbls>
            <c:dLbl>
              <c:idx val="0"/>
              <c:tx>
                <c:rich>
                  <a:bodyPr/>
                  <a:lstStyle/>
                  <a:p>
                    <a:r>
                      <a:rPr lang="ja-JP" altLang="en-US"/>
                      <a:t>浅井戸</a:t>
                    </a:r>
                  </a:p>
                </c:rich>
              </c:tx>
              <c:dLblPos val="ct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C335-48D9-B787-4ECEBF8C8C91}"/>
                </c:ext>
              </c:extLst>
            </c:dLbl>
            <c:dLbl>
              <c:idx val="4"/>
              <c:layout>
                <c:manualLayout>
                  <c:x val="-3.8128394215173438E-3"/>
                  <c:y val="-7.9088735849071307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C335-48D9-B787-4ECEBF8C8C91}"/>
                </c:ext>
              </c:extLst>
            </c:dLbl>
            <c:spPr>
              <a:noFill/>
              <a:ln w="25400">
                <a:noFill/>
              </a:ln>
            </c:spPr>
            <c:txPr>
              <a:bodyPr wrap="square" lIns="38100" tIns="19050" rIns="38100" bIns="19050" anchor="ctr">
                <a:spAutoFit/>
              </a:bodyPr>
              <a:lstStyle/>
              <a:p>
                <a:pPr>
                  <a:defRPr sz="800"/>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5"/>
              <c:pt idx="0">
                <c:v>(凡　例)</c:v>
              </c:pt>
              <c:pt idx="1">
                <c:v>合　計 </c:v>
              </c:pt>
              <c:pt idx="2">
                <c:v>簡易水道</c:v>
              </c:pt>
              <c:pt idx="3">
                <c:v>上 水 道</c:v>
              </c:pt>
              <c:pt idx="4">
                <c:v>用水供給</c:v>
              </c:pt>
            </c:strLit>
          </c:cat>
          <c:val>
            <c:numLit>
              <c:formatCode>General</c:formatCode>
              <c:ptCount val="5"/>
              <c:pt idx="0">
                <c:v>12.5</c:v>
              </c:pt>
              <c:pt idx="1">
                <c:v>5.24</c:v>
              </c:pt>
              <c:pt idx="2">
                <c:v>0.34</c:v>
              </c:pt>
              <c:pt idx="3">
                <c:v>5.65</c:v>
              </c:pt>
              <c:pt idx="4">
                <c:v>0</c:v>
              </c:pt>
            </c:numLit>
          </c:val>
          <c:extLst>
            <c:ext xmlns:c16="http://schemas.microsoft.com/office/drawing/2014/chart" uri="{C3380CC4-5D6E-409C-BE32-E72D297353CC}">
              <c16:uniqueId val="{00000012-C335-48D9-B787-4ECEBF8C8C91}"/>
            </c:ext>
          </c:extLst>
        </c:ser>
        <c:ser>
          <c:idx val="5"/>
          <c:order val="5"/>
          <c:tx>
            <c:v>深井戸</c:v>
          </c:tx>
          <c:spPr>
            <a:solidFill>
              <a:srgbClr val="FF8080"/>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深井戸</a:t>
                    </a:r>
                  </a:p>
                </c:rich>
              </c:tx>
              <c:spPr>
                <a:noFill/>
                <a:ln w="25400">
                  <a:noFill/>
                </a:ln>
              </c:spP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C335-48D9-B787-4ECEBF8C8C91}"/>
                </c:ext>
              </c:extLst>
            </c:dLbl>
            <c:dLbl>
              <c:idx val="4"/>
              <c:layout>
                <c:manualLayout>
                  <c:x val="-5.2494092350573477E-4"/>
                  <c:y val="-1.4704588781387481E-3"/>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C335-48D9-B787-4ECEBF8C8C91}"/>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5"/>
              <c:pt idx="0">
                <c:v>(凡　例)</c:v>
              </c:pt>
              <c:pt idx="1">
                <c:v>合　計 </c:v>
              </c:pt>
              <c:pt idx="2">
                <c:v>簡易水道</c:v>
              </c:pt>
              <c:pt idx="3">
                <c:v>上 水 道</c:v>
              </c:pt>
              <c:pt idx="4">
                <c:v>用水供給</c:v>
              </c:pt>
            </c:strLit>
          </c:cat>
          <c:val>
            <c:numLit>
              <c:formatCode>General</c:formatCode>
              <c:ptCount val="5"/>
              <c:pt idx="0">
                <c:v>12.5</c:v>
              </c:pt>
              <c:pt idx="1">
                <c:v>25.86</c:v>
              </c:pt>
              <c:pt idx="2">
                <c:v>11.17</c:v>
              </c:pt>
              <c:pt idx="3">
                <c:v>26.55</c:v>
              </c:pt>
              <c:pt idx="4">
                <c:v>3.27</c:v>
              </c:pt>
            </c:numLit>
          </c:val>
          <c:extLst>
            <c:ext xmlns:c16="http://schemas.microsoft.com/office/drawing/2014/chart" uri="{C3380CC4-5D6E-409C-BE32-E72D297353CC}">
              <c16:uniqueId val="{00000015-C335-48D9-B787-4ECEBF8C8C91}"/>
            </c:ext>
          </c:extLst>
        </c:ser>
        <c:ser>
          <c:idx val="6"/>
          <c:order val="6"/>
          <c:tx>
            <c:v>湧水等</c:v>
          </c:tx>
          <c:spPr>
            <a:solidFill>
              <a:srgbClr val="0066CC"/>
            </a:solidFill>
            <a:ln w="12700">
              <a:solidFill>
                <a:srgbClr val="000000"/>
              </a:solidFill>
              <a:prstDash val="solid"/>
            </a:ln>
          </c:spPr>
          <c:invertIfNegative val="0"/>
          <c:dLbls>
            <c:dLbl>
              <c:idx val="0"/>
              <c:layout>
                <c:manualLayout>
                  <c:x val="7.2536084022882912E-3"/>
                  <c:y val="-2.450980392156854E-4"/>
                </c:manualLayout>
              </c:layout>
              <c:tx>
                <c:rich>
                  <a:bodyPr/>
                  <a:lstStyle/>
                  <a:p>
                    <a:pPr>
                      <a:defRPr sz="800" b="0" i="0" u="none" strike="noStrike" baseline="0">
                        <a:solidFill>
                          <a:srgbClr val="FFFFFF"/>
                        </a:solidFill>
                        <a:latin typeface="ＭＳ Ｐゴシック"/>
                        <a:ea typeface="ＭＳ Ｐゴシック"/>
                        <a:cs typeface="ＭＳ Ｐゴシック"/>
                      </a:defRPr>
                    </a:pPr>
                    <a:r>
                      <a:rPr lang="ja-JP" altLang="en-US"/>
                      <a:t>湧水等</a:t>
                    </a:r>
                  </a:p>
                </c:rich>
              </c:tx>
              <c:spPr>
                <a:noFill/>
                <a:ln w="25400">
                  <a:noFill/>
                </a:ln>
              </c:spPr>
              <c:dLblPos val="ct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C335-48D9-B787-4ECEBF8C8C91}"/>
                </c:ext>
              </c:extLst>
            </c:dLbl>
            <c:dLbl>
              <c:idx val="1"/>
              <c:layout>
                <c:manualLayout>
                  <c:x val="-1.570964201811765E-3"/>
                  <c:y val="-3.9215686274509734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C335-48D9-B787-4ECEBF8C8C91}"/>
                </c:ext>
              </c:extLst>
            </c:dLbl>
            <c:dLbl>
              <c:idx val="2"/>
              <c:layout>
                <c:manualLayout>
                  <c:x val="2.1092514469077538E-3"/>
                  <c:y val="-3.9215686274509795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C335-48D9-B787-4ECEBF8C8C91}"/>
                </c:ext>
              </c:extLst>
            </c:dLbl>
            <c:dLbl>
              <c:idx val="3"/>
              <c:layout>
                <c:manualLayout>
                  <c:x val="6.7001322767881915E-3"/>
                  <c:y val="-2.4509803921570503E-4"/>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C335-48D9-B787-4ECEBF8C8C91}"/>
                </c:ext>
              </c:extLst>
            </c:dLbl>
            <c:dLbl>
              <c:idx val="4"/>
              <c:layout>
                <c:manualLayout>
                  <c:x val="3.5383414910973967E-3"/>
                  <c:y val="9.8039215686274508E-4"/>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C335-48D9-B787-4ECEBF8C8C91}"/>
                </c:ext>
              </c:extLst>
            </c:dLbl>
            <c:spPr>
              <a:noFill/>
              <a:ln w="25400">
                <a:noFill/>
              </a:ln>
            </c:spPr>
            <c:txPr>
              <a:bodyPr wrap="square" lIns="38100" tIns="19050" rIns="38100" bIns="19050" anchor="ctr">
                <a:spAutoFit/>
              </a:bodyPr>
              <a:lstStyle/>
              <a:p>
                <a:pPr>
                  <a:defRPr sz="800" b="0" i="0" u="none" strike="noStrike" baseline="0">
                    <a:solidFill>
                      <a:srgbClr val="FFFFFF"/>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5"/>
              <c:pt idx="0">
                <c:v>(凡　例)</c:v>
              </c:pt>
              <c:pt idx="1">
                <c:v>合　計 </c:v>
              </c:pt>
              <c:pt idx="2">
                <c:v>簡易水道</c:v>
              </c:pt>
              <c:pt idx="3">
                <c:v>上 水 道</c:v>
              </c:pt>
              <c:pt idx="4">
                <c:v>用水供給</c:v>
              </c:pt>
            </c:strLit>
          </c:cat>
          <c:val>
            <c:numLit>
              <c:formatCode>General</c:formatCode>
              <c:ptCount val="5"/>
              <c:pt idx="0">
                <c:v>12.5</c:v>
              </c:pt>
              <c:pt idx="1">
                <c:v>18.829999999999998</c:v>
              </c:pt>
              <c:pt idx="2">
                <c:v>33.6</c:v>
              </c:pt>
              <c:pt idx="3">
                <c:v>15.96</c:v>
              </c:pt>
              <c:pt idx="4">
                <c:v>9.98</c:v>
              </c:pt>
            </c:numLit>
          </c:val>
          <c:extLst>
            <c:ext xmlns:c16="http://schemas.microsoft.com/office/drawing/2014/chart" uri="{C3380CC4-5D6E-409C-BE32-E72D297353CC}">
              <c16:uniqueId val="{0000001B-C335-48D9-B787-4ECEBF8C8C91}"/>
            </c:ext>
          </c:extLst>
        </c:ser>
        <c:ser>
          <c:idx val="7"/>
          <c:order val="7"/>
          <c:tx>
            <c:v>受水</c:v>
          </c:tx>
          <c:spPr>
            <a:solidFill>
              <a:srgbClr val="CCCCFF"/>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受水</a:t>
                    </a:r>
                  </a:p>
                </c:rich>
              </c:tx>
              <c:spPr>
                <a:noFill/>
                <a:ln w="25400">
                  <a:noFill/>
                </a:ln>
              </c:spP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C335-48D9-B787-4ECEBF8C8C91}"/>
                </c:ext>
              </c:extLst>
            </c:dLbl>
            <c:dLbl>
              <c:idx val="1"/>
              <c:delete val="1"/>
              <c:extLst>
                <c:ext xmlns:c15="http://schemas.microsoft.com/office/drawing/2012/chart" uri="{CE6537A1-D6FC-4f65-9D91-7224C49458BB}"/>
                <c:ext xmlns:c16="http://schemas.microsoft.com/office/drawing/2014/chart" uri="{C3380CC4-5D6E-409C-BE32-E72D297353CC}">
                  <c16:uniqueId val="{0000001D-C335-48D9-B787-4ECEBF8C8C91}"/>
                </c:ext>
              </c:extLst>
            </c:dLbl>
            <c:dLbl>
              <c:idx val="2"/>
              <c:layout>
                <c:manualLayout>
                  <c:x val="-4.9454186383893562E-3"/>
                  <c:y val="-7.3413017617402099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C335-48D9-B787-4ECEBF8C8C91}"/>
                </c:ext>
              </c:extLst>
            </c:dLbl>
            <c:dLbl>
              <c:idx val="4"/>
              <c:tx>
                <c:rich>
                  <a:bodyPr/>
                  <a:lstStyle/>
                  <a:p>
                    <a:pPr>
                      <a:defRPr sz="800" b="0" i="0" u="none" strike="noStrike" baseline="0">
                        <a:solidFill>
                          <a:srgbClr val="000000"/>
                        </a:solidFill>
                        <a:latin typeface="ＭＳ Ｐゴシック"/>
                        <a:ea typeface="ＭＳ Ｐゴシック"/>
                        <a:cs typeface="ＭＳ Ｐゴシック"/>
                      </a:defRPr>
                    </a:pPr>
                    <a:r>
                      <a:rPr lang="en-US" altLang="ja-JP"/>
                      <a:t> </a:t>
                    </a:r>
                  </a:p>
                </c:rich>
              </c:tx>
              <c:spPr>
                <a:noFill/>
                <a:ln w="25400">
                  <a:noFill/>
                </a:ln>
              </c:spP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F-C335-48D9-B787-4ECEBF8C8C91}"/>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5"/>
              <c:pt idx="0">
                <c:v>(凡　例)</c:v>
              </c:pt>
              <c:pt idx="1">
                <c:v>合　計 </c:v>
              </c:pt>
              <c:pt idx="2">
                <c:v>簡易水道</c:v>
              </c:pt>
              <c:pt idx="3">
                <c:v>上 水 道</c:v>
              </c:pt>
              <c:pt idx="4">
                <c:v>用水供給</c:v>
              </c:pt>
            </c:strLit>
          </c:cat>
          <c:val>
            <c:numLit>
              <c:formatCode>General</c:formatCode>
              <c:ptCount val="5"/>
              <c:pt idx="0">
                <c:v>12.5</c:v>
              </c:pt>
              <c:pt idx="1">
                <c:v>0</c:v>
              </c:pt>
              <c:pt idx="2">
                <c:v>1.38</c:v>
              </c:pt>
              <c:pt idx="3">
                <c:v>16.75</c:v>
              </c:pt>
              <c:pt idx="4">
                <c:v>0</c:v>
              </c:pt>
            </c:numLit>
          </c:val>
          <c:extLst>
            <c:ext xmlns:c16="http://schemas.microsoft.com/office/drawing/2014/chart" uri="{C3380CC4-5D6E-409C-BE32-E72D297353CC}">
              <c16:uniqueId val="{00000020-C335-48D9-B787-4ECEBF8C8C91}"/>
            </c:ext>
          </c:extLst>
        </c:ser>
        <c:dLbls>
          <c:showLegendKey val="0"/>
          <c:showVal val="0"/>
          <c:showCatName val="0"/>
          <c:showSerName val="0"/>
          <c:showPercent val="0"/>
          <c:showBubbleSize val="0"/>
        </c:dLbls>
        <c:gapWidth val="80"/>
        <c:overlap val="100"/>
        <c:serLines>
          <c:spPr>
            <a:ln w="3175">
              <a:solidFill>
                <a:srgbClr val="000000"/>
              </a:solidFill>
              <a:prstDash val="solid"/>
            </a:ln>
          </c:spPr>
        </c:serLines>
        <c:axId val="55799168"/>
        <c:axId val="55829632"/>
      </c:barChart>
      <c:catAx>
        <c:axId val="55799168"/>
        <c:scaling>
          <c:orientation val="minMax"/>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55829632"/>
        <c:crosses val="autoZero"/>
        <c:auto val="1"/>
        <c:lblAlgn val="ctr"/>
        <c:lblOffset val="150"/>
        <c:tickLblSkip val="1"/>
        <c:tickMarkSkip val="1"/>
        <c:noMultiLvlLbl val="0"/>
      </c:catAx>
      <c:valAx>
        <c:axId val="55829632"/>
        <c:scaling>
          <c:orientation val="minMax"/>
        </c:scaling>
        <c:delete val="0"/>
        <c:axPos val="b"/>
        <c:majorGridlines>
          <c:spPr>
            <a:ln w="3175">
              <a:solidFill>
                <a:srgbClr val="FFFFFF"/>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55799168"/>
        <c:crosses val="autoZero"/>
        <c:crossBetween val="between"/>
        <c:majorUnit val="0.2"/>
      </c:valAx>
      <c:spPr>
        <a:noFill/>
        <a:ln w="12700">
          <a:solidFill>
            <a:srgbClr val="FFFFFF"/>
          </a:solidFill>
          <a:prstDash val="solid"/>
        </a:ln>
      </c:spPr>
    </c:plotArea>
    <c:plotVisOnly val="1"/>
    <c:dispBlanksAs val="gap"/>
    <c:showDLblsOverMax val="0"/>
  </c:chart>
  <c:spPr>
    <a:solidFill>
      <a:srgbClr val="FFFFFF"/>
    </a:solidFill>
    <a:ln w="9525">
      <a:noFill/>
    </a:ln>
  </c:spPr>
  <c:txPr>
    <a:bodyPr/>
    <a:lstStyle/>
    <a:p>
      <a:pPr>
        <a:defRPr sz="165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400" verticalDpi="400"/>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7964071856287425"/>
          <c:y val="6.2814070351758788E-2"/>
          <c:w val="0.54191616766467066"/>
          <c:h val="0.90954773869346739"/>
        </c:manualLayout>
      </c:layout>
      <c:doughnutChart>
        <c:varyColors val="1"/>
        <c:ser>
          <c:idx val="1"/>
          <c:order val="0"/>
          <c:spPr>
            <a:solidFill>
              <a:srgbClr val="993366"/>
            </a:solidFill>
            <a:ln w="12700">
              <a:solidFill>
                <a:srgbClr val="000000"/>
              </a:solidFill>
              <a:prstDash val="solid"/>
            </a:ln>
          </c:spPr>
          <c:dPt>
            <c:idx val="0"/>
            <c:bubble3D val="0"/>
            <c:spPr>
              <a:solidFill>
                <a:srgbClr val="9999FF"/>
              </a:solidFill>
              <a:ln w="12700">
                <a:solidFill>
                  <a:srgbClr val="000000"/>
                </a:solidFill>
                <a:prstDash val="solid"/>
              </a:ln>
            </c:spPr>
            <c:extLst>
              <c:ext xmlns:c16="http://schemas.microsoft.com/office/drawing/2014/chart" uri="{C3380CC4-5D6E-409C-BE32-E72D297353CC}">
                <c16:uniqueId val="{00000001-F382-4646-9C51-D959817D1299}"/>
              </c:ext>
            </c:extLst>
          </c:dPt>
          <c:dPt>
            <c:idx val="1"/>
            <c:bubble3D val="0"/>
            <c:spPr>
              <a:solidFill>
                <a:srgbClr val="FFCC99"/>
              </a:solidFill>
              <a:ln w="12700">
                <a:solidFill>
                  <a:srgbClr val="000000"/>
                </a:solidFill>
                <a:prstDash val="solid"/>
              </a:ln>
            </c:spPr>
            <c:extLst>
              <c:ext xmlns:c16="http://schemas.microsoft.com/office/drawing/2014/chart" uri="{C3380CC4-5D6E-409C-BE32-E72D297353CC}">
                <c16:uniqueId val="{00000003-F382-4646-9C51-D959817D1299}"/>
              </c:ext>
            </c:extLst>
          </c:dPt>
          <c:dPt>
            <c:idx val="2"/>
            <c:bubble3D val="0"/>
            <c:spPr>
              <a:solidFill>
                <a:srgbClr val="FFFFCC"/>
              </a:solidFill>
              <a:ln w="12700">
                <a:solidFill>
                  <a:srgbClr val="000000"/>
                </a:solidFill>
                <a:prstDash val="solid"/>
              </a:ln>
            </c:spPr>
            <c:extLst>
              <c:ext xmlns:c16="http://schemas.microsoft.com/office/drawing/2014/chart" uri="{C3380CC4-5D6E-409C-BE32-E72D297353CC}">
                <c16:uniqueId val="{00000005-F382-4646-9C51-D959817D1299}"/>
              </c:ext>
            </c:extLst>
          </c:dPt>
          <c:dPt>
            <c:idx val="3"/>
            <c:bubble3D val="0"/>
            <c:spPr>
              <a:solidFill>
                <a:srgbClr val="CCFFFF"/>
              </a:solidFill>
              <a:ln w="12700">
                <a:solidFill>
                  <a:srgbClr val="000000"/>
                </a:solidFill>
                <a:prstDash val="solid"/>
              </a:ln>
            </c:spPr>
            <c:extLst>
              <c:ext xmlns:c16="http://schemas.microsoft.com/office/drawing/2014/chart" uri="{C3380CC4-5D6E-409C-BE32-E72D297353CC}">
                <c16:uniqueId val="{00000007-F382-4646-9C51-D959817D1299}"/>
              </c:ext>
            </c:extLst>
          </c:dPt>
          <c:cat>
            <c:strLit>
              <c:ptCount val="4"/>
              <c:pt idx="0">
                <c:v>上水道</c:v>
              </c:pt>
              <c:pt idx="1">
                <c:v>簡易水道</c:v>
              </c:pt>
              <c:pt idx="2">
                <c:v>専用水道</c:v>
              </c:pt>
              <c:pt idx="3">
                <c:v>未普及</c:v>
              </c:pt>
            </c:strLit>
          </c:cat>
          <c:val>
            <c:numLit>
              <c:formatCode>General</c:formatCode>
              <c:ptCount val="4"/>
              <c:pt idx="0">
                <c:v>0.94451549434333493</c:v>
              </c:pt>
              <c:pt idx="1">
                <c:v>4.2194916876464442E-2</c:v>
              </c:pt>
              <c:pt idx="2">
                <c:v>9.1204485593616655E-4</c:v>
              </c:pt>
              <c:pt idx="3">
                <c:v>1.2377543924264416E-2</c:v>
              </c:pt>
            </c:numLit>
          </c:val>
          <c:extLst>
            <c:ext xmlns:c16="http://schemas.microsoft.com/office/drawing/2014/chart" uri="{C3380CC4-5D6E-409C-BE32-E72D297353CC}">
              <c16:uniqueId val="{00000008-F382-4646-9C51-D959817D1299}"/>
            </c:ext>
          </c:extLst>
        </c:ser>
        <c:dLbls>
          <c:showLegendKey val="0"/>
          <c:showVal val="0"/>
          <c:showCatName val="0"/>
          <c:showSerName val="0"/>
          <c:showPercent val="0"/>
          <c:showBubbleSize val="0"/>
          <c:showLeaderLines val="1"/>
        </c:dLbls>
        <c:firstSliceAng val="0"/>
        <c:holeSize val="50"/>
      </c:doughnutChart>
      <c:spPr>
        <a:noFill/>
        <a:ln w="25400">
          <a:noFill/>
        </a:ln>
      </c:spPr>
    </c:plotArea>
    <c:plotVisOnly val="1"/>
    <c:dispBlanksAs val="zero"/>
    <c:showDLblsOverMax val="0"/>
  </c:chart>
  <c:spPr>
    <a:solidFill>
      <a:srgbClr val="FFFFFF"/>
    </a:solidFill>
    <a:ln w="9525">
      <a:noFill/>
    </a:ln>
  </c:spPr>
  <c:txPr>
    <a:bodyPr/>
    <a:lstStyle/>
    <a:p>
      <a:pPr>
        <a:defRPr sz="152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portrait"/>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r>
              <a:rPr lang="ja-JP" altLang="en-US" sz="900">
                <a:solidFill>
                  <a:sysClr val="windowText" lastClr="000000"/>
                </a:solidFill>
                <a:latin typeface="+mn-ea"/>
                <a:ea typeface="+mn-ea"/>
              </a:rPr>
              <a:t>簡易水道</a:t>
            </a:r>
            <a:endParaRPr lang="en-US" altLang="ja-JP" sz="900">
              <a:solidFill>
                <a:sysClr val="windowText" lastClr="000000"/>
              </a:solidFill>
              <a:latin typeface="+mn-ea"/>
              <a:ea typeface="+mn-ea"/>
            </a:endParaRPr>
          </a:p>
          <a:p>
            <a:pPr>
              <a:defRPr sz="900">
                <a:solidFill>
                  <a:sysClr val="windowText" lastClr="000000"/>
                </a:solidFill>
                <a:latin typeface="+mn-ea"/>
              </a:defRPr>
            </a:pPr>
            <a:r>
              <a:rPr lang="en-US" altLang="ja-JP" sz="900">
                <a:solidFill>
                  <a:sysClr val="windowText" lastClr="000000"/>
                </a:solidFill>
                <a:latin typeface="+mn-ea"/>
                <a:ea typeface="+mn-ea"/>
              </a:rPr>
              <a:t>3,110km</a:t>
            </a:r>
            <a:endParaRPr lang="ja-JP" altLang="en-US" sz="900">
              <a:solidFill>
                <a:sysClr val="windowText" lastClr="000000"/>
              </a:solidFill>
              <a:latin typeface="+mn-ea"/>
              <a:ea typeface="+mn-ea"/>
            </a:endParaRPr>
          </a:p>
        </c:rich>
      </c:tx>
      <c:layout>
        <c:manualLayout>
          <c:xMode val="edge"/>
          <c:yMode val="edge"/>
          <c:x val="0.41403652247508926"/>
          <c:y val="0.43809539578986872"/>
        </c:manualLayout>
      </c:layout>
      <c:overlay val="0"/>
      <c:spPr>
        <a:noFill/>
        <a:ln>
          <a:noFill/>
        </a:ln>
        <a:effectLst/>
      </c:spPr>
      <c:txPr>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endParaRPr lang="ja-JP"/>
        </a:p>
      </c:txPr>
    </c:title>
    <c:autoTitleDeleted val="0"/>
    <c:plotArea>
      <c:layout>
        <c:manualLayout>
          <c:layoutTarget val="inner"/>
          <c:xMode val="edge"/>
          <c:yMode val="edge"/>
          <c:x val="0.14860624128272806"/>
          <c:y val="0.10032212085085715"/>
          <c:w val="0.67927495109950131"/>
          <c:h val="0.9740112934231383"/>
        </c:manualLayout>
      </c:layout>
      <c:doughnutChart>
        <c:varyColors val="1"/>
        <c:ser>
          <c:idx val="0"/>
          <c:order val="0"/>
          <c:tx>
            <c:v>簡易水道</c:v>
          </c:tx>
          <c:spPr>
            <a:ln w="3175">
              <a:solidFill>
                <a:schemeClr val="bg1"/>
              </a:solidFill>
            </a:ln>
          </c:spPr>
          <c:dPt>
            <c:idx val="0"/>
            <c:bubble3D val="0"/>
            <c:spPr>
              <a:solidFill>
                <a:schemeClr val="accent1"/>
              </a:solidFill>
              <a:ln w="3175">
                <a:solidFill>
                  <a:schemeClr val="bg1"/>
                </a:solidFill>
              </a:ln>
              <a:effectLst/>
            </c:spPr>
            <c:extLst>
              <c:ext xmlns:c16="http://schemas.microsoft.com/office/drawing/2014/chart" uri="{C3380CC4-5D6E-409C-BE32-E72D297353CC}">
                <c16:uniqueId val="{00000001-8707-4667-9DAB-9506A94A770A}"/>
              </c:ext>
            </c:extLst>
          </c:dPt>
          <c:dPt>
            <c:idx val="1"/>
            <c:bubble3D val="0"/>
            <c:spPr>
              <a:solidFill>
                <a:schemeClr val="accent2"/>
              </a:solidFill>
              <a:ln w="3175">
                <a:solidFill>
                  <a:schemeClr val="bg1"/>
                </a:solidFill>
              </a:ln>
              <a:effectLst/>
            </c:spPr>
            <c:extLst>
              <c:ext xmlns:c16="http://schemas.microsoft.com/office/drawing/2014/chart" uri="{C3380CC4-5D6E-409C-BE32-E72D297353CC}">
                <c16:uniqueId val="{00000003-8707-4667-9DAB-9506A94A770A}"/>
              </c:ext>
            </c:extLst>
          </c:dPt>
          <c:dPt>
            <c:idx val="2"/>
            <c:bubble3D val="0"/>
            <c:spPr>
              <a:solidFill>
                <a:schemeClr val="accent3"/>
              </a:solidFill>
              <a:ln w="3175">
                <a:solidFill>
                  <a:schemeClr val="bg1"/>
                </a:solidFill>
              </a:ln>
              <a:effectLst/>
            </c:spPr>
            <c:extLst>
              <c:ext xmlns:c16="http://schemas.microsoft.com/office/drawing/2014/chart" uri="{C3380CC4-5D6E-409C-BE32-E72D297353CC}">
                <c16:uniqueId val="{00000005-8707-4667-9DAB-9506A94A770A}"/>
              </c:ext>
            </c:extLst>
          </c:dPt>
          <c:dPt>
            <c:idx val="3"/>
            <c:bubble3D val="0"/>
            <c:spPr>
              <a:solidFill>
                <a:schemeClr val="accent4"/>
              </a:solidFill>
              <a:ln w="3175">
                <a:solidFill>
                  <a:schemeClr val="bg1"/>
                </a:solidFill>
              </a:ln>
              <a:effectLst/>
            </c:spPr>
            <c:extLst>
              <c:ext xmlns:c16="http://schemas.microsoft.com/office/drawing/2014/chart" uri="{C3380CC4-5D6E-409C-BE32-E72D297353CC}">
                <c16:uniqueId val="{00000007-8707-4667-9DAB-9506A94A770A}"/>
              </c:ext>
            </c:extLst>
          </c:dPt>
          <c:dPt>
            <c:idx val="4"/>
            <c:bubble3D val="0"/>
            <c:spPr>
              <a:solidFill>
                <a:schemeClr val="accent5"/>
              </a:solidFill>
              <a:ln w="3175">
                <a:solidFill>
                  <a:schemeClr val="bg1"/>
                </a:solidFill>
              </a:ln>
              <a:effectLst/>
            </c:spPr>
            <c:extLst>
              <c:ext xmlns:c16="http://schemas.microsoft.com/office/drawing/2014/chart" uri="{C3380CC4-5D6E-409C-BE32-E72D297353CC}">
                <c16:uniqueId val="{00000009-8707-4667-9DAB-9506A94A770A}"/>
              </c:ext>
            </c:extLst>
          </c:dPt>
          <c:dPt>
            <c:idx val="5"/>
            <c:bubble3D val="0"/>
            <c:spPr>
              <a:solidFill>
                <a:schemeClr val="accent6"/>
              </a:solidFill>
              <a:ln w="3175">
                <a:solidFill>
                  <a:schemeClr val="bg1"/>
                </a:solidFill>
              </a:ln>
              <a:effectLst/>
            </c:spPr>
            <c:extLst>
              <c:ext xmlns:c16="http://schemas.microsoft.com/office/drawing/2014/chart" uri="{C3380CC4-5D6E-409C-BE32-E72D297353CC}">
                <c16:uniqueId val="{0000000B-8707-4667-9DAB-9506A94A770A}"/>
              </c:ext>
            </c:extLst>
          </c:dPt>
          <c:dPt>
            <c:idx val="6"/>
            <c:bubble3D val="0"/>
            <c:spPr>
              <a:solidFill>
                <a:schemeClr val="accent1">
                  <a:lumMod val="60000"/>
                </a:schemeClr>
              </a:solidFill>
              <a:ln w="3175">
                <a:solidFill>
                  <a:schemeClr val="bg1"/>
                </a:solidFill>
              </a:ln>
              <a:effectLst/>
            </c:spPr>
            <c:extLst>
              <c:ext xmlns:c16="http://schemas.microsoft.com/office/drawing/2014/chart" uri="{C3380CC4-5D6E-409C-BE32-E72D297353CC}">
                <c16:uniqueId val="{0000000D-8707-4667-9DAB-9506A94A770A}"/>
              </c:ext>
            </c:extLst>
          </c:dPt>
          <c:dLbls>
            <c:dLbl>
              <c:idx val="0"/>
              <c:layout>
                <c:manualLayout>
                  <c:x val="5.0674854094456566E-2"/>
                  <c:y val="-0.175238158315947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8707-4667-9DAB-9506A94A770A}"/>
                </c:ext>
              </c:extLst>
            </c:dLbl>
            <c:dLbl>
              <c:idx val="3"/>
              <c:layout>
                <c:manualLayout>
                  <c:x val="0.20380730536874733"/>
                  <c:y val="5.6952401452682939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8707-4667-9DAB-9506A94A770A}"/>
                </c:ext>
              </c:extLst>
            </c:dLbl>
            <c:dLbl>
              <c:idx val="4"/>
              <c:tx>
                <c:rich>
                  <a:bodyPr/>
                  <a:lstStyle/>
                  <a:p>
                    <a:fld id="{D4F447AA-B169-4197-8A88-0B1B4BE785C6}" type="CATEGORYNAME">
                      <a:rPr lang="ja-JP" altLang="en-US">
                        <a:solidFill>
                          <a:schemeClr val="bg1"/>
                        </a:solidFill>
                      </a:rPr>
                      <a:pPr/>
                      <a:t>[分類名]</a:t>
                    </a:fld>
                    <a:r>
                      <a:rPr lang="ja-JP" altLang="en-US" baseline="0">
                        <a:solidFill>
                          <a:schemeClr val="bg1"/>
                        </a:solidFill>
                      </a:rPr>
                      <a:t>
</a:t>
                    </a:r>
                    <a:fld id="{99D92A7E-DB60-46DD-B5C4-EE2A6D5E08B0}" type="PERCENTAGE">
                      <a:rPr lang="en-US" altLang="ja-JP" baseline="0">
                        <a:solidFill>
                          <a:schemeClr val="bg1"/>
                        </a:solidFill>
                      </a:rPr>
                      <a:pPr/>
                      <a:t>[パーセンテージ]</a:t>
                    </a:fld>
                    <a:endParaRPr lang="ja-JP" altLang="en-US" baseline="0">
                      <a:solidFill>
                        <a:schemeClr val="bg1"/>
                      </a:solidFill>
                    </a:endParaRPr>
                  </a:p>
                </c:rich>
              </c:tx>
              <c:showLegendKey val="0"/>
              <c:showVal val="0"/>
              <c:showCatName val="1"/>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9-8707-4667-9DAB-9506A94A770A}"/>
                </c:ext>
              </c:extLst>
            </c:dLbl>
            <c:dLbl>
              <c:idx val="6"/>
              <c:layout>
                <c:manualLayout>
                  <c:x val="-1.4573516618480485E-2"/>
                  <c:y val="-0.175238158315947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D-8707-4667-9DAB-9506A94A770A}"/>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ea"/>
                    <a:ea typeface="+mn-ea"/>
                    <a:cs typeface="+mn-cs"/>
                  </a:defRPr>
                </a:pPr>
                <a:endParaRPr lang="ja-JP"/>
              </a:p>
            </c:txPr>
            <c:showLegendKey val="0"/>
            <c:showVal val="0"/>
            <c:showCatName val="1"/>
            <c:showSerName val="0"/>
            <c:showPercent val="1"/>
            <c:showBubbleSize val="0"/>
            <c:showLeaderLines val="1"/>
            <c:leaderLines>
              <c:spPr>
                <a:ln w="9525" cap="flat" cmpd="sng" algn="ctr">
                  <a:solidFill>
                    <a:schemeClr val="tx1"/>
                  </a:solidFill>
                  <a:round/>
                </a:ln>
                <a:effectLst/>
              </c:spPr>
            </c:leaderLines>
            <c:extLst>
              <c:ext xmlns:c15="http://schemas.microsoft.com/office/drawing/2012/chart" uri="{CE6537A1-D6FC-4f65-9D91-7224C49458BB}"/>
            </c:extLst>
          </c:dLbls>
          <c:cat>
            <c:strLit>
              <c:ptCount val="7"/>
              <c:pt idx="0">
                <c:v>鋳鉄管</c:v>
              </c:pt>
              <c:pt idx="1">
                <c:v>ダクタイル鋳鉄管</c:v>
              </c:pt>
              <c:pt idx="2">
                <c:v>鋼管</c:v>
              </c:pt>
              <c:pt idx="3">
                <c:v>石綿ｾﾒﾝﾄ管</c:v>
              </c:pt>
              <c:pt idx="4">
                <c:v>塩化ビニル管</c:v>
              </c:pt>
              <c:pt idx="5">
                <c:v>ポリエチレン</c:v>
              </c:pt>
              <c:pt idx="6">
                <c:v>その他</c:v>
              </c:pt>
            </c:strLit>
          </c:cat>
          <c:val>
            <c:numLit>
              <c:formatCode>General</c:formatCode>
              <c:ptCount val="7"/>
              <c:pt idx="0">
                <c:v>53.815300000000001</c:v>
              </c:pt>
              <c:pt idx="1">
                <c:v>701.02919999999995</c:v>
              </c:pt>
              <c:pt idx="2">
                <c:v>150.71741999999998</c:v>
              </c:pt>
              <c:pt idx="3">
                <c:v>22.0305</c:v>
              </c:pt>
              <c:pt idx="4">
                <c:v>1728.1790000000001</c:v>
              </c:pt>
              <c:pt idx="5">
                <c:v>321.84530000000001</c:v>
              </c:pt>
              <c:pt idx="6">
                <c:v>132.77699999999999</c:v>
              </c:pt>
            </c:numLit>
          </c:val>
          <c:extLst>
            <c:ext xmlns:c16="http://schemas.microsoft.com/office/drawing/2014/chart" uri="{C3380CC4-5D6E-409C-BE32-E72D297353CC}">
              <c16:uniqueId val="{0000000E-8707-4667-9DAB-9506A94A770A}"/>
            </c:ext>
          </c:extLst>
        </c:ser>
        <c:dLbls>
          <c:showLegendKey val="0"/>
          <c:showVal val="1"/>
          <c:showCatName val="1"/>
          <c:showSerName val="0"/>
          <c:showPercent val="0"/>
          <c:showBubbleSize val="0"/>
          <c:showLeaderLines val="1"/>
        </c:dLbls>
        <c:firstSliceAng val="0"/>
        <c:holeSize val="35"/>
      </c:doughnutChart>
      <c:spPr>
        <a:noFill/>
        <a:ln w="3175">
          <a:solidFill>
            <a:schemeClr val="bg1"/>
          </a:solid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r>
              <a:rPr lang="ja-JP" altLang="en-US" sz="900">
                <a:solidFill>
                  <a:sysClr val="windowText" lastClr="000000"/>
                </a:solidFill>
                <a:latin typeface="+mn-ea"/>
                <a:ea typeface="+mn-ea"/>
              </a:rPr>
              <a:t>上 水 道</a:t>
            </a:r>
            <a:endParaRPr lang="en-US" altLang="ja-JP" sz="900">
              <a:solidFill>
                <a:sysClr val="windowText" lastClr="000000"/>
              </a:solidFill>
              <a:latin typeface="+mn-ea"/>
              <a:ea typeface="+mn-ea"/>
            </a:endParaRPr>
          </a:p>
          <a:p>
            <a:pPr>
              <a:defRPr sz="900">
                <a:solidFill>
                  <a:sysClr val="windowText" lastClr="000000"/>
                </a:solidFill>
                <a:latin typeface="+mn-ea"/>
              </a:defRPr>
            </a:pPr>
            <a:r>
              <a:rPr lang="en-US" altLang="ja-JP" sz="900">
                <a:solidFill>
                  <a:sysClr val="windowText" lastClr="000000"/>
                </a:solidFill>
                <a:latin typeface="+mn-ea"/>
                <a:ea typeface="+mn-ea"/>
              </a:rPr>
              <a:t>19,930km</a:t>
            </a:r>
            <a:endParaRPr lang="ja-JP" altLang="en-US" sz="900">
              <a:solidFill>
                <a:sysClr val="windowText" lastClr="000000"/>
              </a:solidFill>
              <a:latin typeface="+mn-ea"/>
              <a:ea typeface="+mn-ea"/>
            </a:endParaRPr>
          </a:p>
        </c:rich>
      </c:tx>
      <c:layout>
        <c:manualLayout>
          <c:xMode val="edge"/>
          <c:yMode val="edge"/>
          <c:x val="0.43777855730613269"/>
          <c:y val="0.4336528530395542"/>
        </c:manualLayout>
      </c:layout>
      <c:overlay val="0"/>
      <c:spPr>
        <a:noFill/>
        <a:ln>
          <a:noFill/>
        </a:ln>
        <a:effectLst/>
      </c:spPr>
      <c:txPr>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endParaRPr lang="ja-JP"/>
        </a:p>
      </c:txPr>
    </c:title>
    <c:autoTitleDeleted val="0"/>
    <c:plotArea>
      <c:layout>
        <c:manualLayout>
          <c:layoutTarget val="inner"/>
          <c:xMode val="edge"/>
          <c:yMode val="edge"/>
          <c:x val="0.16588835929800205"/>
          <c:y val="1.5720097946728469E-2"/>
          <c:w val="0.67184818339606511"/>
          <c:h val="0.96336206279117076"/>
        </c:manualLayout>
      </c:layout>
      <c:doughnutChart>
        <c:varyColors val="1"/>
        <c:ser>
          <c:idx val="0"/>
          <c:order val="0"/>
          <c:tx>
            <c:v>上 水 道</c:v>
          </c:tx>
          <c:spPr>
            <a:ln w="3175">
              <a:solidFill>
                <a:schemeClr val="bg1"/>
              </a:solidFill>
            </a:ln>
          </c:spPr>
          <c:dPt>
            <c:idx val="0"/>
            <c:bubble3D val="0"/>
            <c:spPr>
              <a:solidFill>
                <a:schemeClr val="accent1"/>
              </a:solidFill>
              <a:ln w="3175">
                <a:solidFill>
                  <a:schemeClr val="bg1"/>
                </a:solidFill>
              </a:ln>
              <a:effectLst/>
            </c:spPr>
            <c:extLst>
              <c:ext xmlns:c16="http://schemas.microsoft.com/office/drawing/2014/chart" uri="{C3380CC4-5D6E-409C-BE32-E72D297353CC}">
                <c16:uniqueId val="{00000001-2950-44EE-8E89-E5E5440D280A}"/>
              </c:ext>
            </c:extLst>
          </c:dPt>
          <c:dPt>
            <c:idx val="1"/>
            <c:bubble3D val="0"/>
            <c:spPr>
              <a:solidFill>
                <a:schemeClr val="accent2"/>
              </a:solidFill>
              <a:ln w="3175">
                <a:solidFill>
                  <a:schemeClr val="bg1"/>
                </a:solidFill>
              </a:ln>
              <a:effectLst/>
            </c:spPr>
            <c:extLst>
              <c:ext xmlns:c16="http://schemas.microsoft.com/office/drawing/2014/chart" uri="{C3380CC4-5D6E-409C-BE32-E72D297353CC}">
                <c16:uniqueId val="{00000003-2950-44EE-8E89-E5E5440D280A}"/>
              </c:ext>
            </c:extLst>
          </c:dPt>
          <c:dPt>
            <c:idx val="2"/>
            <c:bubble3D val="0"/>
            <c:spPr>
              <a:solidFill>
                <a:schemeClr val="accent3"/>
              </a:solidFill>
              <a:ln w="3175">
                <a:solidFill>
                  <a:schemeClr val="bg1"/>
                </a:solidFill>
              </a:ln>
              <a:effectLst/>
            </c:spPr>
            <c:extLst>
              <c:ext xmlns:c16="http://schemas.microsoft.com/office/drawing/2014/chart" uri="{C3380CC4-5D6E-409C-BE32-E72D297353CC}">
                <c16:uniqueId val="{00000005-2950-44EE-8E89-E5E5440D280A}"/>
              </c:ext>
            </c:extLst>
          </c:dPt>
          <c:dPt>
            <c:idx val="3"/>
            <c:bubble3D val="0"/>
            <c:spPr>
              <a:solidFill>
                <a:schemeClr val="accent4"/>
              </a:solidFill>
              <a:ln w="3175">
                <a:solidFill>
                  <a:schemeClr val="bg1"/>
                </a:solidFill>
              </a:ln>
              <a:effectLst/>
            </c:spPr>
            <c:extLst>
              <c:ext xmlns:c16="http://schemas.microsoft.com/office/drawing/2014/chart" uri="{C3380CC4-5D6E-409C-BE32-E72D297353CC}">
                <c16:uniqueId val="{00000007-2950-44EE-8E89-E5E5440D280A}"/>
              </c:ext>
            </c:extLst>
          </c:dPt>
          <c:dPt>
            <c:idx val="4"/>
            <c:bubble3D val="0"/>
            <c:spPr>
              <a:solidFill>
                <a:schemeClr val="accent5"/>
              </a:solidFill>
              <a:ln w="3175">
                <a:solidFill>
                  <a:schemeClr val="bg1"/>
                </a:solidFill>
              </a:ln>
              <a:effectLst/>
            </c:spPr>
            <c:extLst>
              <c:ext xmlns:c16="http://schemas.microsoft.com/office/drawing/2014/chart" uri="{C3380CC4-5D6E-409C-BE32-E72D297353CC}">
                <c16:uniqueId val="{00000009-2950-44EE-8E89-E5E5440D280A}"/>
              </c:ext>
            </c:extLst>
          </c:dPt>
          <c:dPt>
            <c:idx val="5"/>
            <c:bubble3D val="0"/>
            <c:spPr>
              <a:solidFill>
                <a:schemeClr val="accent6"/>
              </a:solidFill>
              <a:ln w="3175">
                <a:solidFill>
                  <a:schemeClr val="bg1"/>
                </a:solidFill>
              </a:ln>
              <a:effectLst/>
            </c:spPr>
            <c:extLst>
              <c:ext xmlns:c16="http://schemas.microsoft.com/office/drawing/2014/chart" uri="{C3380CC4-5D6E-409C-BE32-E72D297353CC}">
                <c16:uniqueId val="{0000000B-2950-44EE-8E89-E5E5440D280A}"/>
              </c:ext>
            </c:extLst>
          </c:dPt>
          <c:dPt>
            <c:idx val="6"/>
            <c:bubble3D val="0"/>
            <c:spPr>
              <a:solidFill>
                <a:schemeClr val="accent1">
                  <a:lumMod val="60000"/>
                </a:schemeClr>
              </a:solidFill>
              <a:ln w="3175">
                <a:solidFill>
                  <a:schemeClr val="bg1"/>
                </a:solidFill>
              </a:ln>
              <a:effectLst/>
            </c:spPr>
            <c:extLst>
              <c:ext xmlns:c16="http://schemas.microsoft.com/office/drawing/2014/chart" uri="{C3380CC4-5D6E-409C-BE32-E72D297353CC}">
                <c16:uniqueId val="{0000000D-2950-44EE-8E89-E5E5440D280A}"/>
              </c:ext>
            </c:extLst>
          </c:dPt>
          <c:dLbls>
            <c:dLbl>
              <c:idx val="0"/>
              <c:layout>
                <c:manualLayout>
                  <c:x val="5.0748627888968396E-2"/>
                  <c:y val="-0.1762452612402323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2950-44EE-8E89-E5E5440D280A}"/>
                </c:ext>
              </c:extLst>
            </c:dLbl>
            <c:dLbl>
              <c:idx val="2"/>
              <c:layout>
                <c:manualLayout>
                  <c:x val="-0.18849490358759691"/>
                  <c:y val="7.6592096649015548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2950-44EE-8E89-E5E5440D280A}"/>
                </c:ext>
              </c:extLst>
            </c:dLbl>
            <c:dLbl>
              <c:idx val="3"/>
              <c:layout>
                <c:manualLayout>
                  <c:x val="-0.19936960956380442"/>
                  <c:y val="-2.0656430332642115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2950-44EE-8E89-E5E5440D280A}"/>
                </c:ext>
              </c:extLst>
            </c:dLbl>
            <c:dLbl>
              <c:idx val="4"/>
              <c:tx>
                <c:rich>
                  <a:bodyPr/>
                  <a:lstStyle/>
                  <a:p>
                    <a:fld id="{C2216033-6D8E-4FC6-8757-994BB100E106}" type="CATEGORYNAME">
                      <a:rPr lang="ja-JP" altLang="en-US">
                        <a:solidFill>
                          <a:schemeClr val="bg1"/>
                        </a:solidFill>
                      </a:rPr>
                      <a:pPr/>
                      <a:t>[分類名]</a:t>
                    </a:fld>
                    <a:r>
                      <a:rPr lang="ja-JP" altLang="en-US" baseline="0">
                        <a:solidFill>
                          <a:schemeClr val="bg1"/>
                        </a:solidFill>
                      </a:rPr>
                      <a:t>
</a:t>
                    </a:r>
                    <a:fld id="{CAE7788B-6599-4043-A366-BC506E9682BA}" type="PERCENTAGE">
                      <a:rPr lang="en-US" altLang="ja-JP" baseline="0">
                        <a:solidFill>
                          <a:schemeClr val="bg1"/>
                        </a:solidFill>
                      </a:rPr>
                      <a:pPr/>
                      <a:t>[パーセンテージ]</a:t>
                    </a:fld>
                    <a:endParaRPr lang="ja-JP" altLang="en-US" baseline="0">
                      <a:solidFill>
                        <a:schemeClr val="bg1"/>
                      </a:solidFill>
                    </a:endParaRPr>
                  </a:p>
                </c:rich>
              </c:tx>
              <c:showLegendKey val="0"/>
              <c:showVal val="0"/>
              <c:showCatName val="1"/>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9-2950-44EE-8E89-E5E5440D280A}"/>
                </c:ext>
              </c:extLst>
            </c:dLbl>
            <c:dLbl>
              <c:idx val="6"/>
              <c:layout>
                <c:manualLayout>
                  <c:x val="-3.624901992069178E-2"/>
                  <c:y val="-0.1762452612402323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D-2950-44EE-8E89-E5E5440D280A}"/>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ea"/>
                    <a:ea typeface="+mn-ea"/>
                    <a:cs typeface="+mn-cs"/>
                  </a:defRPr>
                </a:pPr>
                <a:endParaRPr lang="ja-JP"/>
              </a:p>
            </c:txPr>
            <c:showLegendKey val="0"/>
            <c:showVal val="0"/>
            <c:showCatName val="1"/>
            <c:showSerName val="0"/>
            <c:showPercent val="1"/>
            <c:showBubbleSize val="0"/>
            <c:showLeaderLines val="1"/>
            <c:leaderLines>
              <c:spPr>
                <a:ln w="9525" cap="flat" cmpd="sng" algn="ctr">
                  <a:solidFill>
                    <a:schemeClr val="tx1"/>
                  </a:solidFill>
                  <a:round/>
                </a:ln>
                <a:effectLst/>
              </c:spPr>
            </c:leaderLines>
            <c:extLst>
              <c:ext xmlns:c15="http://schemas.microsoft.com/office/drawing/2012/chart" uri="{CE6537A1-D6FC-4f65-9D91-7224C49458BB}"/>
            </c:extLst>
          </c:dLbls>
          <c:cat>
            <c:strLit>
              <c:ptCount val="7"/>
              <c:pt idx="0">
                <c:v>鋳鉄管</c:v>
              </c:pt>
              <c:pt idx="1">
                <c:v>ダクタイル鋳鉄管</c:v>
              </c:pt>
              <c:pt idx="2">
                <c:v>鋼管</c:v>
              </c:pt>
              <c:pt idx="3">
                <c:v>石綿ｾﾒﾝﾄ管</c:v>
              </c:pt>
              <c:pt idx="4">
                <c:v>塩化ビニル管</c:v>
              </c:pt>
              <c:pt idx="5">
                <c:v>ポリエチレン</c:v>
              </c:pt>
              <c:pt idx="6">
                <c:v>その他</c:v>
              </c:pt>
            </c:strLit>
          </c:cat>
          <c:val>
            <c:numLit>
              <c:formatCode>General</c:formatCode>
              <c:ptCount val="7"/>
              <c:pt idx="0">
                <c:v>317.14499999999998</c:v>
              </c:pt>
              <c:pt idx="1">
                <c:v>12189.683000000001</c:v>
              </c:pt>
              <c:pt idx="2">
                <c:v>612.55999999999995</c:v>
              </c:pt>
              <c:pt idx="3">
                <c:v>120.789</c:v>
              </c:pt>
              <c:pt idx="4">
                <c:v>4556.4489999999996</c:v>
              </c:pt>
              <c:pt idx="5">
                <c:v>2021.566</c:v>
              </c:pt>
              <c:pt idx="6">
                <c:v>112.13200000000001</c:v>
              </c:pt>
            </c:numLit>
          </c:val>
          <c:extLst>
            <c:ext xmlns:c16="http://schemas.microsoft.com/office/drawing/2014/chart" uri="{C3380CC4-5D6E-409C-BE32-E72D297353CC}">
              <c16:uniqueId val="{0000000E-2950-44EE-8E89-E5E5440D280A}"/>
            </c:ext>
          </c:extLst>
        </c:ser>
        <c:dLbls>
          <c:showLegendKey val="0"/>
          <c:showVal val="1"/>
          <c:showCatName val="1"/>
          <c:showSerName val="0"/>
          <c:showPercent val="0"/>
          <c:showBubbleSize val="0"/>
          <c:showLeaderLines val="1"/>
        </c:dLbls>
        <c:firstSliceAng val="0"/>
        <c:holeSize val="30"/>
      </c:doughnut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76200</xdr:colOff>
      <xdr:row>37</xdr:row>
      <xdr:rowOff>38100</xdr:rowOff>
    </xdr:from>
    <xdr:to>
      <xdr:col>8</xdr:col>
      <xdr:colOff>1133475</xdr:colOff>
      <xdr:row>56</xdr:row>
      <xdr:rowOff>19050</xdr:rowOff>
    </xdr:to>
    <xdr:graphicFrame macro="">
      <xdr:nvGraphicFramePr>
        <xdr:cNvPr id="2"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xdr:colOff>
      <xdr:row>94</xdr:row>
      <xdr:rowOff>66675</xdr:rowOff>
    </xdr:from>
    <xdr:to>
      <xdr:col>8</xdr:col>
      <xdr:colOff>1152525</xdr:colOff>
      <xdr:row>112</xdr:row>
      <xdr:rowOff>142875</xdr:rowOff>
    </xdr:to>
    <xdr:graphicFrame macro="">
      <xdr:nvGraphicFramePr>
        <xdr:cNvPr id="3"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57150</xdr:colOff>
      <xdr:row>136</xdr:row>
      <xdr:rowOff>133350</xdr:rowOff>
    </xdr:from>
    <xdr:to>
      <xdr:col>8</xdr:col>
      <xdr:colOff>1190625</xdr:colOff>
      <xdr:row>152</xdr:row>
      <xdr:rowOff>76200</xdr:rowOff>
    </xdr:to>
    <xdr:graphicFrame macro="">
      <xdr:nvGraphicFramePr>
        <xdr:cNvPr id="4"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70</xdr:row>
      <xdr:rowOff>19050</xdr:rowOff>
    </xdr:from>
    <xdr:to>
      <xdr:col>8</xdr:col>
      <xdr:colOff>1143000</xdr:colOff>
      <xdr:row>88</xdr:row>
      <xdr:rowOff>47625</xdr:rowOff>
    </xdr:to>
    <xdr:graphicFrame macro="">
      <xdr:nvGraphicFramePr>
        <xdr:cNvPr id="5"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9525</xdr:colOff>
      <xdr:row>117</xdr:row>
      <xdr:rowOff>114300</xdr:rowOff>
    </xdr:from>
    <xdr:to>
      <xdr:col>8</xdr:col>
      <xdr:colOff>1171575</xdr:colOff>
      <xdr:row>135</xdr:row>
      <xdr:rowOff>0</xdr:rowOff>
    </xdr:to>
    <xdr:graphicFrame macro="">
      <xdr:nvGraphicFramePr>
        <xdr:cNvPr id="6"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19050</xdr:colOff>
      <xdr:row>6</xdr:row>
      <xdr:rowOff>95250</xdr:rowOff>
    </xdr:from>
    <xdr:to>
      <xdr:col>8</xdr:col>
      <xdr:colOff>895350</xdr:colOff>
      <xdr:row>31</xdr:row>
      <xdr:rowOff>76200</xdr:rowOff>
    </xdr:to>
    <xdr:graphicFrame macro="">
      <xdr:nvGraphicFramePr>
        <xdr:cNvPr id="7" name="Chart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95250</xdr:colOff>
      <xdr:row>12</xdr:row>
      <xdr:rowOff>9525</xdr:rowOff>
    </xdr:from>
    <xdr:to>
      <xdr:col>5</xdr:col>
      <xdr:colOff>371475</xdr:colOff>
      <xdr:row>15</xdr:row>
      <xdr:rowOff>114300</xdr:rowOff>
    </xdr:to>
    <xdr:sp macro="" textlink="">
      <xdr:nvSpPr>
        <xdr:cNvPr id="8" name="Rectangle 25"/>
        <xdr:cNvSpPr>
          <a:spLocks noChangeArrowheads="1"/>
        </xdr:cNvSpPr>
      </xdr:nvSpPr>
      <xdr:spPr bwMode="auto">
        <a:xfrm>
          <a:off x="2838450" y="1971675"/>
          <a:ext cx="96202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sp>
    <xdr:clientData/>
  </xdr:twoCellAnchor>
  <xdr:oneCellAnchor>
    <xdr:from>
      <xdr:col>7</xdr:col>
      <xdr:colOff>581025</xdr:colOff>
      <xdr:row>174</xdr:row>
      <xdr:rowOff>0</xdr:rowOff>
    </xdr:from>
    <xdr:ext cx="19050" cy="285750"/>
    <xdr:sp macro="" textlink="">
      <xdr:nvSpPr>
        <xdr:cNvPr id="9" name="Rectangle 43"/>
        <xdr:cNvSpPr>
          <a:spLocks noChangeArrowheads="1"/>
        </xdr:cNvSpPr>
      </xdr:nvSpPr>
      <xdr:spPr bwMode="auto">
        <a:xfrm>
          <a:off x="5381625" y="26879550"/>
          <a:ext cx="19050" cy="285750"/>
        </a:xfrm>
        <a:prstGeom prst="rect">
          <a:avLst/>
        </a:prstGeom>
        <a:noFill/>
        <a:ln w="1">
          <a:noFill/>
          <a:miter lim="800000"/>
          <a:headEnd/>
          <a:tailEnd/>
        </a:ln>
        <a:effectLst/>
      </xdr:spPr>
      <xdr:txBody>
        <a:bodyPr wrap="none" lIns="18288" tIns="18288" rIns="0" bIns="0" anchor="t" upright="1">
          <a:spAutoFit/>
        </a:bodyPr>
        <a:lstStyle/>
        <a:p>
          <a:pPr algn="l" rtl="0">
            <a:defRPr sz="1000"/>
          </a:pPr>
          <a:endParaRPr lang="ja-JP" altLang="en-US" sz="800" b="0" i="0" u="none" strike="noStrike" baseline="0">
            <a:solidFill>
              <a:srgbClr val="000000"/>
            </a:solidFill>
            <a:latin typeface="ＭＳ ゴシック"/>
            <a:ea typeface="ＭＳ ゴシック"/>
          </a:endParaRPr>
        </a:p>
        <a:p>
          <a:pPr algn="l" rtl="0">
            <a:defRPr sz="1000"/>
          </a:pPr>
          <a:endParaRPr lang="ja-JP" altLang="en-US" sz="800" b="0" i="0" u="none" strike="noStrike" baseline="0">
            <a:solidFill>
              <a:srgbClr val="000000"/>
            </a:solidFill>
            <a:latin typeface="ＭＳ ゴシック"/>
            <a:ea typeface="ＭＳ ゴシック"/>
          </a:endParaRPr>
        </a:p>
      </xdr:txBody>
    </xdr:sp>
    <xdr:clientData/>
  </xdr:oneCellAnchor>
  <xdr:twoCellAnchor>
    <xdr:from>
      <xdr:col>4</xdr:col>
      <xdr:colOff>467552</xdr:colOff>
      <xdr:row>154</xdr:row>
      <xdr:rowOff>115956</xdr:rowOff>
    </xdr:from>
    <xdr:to>
      <xdr:col>8</xdr:col>
      <xdr:colOff>1151283</xdr:colOff>
      <xdr:row>174</xdr:row>
      <xdr:rowOff>33129</xdr:rowOff>
    </xdr:to>
    <xdr:graphicFrame macro="">
      <xdr:nvGraphicFramePr>
        <xdr:cNvPr id="10" name="グラフ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16565</xdr:colOff>
      <xdr:row>154</xdr:row>
      <xdr:rowOff>115957</xdr:rowOff>
    </xdr:from>
    <xdr:to>
      <xdr:col>5</xdr:col>
      <xdr:colOff>82825</xdr:colOff>
      <xdr:row>174</xdr:row>
      <xdr:rowOff>16565</xdr:rowOff>
    </xdr:to>
    <xdr:graphicFrame macro="">
      <xdr:nvGraphicFramePr>
        <xdr:cNvPr id="11" name="グラフ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670890</xdr:colOff>
      <xdr:row>10</xdr:row>
      <xdr:rowOff>124239</xdr:rowOff>
    </xdr:from>
    <xdr:to>
      <xdr:col>3</xdr:col>
      <xdr:colOff>438977</xdr:colOff>
      <xdr:row>12</xdr:row>
      <xdr:rowOff>41412</xdr:rowOff>
    </xdr:to>
    <xdr:cxnSp macro="">
      <xdr:nvCxnSpPr>
        <xdr:cNvPr id="12" name="直線コネクタ 11"/>
        <xdr:cNvCxnSpPr/>
      </xdr:nvCxnSpPr>
      <xdr:spPr>
        <a:xfrm flipV="1">
          <a:off x="1356690" y="1781589"/>
          <a:ext cx="1139687" cy="22197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596348</xdr:colOff>
      <xdr:row>6</xdr:row>
      <xdr:rowOff>132523</xdr:rowOff>
    </xdr:from>
    <xdr:to>
      <xdr:col>1</xdr:col>
      <xdr:colOff>662593</xdr:colOff>
      <xdr:row>10</xdr:row>
      <xdr:rowOff>58</xdr:rowOff>
    </xdr:to>
    <xdr:sp macro="" textlink="">
      <xdr:nvSpPr>
        <xdr:cNvPr id="13" name="Rectangle 3"/>
        <xdr:cNvSpPr>
          <a:spLocks noChangeArrowheads="1"/>
        </xdr:cNvSpPr>
      </xdr:nvSpPr>
      <xdr:spPr bwMode="auto">
        <a:xfrm>
          <a:off x="596348" y="1180273"/>
          <a:ext cx="752045" cy="477135"/>
        </a:xfrm>
        <a:prstGeom prst="rect">
          <a:avLst/>
        </a:prstGeom>
        <a:noFill/>
        <a:ln w="1">
          <a:solidFill>
            <a:sysClr val="windowText" lastClr="000000"/>
          </a:solidFill>
          <a:miter lim="800000"/>
          <a:headEnd/>
          <a:tailEnd/>
        </a:ln>
        <a:effectLst/>
      </xdr:spPr>
      <xdr:txBody>
        <a:bodyPr wrap="square" lIns="27432" tIns="18288" rIns="27432"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lnSpc>
              <a:spcPts val="1100"/>
            </a:lnSpc>
            <a:defRPr sz="1000"/>
          </a:pPr>
          <a:r>
            <a:rPr lang="ja-JP" altLang="en-US" sz="900" b="0" i="0" u="none" strike="noStrike" baseline="0">
              <a:solidFill>
                <a:srgbClr val="000000"/>
              </a:solidFill>
              <a:latin typeface="ＭＳ Ｐゴシック"/>
              <a:ea typeface="ＭＳ Ｐゴシック"/>
            </a:rPr>
            <a:t>専用水道</a:t>
          </a:r>
        </a:p>
        <a:p>
          <a:pPr algn="ctr" rtl="0">
            <a:lnSpc>
              <a:spcPts val="1100"/>
            </a:lnSpc>
            <a:defRPr sz="1000"/>
          </a:pPr>
          <a:r>
            <a:rPr lang="en-US" altLang="ja-JP" sz="900" b="0" i="0" u="none" strike="noStrike" baseline="0">
              <a:solidFill>
                <a:srgbClr val="000000"/>
              </a:solidFill>
              <a:latin typeface="ＭＳ Ｐゴシック"/>
              <a:ea typeface="+mn-ea"/>
            </a:rPr>
            <a:t>1,882</a:t>
          </a:r>
          <a:r>
            <a:rPr lang="ja-JP" altLang="en-US" sz="900" b="0" i="0" u="none" strike="noStrike" baseline="0">
              <a:solidFill>
                <a:srgbClr val="000000"/>
              </a:solidFill>
              <a:latin typeface="ＭＳ Ｐゴシック"/>
              <a:ea typeface="ＭＳ Ｐゴシック"/>
            </a:rPr>
            <a:t>人</a:t>
          </a:r>
        </a:p>
        <a:p>
          <a:pPr algn="ctr" rtl="0">
            <a:lnSpc>
              <a:spcPts val="1000"/>
            </a:lnSpc>
            <a:defRPr sz="1000"/>
          </a:pPr>
          <a:r>
            <a:rPr lang="en-US" altLang="ja-JP" sz="900" b="0" i="0" u="none" strike="noStrike" baseline="0">
              <a:solidFill>
                <a:srgbClr val="000000"/>
              </a:solidFill>
              <a:latin typeface="ＭＳ Ｐゴシック"/>
              <a:ea typeface="ＭＳ Ｐゴシック"/>
            </a:rPr>
            <a:t>0.1%</a:t>
          </a:r>
        </a:p>
      </xdr:txBody>
    </xdr:sp>
    <xdr:clientData/>
  </xdr:twoCellAnchor>
  <xdr:twoCellAnchor>
    <xdr:from>
      <xdr:col>1</xdr:col>
      <xdr:colOff>665920</xdr:colOff>
      <xdr:row>8</xdr:row>
      <xdr:rowOff>44727</xdr:rowOff>
    </xdr:from>
    <xdr:to>
      <xdr:col>4</xdr:col>
      <xdr:colOff>8283</xdr:colOff>
      <xdr:row>8</xdr:row>
      <xdr:rowOff>140804</xdr:rowOff>
    </xdr:to>
    <xdr:cxnSp macro="">
      <xdr:nvCxnSpPr>
        <xdr:cNvPr id="14" name="直線コネクタ 13"/>
        <xdr:cNvCxnSpPr/>
      </xdr:nvCxnSpPr>
      <xdr:spPr>
        <a:xfrm>
          <a:off x="1351720" y="1397277"/>
          <a:ext cx="1399763" cy="960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480391</xdr:colOff>
      <xdr:row>6</xdr:row>
      <xdr:rowOff>99391</xdr:rowOff>
    </xdr:from>
    <xdr:to>
      <xdr:col>6</xdr:col>
      <xdr:colOff>546637</xdr:colOff>
      <xdr:row>9</xdr:row>
      <xdr:rowOff>116013</xdr:rowOff>
    </xdr:to>
    <xdr:sp macro="" textlink="">
      <xdr:nvSpPr>
        <xdr:cNvPr id="15" name="Rectangle 3"/>
        <xdr:cNvSpPr>
          <a:spLocks noChangeArrowheads="1"/>
        </xdr:cNvSpPr>
      </xdr:nvSpPr>
      <xdr:spPr bwMode="auto">
        <a:xfrm>
          <a:off x="3909391" y="1147141"/>
          <a:ext cx="752046" cy="473822"/>
        </a:xfrm>
        <a:prstGeom prst="rect">
          <a:avLst/>
        </a:prstGeom>
        <a:noFill/>
        <a:ln w="1">
          <a:solidFill>
            <a:sysClr val="windowText" lastClr="000000"/>
          </a:solidFill>
          <a:miter lim="800000"/>
          <a:headEnd/>
          <a:tailEnd/>
        </a:ln>
        <a:effectLst/>
      </xdr:spPr>
      <xdr:txBody>
        <a:bodyPr wrap="square" lIns="27432" tIns="18288" rIns="27432"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lnSpc>
              <a:spcPts val="1100"/>
            </a:lnSpc>
            <a:defRPr sz="1000"/>
          </a:pPr>
          <a:r>
            <a:rPr lang="ja-JP" altLang="en-US" sz="900" b="0" i="0" u="none" strike="noStrike" baseline="0">
              <a:solidFill>
                <a:srgbClr val="000000"/>
              </a:solidFill>
              <a:latin typeface="ＭＳ Ｐゴシック"/>
              <a:ea typeface="ＭＳ Ｐゴシック"/>
            </a:rPr>
            <a:t>未普及</a:t>
          </a:r>
        </a:p>
        <a:p>
          <a:pPr algn="ctr" rtl="0">
            <a:lnSpc>
              <a:spcPts val="1100"/>
            </a:lnSpc>
            <a:defRPr sz="1000"/>
          </a:pPr>
          <a:r>
            <a:rPr lang="en-US" altLang="ja-JP" sz="900" b="0" i="0" u="none" strike="noStrike" baseline="0">
              <a:solidFill>
                <a:srgbClr val="000000"/>
              </a:solidFill>
              <a:latin typeface="ＭＳ Ｐゴシック"/>
              <a:ea typeface="ＭＳ Ｐゴシック"/>
            </a:rPr>
            <a:t>25,541</a:t>
          </a:r>
          <a:r>
            <a:rPr lang="ja-JP" altLang="en-US" sz="900" b="0" i="0" u="none" strike="noStrike" baseline="0">
              <a:solidFill>
                <a:srgbClr val="000000"/>
              </a:solidFill>
              <a:latin typeface="ＭＳ Ｐゴシック"/>
              <a:ea typeface="ＭＳ Ｐゴシック"/>
            </a:rPr>
            <a:t>人</a:t>
          </a:r>
        </a:p>
        <a:p>
          <a:pPr algn="ctr" rtl="0">
            <a:lnSpc>
              <a:spcPts val="1100"/>
            </a:lnSpc>
            <a:defRPr sz="1000"/>
          </a:pPr>
          <a:r>
            <a:rPr lang="en-US" altLang="ja-JP" sz="900" b="0" i="0" u="none" strike="noStrike" baseline="0">
              <a:solidFill>
                <a:srgbClr val="000000"/>
              </a:solidFill>
              <a:latin typeface="ＭＳ Ｐゴシック"/>
              <a:ea typeface="ＭＳ Ｐゴシック"/>
            </a:rPr>
            <a:t>1.2%</a:t>
          </a:r>
        </a:p>
      </xdr:txBody>
    </xdr:sp>
    <xdr:clientData/>
  </xdr:twoCellAnchor>
  <xdr:twoCellAnchor>
    <xdr:from>
      <xdr:col>4</xdr:col>
      <xdr:colOff>91109</xdr:colOff>
      <xdr:row>8</xdr:row>
      <xdr:rowOff>11595</xdr:rowOff>
    </xdr:from>
    <xdr:to>
      <xdr:col>5</xdr:col>
      <xdr:colOff>475421</xdr:colOff>
      <xdr:row>9</xdr:row>
      <xdr:rowOff>0</xdr:rowOff>
    </xdr:to>
    <xdr:cxnSp macro="">
      <xdr:nvCxnSpPr>
        <xdr:cNvPr id="16" name="直線コネクタ 15"/>
        <xdr:cNvCxnSpPr/>
      </xdr:nvCxnSpPr>
      <xdr:spPr>
        <a:xfrm flipV="1">
          <a:off x="2834309" y="1364145"/>
          <a:ext cx="1070112" cy="14080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c:userShapes xmlns:c="http://schemas.openxmlformats.org/drawingml/2006/chart">
  <cdr:relSizeAnchor xmlns:cdr="http://schemas.openxmlformats.org/drawingml/2006/chartDrawing">
    <cdr:from>
      <cdr:x>0.03413</cdr:x>
      <cdr:y>0.16058</cdr:y>
    </cdr:from>
    <cdr:to>
      <cdr:x>0.04348</cdr:x>
      <cdr:y>0.21014</cdr:y>
    </cdr:to>
    <cdr:sp macro="" textlink="">
      <cdr:nvSpPr>
        <cdr:cNvPr id="18434" name="Text Box 2"/>
        <cdr:cNvSpPr txBox="1">
          <a:spLocks xmlns:a="http://schemas.openxmlformats.org/drawingml/2006/main" noChangeArrowheads="1"/>
        </cdr:cNvSpPr>
      </cdr:nvSpPr>
      <cdr:spPr bwMode="auto">
        <a:xfrm xmlns:a="http://schemas.openxmlformats.org/drawingml/2006/main">
          <a:off x="211575" y="466633"/>
          <a:ext cx="57097" cy="143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ja-JP" altLang="en-US"/>
        </a:p>
      </cdr:txBody>
    </cdr:sp>
  </cdr:relSizeAnchor>
  <cdr:relSizeAnchor xmlns:cdr="http://schemas.openxmlformats.org/drawingml/2006/chartDrawing">
    <cdr:from>
      <cdr:x>0.0078</cdr:x>
      <cdr:y>0.0165</cdr:y>
    </cdr:from>
    <cdr:to>
      <cdr:x>0.01715</cdr:x>
      <cdr:y>0.06606</cdr:y>
    </cdr:to>
    <cdr:sp macro="" textlink="">
      <cdr:nvSpPr>
        <cdr:cNvPr id="18438" name="Text Box 6"/>
        <cdr:cNvSpPr txBox="1">
          <a:spLocks xmlns:a="http://schemas.openxmlformats.org/drawingml/2006/main" noChangeArrowheads="1"/>
        </cdr:cNvSpPr>
      </cdr:nvSpPr>
      <cdr:spPr bwMode="auto">
        <a:xfrm xmlns:a="http://schemas.openxmlformats.org/drawingml/2006/main">
          <a:off x="50800" y="50800"/>
          <a:ext cx="57098" cy="143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ja-JP" altLang="en-US"/>
        </a:p>
      </cdr:txBody>
    </cdr:sp>
  </cdr:relSizeAnchor>
  <cdr:relSizeAnchor xmlns:cdr="http://schemas.openxmlformats.org/drawingml/2006/chartDrawing">
    <cdr:from>
      <cdr:x>0.89402</cdr:x>
      <cdr:y>0.0165</cdr:y>
    </cdr:from>
    <cdr:to>
      <cdr:x>0.94378</cdr:x>
      <cdr:y>0.07046</cdr:y>
    </cdr:to>
    <cdr:sp macro="" textlink="">
      <cdr:nvSpPr>
        <cdr:cNvPr id="18440" name="Rectangle 8"/>
        <cdr:cNvSpPr>
          <a:spLocks xmlns:a="http://schemas.openxmlformats.org/drawingml/2006/main" noChangeArrowheads="1"/>
        </cdr:cNvSpPr>
      </cdr:nvSpPr>
      <cdr:spPr bwMode="auto">
        <a:xfrm xmlns:a="http://schemas.openxmlformats.org/drawingml/2006/main">
          <a:off x="5862001" y="46424"/>
          <a:ext cx="326273" cy="151822"/>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0" bIns="0" anchor="t" upright="1">
          <a:spAutoFit/>
        </a:bodyPr>
        <a:lstStyle xmlns:a="http://schemas.openxmlformats.org/drawingml/2006/main"/>
        <a:p xmlns:a="http://schemas.openxmlformats.org/drawingml/2006/main">
          <a:pPr algn="l" rtl="0">
            <a:defRPr sz="1000"/>
          </a:pPr>
          <a:r>
            <a:rPr lang="ja-JP" altLang="en-US" sz="800" b="0" i="0" u="none" strike="noStrike" baseline="0">
              <a:solidFill>
                <a:srgbClr val="000000"/>
              </a:solidFill>
              <a:latin typeface="ＭＳ Ｐゴシック"/>
              <a:ea typeface="ＭＳ Ｐゴシック"/>
            </a:rPr>
            <a:t>普及率</a:t>
          </a:r>
        </a:p>
      </cdr:txBody>
    </cdr:sp>
  </cdr:relSizeAnchor>
</c:userShapes>
</file>

<file path=xl/drawings/drawing3.xml><?xml version="1.0" encoding="utf-8"?>
<c:userShapes xmlns:c="http://schemas.openxmlformats.org/drawingml/2006/chart">
  <cdr:relSizeAnchor xmlns:cdr="http://schemas.openxmlformats.org/drawingml/2006/chartDrawing">
    <cdr:from>
      <cdr:x>0.17221</cdr:x>
      <cdr:y>0.43864</cdr:y>
    </cdr:from>
    <cdr:to>
      <cdr:x>0.22425</cdr:x>
      <cdr:y>0.50034</cdr:y>
    </cdr:to>
    <cdr:sp macro="" textlink="">
      <cdr:nvSpPr>
        <cdr:cNvPr id="9217" name="Text Box 1"/>
        <cdr:cNvSpPr txBox="1">
          <a:spLocks xmlns:a="http://schemas.openxmlformats.org/drawingml/2006/main" noChangeArrowheads="1"/>
        </cdr:cNvSpPr>
      </cdr:nvSpPr>
      <cdr:spPr bwMode="auto">
        <a:xfrm xmlns:a="http://schemas.openxmlformats.org/drawingml/2006/main">
          <a:off x="1140670" y="1210544"/>
          <a:ext cx="344692" cy="17027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上水道</a:t>
          </a:r>
        </a:p>
      </cdr:txBody>
    </cdr:sp>
  </cdr:relSizeAnchor>
  <cdr:relSizeAnchor xmlns:cdr="http://schemas.openxmlformats.org/drawingml/2006/chartDrawing">
    <cdr:from>
      <cdr:x>0.13879</cdr:x>
      <cdr:y>0.73534</cdr:y>
    </cdr:from>
    <cdr:to>
      <cdr:x>0.26456</cdr:x>
      <cdr:y>0.81603</cdr:y>
    </cdr:to>
    <cdr:sp macro="" textlink="">
      <cdr:nvSpPr>
        <cdr:cNvPr id="9218" name="Text Box 2"/>
        <cdr:cNvSpPr txBox="1">
          <a:spLocks xmlns:a="http://schemas.openxmlformats.org/drawingml/2006/main" noChangeArrowheads="1"/>
        </cdr:cNvSpPr>
      </cdr:nvSpPr>
      <cdr:spPr bwMode="auto">
        <a:xfrm xmlns:a="http://schemas.openxmlformats.org/drawingml/2006/main">
          <a:off x="919277" y="2029356"/>
          <a:ext cx="833051" cy="222685"/>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簡易水道</a:t>
          </a:r>
        </a:p>
      </cdr:txBody>
    </cdr:sp>
  </cdr:relSizeAnchor>
</c:userShapes>
</file>

<file path=xl/drawings/drawing4.xml><?xml version="1.0" encoding="utf-8"?>
<c:userShapes xmlns:c="http://schemas.openxmlformats.org/drawingml/2006/chart">
  <cdr:relSizeAnchor xmlns:cdr="http://schemas.openxmlformats.org/drawingml/2006/chartDrawing">
    <cdr:from>
      <cdr:x>0.28788</cdr:x>
      <cdr:y>0.77112</cdr:y>
    </cdr:from>
    <cdr:to>
      <cdr:x>0.35531</cdr:x>
      <cdr:y>0.84427</cdr:y>
    </cdr:to>
    <cdr:sp macro="" textlink="">
      <cdr:nvSpPr>
        <cdr:cNvPr id="17412" name="Text Box 4"/>
        <cdr:cNvSpPr txBox="1">
          <a:spLocks xmlns:a="http://schemas.openxmlformats.org/drawingml/2006/main" noChangeArrowheads="1"/>
        </cdr:cNvSpPr>
      </cdr:nvSpPr>
      <cdr:spPr bwMode="auto">
        <a:xfrm xmlns:a="http://schemas.openxmlformats.org/drawingml/2006/main">
          <a:off x="1909530" y="1795357"/>
          <a:ext cx="44730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消毒のみ</a:t>
          </a:r>
        </a:p>
      </cdr:txBody>
    </cdr:sp>
  </cdr:relSizeAnchor>
  <cdr:relSizeAnchor xmlns:cdr="http://schemas.openxmlformats.org/drawingml/2006/chartDrawing">
    <cdr:from>
      <cdr:x>0.5732</cdr:x>
      <cdr:y>0.77112</cdr:y>
    </cdr:from>
    <cdr:to>
      <cdr:x>0.63821</cdr:x>
      <cdr:y>0.84427</cdr:y>
    </cdr:to>
    <cdr:sp macro="" textlink="">
      <cdr:nvSpPr>
        <cdr:cNvPr id="17413" name="Text Box 5"/>
        <cdr:cNvSpPr txBox="1">
          <a:spLocks xmlns:a="http://schemas.openxmlformats.org/drawingml/2006/main" noChangeArrowheads="1"/>
        </cdr:cNvSpPr>
      </cdr:nvSpPr>
      <cdr:spPr bwMode="auto">
        <a:xfrm xmlns:a="http://schemas.openxmlformats.org/drawingml/2006/main">
          <a:off x="3802082" y="1795357"/>
          <a:ext cx="43127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緩速ろ過</a:t>
          </a:r>
        </a:p>
      </cdr:txBody>
    </cdr:sp>
  </cdr:relSizeAnchor>
  <cdr:relSizeAnchor xmlns:cdr="http://schemas.openxmlformats.org/drawingml/2006/chartDrawing">
    <cdr:from>
      <cdr:x>0.68902</cdr:x>
      <cdr:y>0.77112</cdr:y>
    </cdr:from>
    <cdr:to>
      <cdr:x>0.75403</cdr:x>
      <cdr:y>0.84427</cdr:y>
    </cdr:to>
    <cdr:sp macro="" textlink="">
      <cdr:nvSpPr>
        <cdr:cNvPr id="17414" name="Text Box 6"/>
        <cdr:cNvSpPr txBox="1">
          <a:spLocks xmlns:a="http://schemas.openxmlformats.org/drawingml/2006/main" noChangeArrowheads="1"/>
        </cdr:cNvSpPr>
      </cdr:nvSpPr>
      <cdr:spPr bwMode="auto">
        <a:xfrm xmlns:a="http://schemas.openxmlformats.org/drawingml/2006/main">
          <a:off x="4570331" y="1795357"/>
          <a:ext cx="43127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急速ろ過</a:t>
          </a:r>
        </a:p>
      </cdr:txBody>
    </cdr:sp>
  </cdr:relSizeAnchor>
  <cdr:relSizeAnchor xmlns:cdr="http://schemas.openxmlformats.org/drawingml/2006/chartDrawing">
    <cdr:from>
      <cdr:x>0.88142</cdr:x>
      <cdr:y>0.12743</cdr:y>
    </cdr:from>
    <cdr:to>
      <cdr:x>0.96336</cdr:x>
      <cdr:y>0.20057</cdr:y>
    </cdr:to>
    <cdr:sp macro="" textlink="">
      <cdr:nvSpPr>
        <cdr:cNvPr id="17415" name="Text Box 7"/>
        <cdr:cNvSpPr txBox="1">
          <a:spLocks xmlns:a="http://schemas.openxmlformats.org/drawingml/2006/main" noChangeArrowheads="1"/>
        </cdr:cNvSpPr>
      </cdr:nvSpPr>
      <cdr:spPr bwMode="auto">
        <a:xfrm xmlns:a="http://schemas.openxmlformats.org/drawingml/2006/main">
          <a:off x="5846589" y="296680"/>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50,251</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0.87116</cdr:x>
      <cdr:y>0.39867</cdr:y>
    </cdr:from>
    <cdr:to>
      <cdr:x>0.96082</cdr:x>
      <cdr:y>0.47182</cdr:y>
    </cdr:to>
    <cdr:sp macro="" textlink="">
      <cdr:nvSpPr>
        <cdr:cNvPr id="17416" name="Text Box 8"/>
        <cdr:cNvSpPr txBox="1">
          <a:spLocks xmlns:a="http://schemas.openxmlformats.org/drawingml/2006/main" noChangeArrowheads="1"/>
        </cdr:cNvSpPr>
      </cdr:nvSpPr>
      <cdr:spPr bwMode="auto">
        <a:xfrm xmlns:a="http://schemas.openxmlformats.org/drawingml/2006/main">
          <a:off x="5778489" y="928204"/>
          <a:ext cx="59477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233,785</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0.88142</cdr:x>
      <cdr:y>0.65248</cdr:y>
    </cdr:from>
    <cdr:to>
      <cdr:x>0.96336</cdr:x>
      <cdr:y>0.72563</cdr:y>
    </cdr:to>
    <cdr:sp macro="" textlink="">
      <cdr:nvSpPr>
        <cdr:cNvPr id="17417" name="Text Box 9"/>
        <cdr:cNvSpPr txBox="1">
          <a:spLocks xmlns:a="http://schemas.openxmlformats.org/drawingml/2006/main" noChangeArrowheads="1"/>
        </cdr:cNvSpPr>
      </cdr:nvSpPr>
      <cdr:spPr bwMode="auto">
        <a:xfrm xmlns:a="http://schemas.openxmlformats.org/drawingml/2006/main">
          <a:off x="5846589" y="1519135"/>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21,354</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0.84574</cdr:x>
      <cdr:y>0.02825</cdr:y>
    </cdr:from>
    <cdr:to>
      <cdr:x>0.99486</cdr:x>
      <cdr:y>0.11865</cdr:y>
    </cdr:to>
    <cdr:sp macro="" textlink="">
      <cdr:nvSpPr>
        <cdr:cNvPr id="17418" name="Text Box 10"/>
        <cdr:cNvSpPr txBox="1">
          <a:spLocks xmlns:a="http://schemas.openxmlformats.org/drawingml/2006/main" noChangeArrowheads="1"/>
        </cdr:cNvSpPr>
      </cdr:nvSpPr>
      <cdr:spPr bwMode="auto">
        <a:xfrm xmlns:a="http://schemas.openxmlformats.org/drawingml/2006/main">
          <a:off x="5609901" y="62907"/>
          <a:ext cx="989132" cy="20130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年間浄水量</a:t>
          </a:r>
        </a:p>
        <a:p xmlns:a="http://schemas.openxmlformats.org/drawingml/2006/main">
          <a:pPr algn="ctr" rtl="0">
            <a:defRPr sz="1000"/>
          </a:pPr>
          <a:endParaRPr lang="ja-JP" altLang="en-US" sz="800" b="0" i="0" u="none" strike="noStrike" baseline="0">
            <a:solidFill>
              <a:srgbClr val="000000"/>
            </a:solidFill>
            <a:latin typeface="ＭＳ Ｐゴシック"/>
            <a:ea typeface="ＭＳ Ｐゴシック"/>
          </a:endParaRPr>
        </a:p>
      </cdr:txBody>
    </cdr:sp>
  </cdr:relSizeAnchor>
  <cdr:relSizeAnchor xmlns:cdr="http://schemas.openxmlformats.org/drawingml/2006/chartDrawing">
    <cdr:from>
      <cdr:x>0.00785</cdr:x>
      <cdr:y>0.02825</cdr:y>
    </cdr:from>
    <cdr:to>
      <cdr:x>0.13187</cdr:x>
      <cdr:y>0.34173</cdr:y>
    </cdr:to>
    <cdr:sp macro="" textlink="">
      <cdr:nvSpPr>
        <cdr:cNvPr id="17419" name="Text Box 11"/>
        <cdr:cNvSpPr txBox="1">
          <a:spLocks xmlns:a="http://schemas.openxmlformats.org/drawingml/2006/main" noChangeArrowheads="1"/>
        </cdr:cNvSpPr>
      </cdr:nvSpPr>
      <cdr:spPr bwMode="auto">
        <a:xfrm xmlns:a="http://schemas.openxmlformats.org/drawingml/2006/main">
          <a:off x="50800" y="50800"/>
          <a:ext cx="752494" cy="52850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ja-JP" altLang="en-US"/>
        </a:p>
      </cdr:txBody>
    </cdr:sp>
  </cdr:relSizeAnchor>
  <cdr:relSizeAnchor xmlns:cdr="http://schemas.openxmlformats.org/drawingml/2006/chartDrawing">
    <cdr:from>
      <cdr:x>0.81967</cdr:x>
      <cdr:y>0.76694</cdr:y>
    </cdr:from>
    <cdr:to>
      <cdr:x>0.86922</cdr:x>
      <cdr:y>0.84009</cdr:y>
    </cdr:to>
    <cdr:sp macro="" textlink="">
      <cdr:nvSpPr>
        <cdr:cNvPr id="17420" name="Text Box 12"/>
        <cdr:cNvSpPr txBox="1">
          <a:spLocks xmlns:a="http://schemas.openxmlformats.org/drawingml/2006/main" noChangeArrowheads="1"/>
        </cdr:cNvSpPr>
      </cdr:nvSpPr>
      <cdr:spPr bwMode="auto">
        <a:xfrm xmlns:a="http://schemas.openxmlformats.org/drawingml/2006/main">
          <a:off x="5436971" y="1785625"/>
          <a:ext cx="328680"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膜ろ過</a:t>
          </a:r>
        </a:p>
      </cdr:txBody>
    </cdr:sp>
  </cdr:relSizeAnchor>
  <cdr:relSizeAnchor xmlns:cdr="http://schemas.openxmlformats.org/drawingml/2006/chartDrawing">
    <cdr:from>
      <cdr:x>0.61809</cdr:x>
      <cdr:y>0.94099</cdr:y>
    </cdr:from>
    <cdr:to>
      <cdr:x>0.90916</cdr:x>
      <cdr:y>0.99288</cdr:y>
    </cdr:to>
    <cdr:sp macro="" textlink="">
      <cdr:nvSpPr>
        <cdr:cNvPr id="11" name="Text Box 10"/>
        <cdr:cNvSpPr txBox="1">
          <a:spLocks xmlns:a="http://schemas.openxmlformats.org/drawingml/2006/main" noChangeArrowheads="1"/>
        </cdr:cNvSpPr>
      </cdr:nvSpPr>
      <cdr:spPr bwMode="auto">
        <a:xfrm xmlns:a="http://schemas.openxmlformats.org/drawingml/2006/main">
          <a:off x="4099890" y="2189297"/>
          <a:ext cx="1930677" cy="120721"/>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square" lIns="27432" tIns="18288" rIns="27432" bIns="18288" anchor="ctr"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＊紫外線処理は消毒のみに算入</a:t>
          </a:r>
        </a:p>
      </cdr:txBody>
    </cdr:sp>
  </cdr:relSizeAnchor>
</c:userShapes>
</file>

<file path=xl/drawings/drawing5.xml><?xml version="1.0" encoding="utf-8"?>
<c:userShapes xmlns:c="http://schemas.openxmlformats.org/drawingml/2006/chart">
  <cdr:relSizeAnchor xmlns:cdr="http://schemas.openxmlformats.org/drawingml/2006/chartDrawing">
    <cdr:from>
      <cdr:x>0.16494</cdr:x>
      <cdr:y>0.21208</cdr:y>
    </cdr:from>
    <cdr:to>
      <cdr:x>0.20138</cdr:x>
      <cdr:y>0.27487</cdr:y>
    </cdr:to>
    <cdr:sp macro="" textlink="">
      <cdr:nvSpPr>
        <cdr:cNvPr id="27649" name="Text Box 1"/>
        <cdr:cNvSpPr txBox="1">
          <a:spLocks xmlns:a="http://schemas.openxmlformats.org/drawingml/2006/main" noChangeArrowheads="1"/>
        </cdr:cNvSpPr>
      </cdr:nvSpPr>
      <cdr:spPr bwMode="auto">
        <a:xfrm xmlns:a="http://schemas.openxmlformats.org/drawingml/2006/main">
          <a:off x="1095609" y="575187"/>
          <a:ext cx="24211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合計</a:t>
          </a:r>
        </a:p>
      </cdr:txBody>
    </cdr:sp>
  </cdr:relSizeAnchor>
  <cdr:relSizeAnchor xmlns:cdr="http://schemas.openxmlformats.org/drawingml/2006/chartDrawing">
    <cdr:from>
      <cdr:x>0.14974</cdr:x>
      <cdr:y>0.35911</cdr:y>
    </cdr:from>
    <cdr:to>
      <cdr:x>0.21708</cdr:x>
      <cdr:y>0.4219</cdr:y>
    </cdr:to>
    <cdr:sp macro="" textlink="">
      <cdr:nvSpPr>
        <cdr:cNvPr id="27650" name="Text Box 2"/>
        <cdr:cNvSpPr txBox="1">
          <a:spLocks xmlns:a="http://schemas.openxmlformats.org/drawingml/2006/main" noChangeArrowheads="1"/>
        </cdr:cNvSpPr>
      </cdr:nvSpPr>
      <cdr:spPr bwMode="auto">
        <a:xfrm xmlns:a="http://schemas.openxmlformats.org/drawingml/2006/main">
          <a:off x="994678" y="973953"/>
          <a:ext cx="44730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簡易水道</a:t>
          </a:r>
        </a:p>
      </cdr:txBody>
    </cdr:sp>
  </cdr:relSizeAnchor>
  <cdr:relSizeAnchor xmlns:cdr="http://schemas.openxmlformats.org/drawingml/2006/chartDrawing">
    <cdr:from>
      <cdr:x>0.63561</cdr:x>
      <cdr:y>0.5694</cdr:y>
    </cdr:from>
    <cdr:to>
      <cdr:x>0.6875</cdr:x>
      <cdr:y>0.6322</cdr:y>
    </cdr:to>
    <cdr:sp macro="" textlink="">
      <cdr:nvSpPr>
        <cdr:cNvPr id="27651" name="Text Box 3"/>
        <cdr:cNvSpPr txBox="1">
          <a:spLocks xmlns:a="http://schemas.openxmlformats.org/drawingml/2006/main" noChangeArrowheads="1"/>
        </cdr:cNvSpPr>
      </cdr:nvSpPr>
      <cdr:spPr bwMode="auto">
        <a:xfrm xmlns:a="http://schemas.openxmlformats.org/drawingml/2006/main">
          <a:off x="4222124" y="1544303"/>
          <a:ext cx="344710"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上水道</a:t>
          </a:r>
        </a:p>
      </cdr:txBody>
    </cdr:sp>
  </cdr:relSizeAnchor>
  <cdr:relSizeAnchor xmlns:cdr="http://schemas.openxmlformats.org/drawingml/2006/chartDrawing">
    <cdr:from>
      <cdr:x>0.6365</cdr:x>
      <cdr:y>0.65874</cdr:y>
    </cdr:from>
    <cdr:to>
      <cdr:x>0.70384</cdr:x>
      <cdr:y>0.72153</cdr:y>
    </cdr:to>
    <cdr:sp macro="" textlink="">
      <cdr:nvSpPr>
        <cdr:cNvPr id="27652" name="Text Box 4"/>
        <cdr:cNvSpPr txBox="1">
          <a:spLocks xmlns:a="http://schemas.openxmlformats.org/drawingml/2006/main" noChangeArrowheads="1"/>
        </cdr:cNvSpPr>
      </cdr:nvSpPr>
      <cdr:spPr bwMode="auto">
        <a:xfrm xmlns:a="http://schemas.openxmlformats.org/drawingml/2006/main">
          <a:off x="4228055" y="1786592"/>
          <a:ext cx="44730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専用水道</a:t>
          </a:r>
        </a:p>
      </cdr:txBody>
    </cdr:sp>
  </cdr:relSizeAnchor>
</c:userShapes>
</file>

<file path=xl/drawings/drawing6.xml><?xml version="1.0" encoding="utf-8"?>
<c:userShapes xmlns:c="http://schemas.openxmlformats.org/drawingml/2006/chart">
  <cdr:relSizeAnchor xmlns:cdr="http://schemas.openxmlformats.org/drawingml/2006/chartDrawing">
    <cdr:from>
      <cdr:x>0.88054</cdr:x>
      <cdr:y>0.09861</cdr:y>
    </cdr:from>
    <cdr:to>
      <cdr:x>0.96212</cdr:x>
      <cdr:y>0.1649</cdr:y>
    </cdr:to>
    <cdr:sp macro="" textlink="">
      <cdr:nvSpPr>
        <cdr:cNvPr id="65537" name="Text Box 1025"/>
        <cdr:cNvSpPr txBox="1">
          <a:spLocks xmlns:a="http://schemas.openxmlformats.org/drawingml/2006/main" noChangeArrowheads="1"/>
        </cdr:cNvSpPr>
      </cdr:nvSpPr>
      <cdr:spPr bwMode="auto">
        <a:xfrm xmlns:a="http://schemas.openxmlformats.org/drawingml/2006/main">
          <a:off x="5865885" y="253362"/>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51,198</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0.87041</cdr:x>
      <cdr:y>0.24865</cdr:y>
    </cdr:from>
    <cdr:to>
      <cdr:x>0.9597</cdr:x>
      <cdr:y>0.31494</cdr:y>
    </cdr:to>
    <cdr:sp macro="" textlink="">
      <cdr:nvSpPr>
        <cdr:cNvPr id="65538" name="Text Box 1026"/>
        <cdr:cNvSpPr txBox="1">
          <a:spLocks xmlns:a="http://schemas.openxmlformats.org/drawingml/2006/main" noChangeArrowheads="1"/>
        </cdr:cNvSpPr>
      </cdr:nvSpPr>
      <cdr:spPr bwMode="auto">
        <a:xfrm xmlns:a="http://schemas.openxmlformats.org/drawingml/2006/main">
          <a:off x="5798434" y="638855"/>
          <a:ext cx="59477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249,639</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0.88054</cdr:x>
      <cdr:y>0.39942</cdr:y>
    </cdr:from>
    <cdr:to>
      <cdr:x>0.96212</cdr:x>
      <cdr:y>0.46571</cdr:y>
    </cdr:to>
    <cdr:sp macro="" textlink="">
      <cdr:nvSpPr>
        <cdr:cNvPr id="65539" name="Text Box 1027"/>
        <cdr:cNvSpPr txBox="1">
          <a:spLocks xmlns:a="http://schemas.openxmlformats.org/drawingml/2006/main" noChangeArrowheads="1"/>
        </cdr:cNvSpPr>
      </cdr:nvSpPr>
      <cdr:spPr bwMode="auto">
        <a:xfrm xmlns:a="http://schemas.openxmlformats.org/drawingml/2006/main">
          <a:off x="5865885" y="1026223"/>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24,035</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0.87041</cdr:x>
      <cdr:y>0.56391</cdr:y>
    </cdr:from>
    <cdr:to>
      <cdr:x>0.9597</cdr:x>
      <cdr:y>0.6302</cdr:y>
    </cdr:to>
    <cdr:sp macro="" textlink="">
      <cdr:nvSpPr>
        <cdr:cNvPr id="65540" name="Text Box 1028"/>
        <cdr:cNvSpPr txBox="1">
          <a:spLocks xmlns:a="http://schemas.openxmlformats.org/drawingml/2006/main" noChangeArrowheads="1"/>
        </cdr:cNvSpPr>
      </cdr:nvSpPr>
      <cdr:spPr bwMode="auto">
        <a:xfrm xmlns:a="http://schemas.openxmlformats.org/drawingml/2006/main">
          <a:off x="5798434" y="1448841"/>
          <a:ext cx="59477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324,872</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0.87846</cdr:x>
      <cdr:y>0.02539</cdr:y>
    </cdr:from>
    <cdr:to>
      <cdr:x>0.961</cdr:x>
      <cdr:y>0.09168</cdr:y>
    </cdr:to>
    <cdr:sp macro="" textlink="">
      <cdr:nvSpPr>
        <cdr:cNvPr id="65541" name="Text Box 1029"/>
        <cdr:cNvSpPr txBox="1">
          <a:spLocks xmlns:a="http://schemas.openxmlformats.org/drawingml/2006/main" noChangeArrowheads="1"/>
        </cdr:cNvSpPr>
      </cdr:nvSpPr>
      <cdr:spPr bwMode="auto">
        <a:xfrm xmlns:a="http://schemas.openxmlformats.org/drawingml/2006/main">
          <a:off x="5852020" y="65241"/>
          <a:ext cx="549894"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年間取水量</a:t>
          </a:r>
        </a:p>
      </cdr:txBody>
    </cdr:sp>
  </cdr:relSizeAnchor>
  <cdr:relSizeAnchor xmlns:cdr="http://schemas.openxmlformats.org/drawingml/2006/chartDrawing">
    <cdr:from>
      <cdr:x>0.42482</cdr:x>
      <cdr:y>0.90937</cdr:y>
    </cdr:from>
    <cdr:to>
      <cdr:x>0.99463</cdr:x>
      <cdr:y>0.99367</cdr:y>
    </cdr:to>
    <cdr:sp macro="" textlink="">
      <cdr:nvSpPr>
        <cdr:cNvPr id="65542" name="Text Box 1030"/>
        <cdr:cNvSpPr txBox="1">
          <a:spLocks xmlns:a="http://schemas.openxmlformats.org/drawingml/2006/main" noChangeArrowheads="1"/>
        </cdr:cNvSpPr>
      </cdr:nvSpPr>
      <cdr:spPr bwMode="auto">
        <a:xfrm xmlns:a="http://schemas.openxmlformats.org/drawingml/2006/main">
          <a:off x="2694884" y="2407962"/>
          <a:ext cx="3614675" cy="223222"/>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＊上水道及び簡易水道の受水量は合計から除く</a:t>
          </a:r>
        </a:p>
      </cdr:txBody>
    </cdr:sp>
  </cdr:relSizeAnchor>
</c:userShapes>
</file>

<file path=xl/drawings/drawing7.xml><?xml version="1.0" encoding="utf-8"?>
<c:userShapes xmlns:c="http://schemas.openxmlformats.org/drawingml/2006/chart">
  <cdr:relSizeAnchor xmlns:cdr="http://schemas.openxmlformats.org/drawingml/2006/chartDrawing">
    <cdr:from>
      <cdr:x>0.36228</cdr:x>
      <cdr:y>0.36432</cdr:y>
    </cdr:from>
    <cdr:to>
      <cdr:x>0.53593</cdr:x>
      <cdr:y>0.67839</cdr:y>
    </cdr:to>
    <cdr:sp macro="" textlink="">
      <cdr:nvSpPr>
        <cdr:cNvPr id="173057" name="Rectangle 1"/>
        <cdr:cNvSpPr>
          <a:spLocks xmlns:a="http://schemas.openxmlformats.org/drawingml/2006/main" noChangeArrowheads="1"/>
        </cdr:cNvSpPr>
      </cdr:nvSpPr>
      <cdr:spPr bwMode="auto">
        <a:xfrm xmlns:a="http://schemas.openxmlformats.org/drawingml/2006/main">
          <a:off x="2305079" y="1381126"/>
          <a:ext cx="1104883" cy="1190624"/>
        </a:xfrm>
        <a:prstGeom xmlns:a="http://schemas.openxmlformats.org/drawingml/2006/main" prst="rect">
          <a:avLst/>
        </a:prstGeom>
        <a:solidFill xmlns:a="http://schemas.openxmlformats.org/drawingml/2006/main">
          <a:sysClr val="window" lastClr="FFFFFF"/>
        </a:solidFill>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r>
            <a:rPr lang="ja-JP" altLang="en-US" sz="1050" b="0" i="0" u="none" strike="noStrike" baseline="0">
              <a:solidFill>
                <a:srgbClr val="000000"/>
              </a:solidFill>
              <a:latin typeface="ＭＳ Ｐゴシック"/>
              <a:ea typeface="ＭＳ Ｐゴシック"/>
            </a:rPr>
            <a:t>県内総人口</a:t>
          </a:r>
        </a:p>
        <a:p xmlns:a="http://schemas.openxmlformats.org/drawingml/2006/main">
          <a:pPr algn="ctr" rtl="0">
            <a:lnSpc>
              <a:spcPts val="1200"/>
            </a:lnSpc>
            <a:defRPr sz="1000"/>
          </a:pPr>
          <a:r>
            <a:rPr lang="en-US" altLang="ja-JP" sz="1050" b="0" i="0" u="none" strike="noStrike" baseline="0">
              <a:solidFill>
                <a:srgbClr val="000000"/>
              </a:solidFill>
              <a:latin typeface="ＭＳ Ｐゴシック"/>
              <a:ea typeface="+mn-ea"/>
            </a:rPr>
            <a:t>2,063,495</a:t>
          </a:r>
          <a:r>
            <a:rPr lang="ja-JP" altLang="en-US" sz="1050" b="0" i="0" u="none" strike="noStrike" baseline="0">
              <a:solidFill>
                <a:srgbClr val="000000"/>
              </a:solidFill>
              <a:latin typeface="ＭＳ Ｐゴシック"/>
              <a:ea typeface="+mn-ea"/>
            </a:rPr>
            <a:t>人</a:t>
          </a:r>
          <a:endParaRPr lang="ja-JP" altLang="en-US" sz="1050" b="0"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50" b="0" i="0" u="none" strike="noStrike" baseline="0">
              <a:solidFill>
                <a:srgbClr val="000000"/>
              </a:solidFill>
              <a:latin typeface="ＭＳ Ｐゴシック"/>
              <a:ea typeface="ＭＳ Ｐゴシック"/>
            </a:rPr>
            <a:t>県内給水人口</a:t>
          </a:r>
        </a:p>
        <a:p xmlns:a="http://schemas.openxmlformats.org/drawingml/2006/main">
          <a:pPr algn="ctr" rtl="0">
            <a:lnSpc>
              <a:spcPts val="1300"/>
            </a:lnSpc>
            <a:defRPr sz="1000"/>
          </a:pPr>
          <a:r>
            <a:rPr lang="en-US" altLang="ja-JP" sz="1050" b="0" i="0" u="none" strike="noStrike" baseline="0">
              <a:solidFill>
                <a:srgbClr val="000000"/>
              </a:solidFill>
              <a:latin typeface="ＭＳ Ｐゴシック"/>
              <a:ea typeface="+mn-ea"/>
            </a:rPr>
            <a:t>2,037,954</a:t>
          </a:r>
          <a:r>
            <a:rPr lang="ja-JP" altLang="en-US" sz="1050" b="0" i="0" u="none" strike="noStrike" baseline="0">
              <a:solidFill>
                <a:srgbClr val="000000"/>
              </a:solidFill>
              <a:latin typeface="ＭＳ Ｐゴシック"/>
              <a:ea typeface="ＭＳ Ｐゴシック"/>
            </a:rPr>
            <a:t>人</a:t>
          </a:r>
        </a:p>
        <a:p xmlns:a="http://schemas.openxmlformats.org/drawingml/2006/main">
          <a:pPr algn="ctr" rtl="0">
            <a:lnSpc>
              <a:spcPts val="1200"/>
            </a:lnSpc>
            <a:defRPr sz="1000"/>
          </a:pPr>
          <a:r>
            <a:rPr lang="ja-JP" altLang="en-US" sz="1050" b="0" i="0" u="none" strike="noStrike" baseline="0">
              <a:solidFill>
                <a:srgbClr val="000000"/>
              </a:solidFill>
              <a:latin typeface="ＭＳ Ｐゴシック"/>
              <a:ea typeface="ＭＳ Ｐゴシック"/>
            </a:rPr>
            <a:t>普及率</a:t>
          </a:r>
        </a:p>
        <a:p xmlns:a="http://schemas.openxmlformats.org/drawingml/2006/main">
          <a:pPr algn="ctr" rtl="0">
            <a:lnSpc>
              <a:spcPts val="1200"/>
            </a:lnSpc>
            <a:defRPr sz="1000"/>
          </a:pPr>
          <a:r>
            <a:rPr lang="en-US" altLang="ja-JP" sz="1050" b="0" i="0" u="none" strike="noStrike" baseline="0">
              <a:solidFill>
                <a:srgbClr val="000000"/>
              </a:solidFill>
              <a:latin typeface="ＭＳ Ｐゴシック"/>
              <a:ea typeface="ＭＳ Ｐゴシック"/>
            </a:rPr>
            <a:t>98.8%</a:t>
          </a:r>
        </a:p>
      </cdr:txBody>
    </cdr:sp>
  </cdr:relSizeAnchor>
  <cdr:relSizeAnchor xmlns:cdr="http://schemas.openxmlformats.org/drawingml/2006/chartDrawing">
    <cdr:from>
      <cdr:x>0.38922</cdr:x>
      <cdr:y>0.77225</cdr:y>
    </cdr:from>
    <cdr:to>
      <cdr:x>0.53349</cdr:x>
      <cdr:y>0.94472</cdr:y>
    </cdr:to>
    <cdr:sp macro="" textlink="">
      <cdr:nvSpPr>
        <cdr:cNvPr id="173058" name="Rectangle 2"/>
        <cdr:cNvSpPr>
          <a:spLocks xmlns:a="http://schemas.openxmlformats.org/drawingml/2006/main" noChangeArrowheads="1"/>
        </cdr:cNvSpPr>
      </cdr:nvSpPr>
      <cdr:spPr bwMode="auto">
        <a:xfrm xmlns:a="http://schemas.openxmlformats.org/drawingml/2006/main">
          <a:off x="2476499" y="2927561"/>
          <a:ext cx="917937" cy="653839"/>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100"/>
            </a:lnSpc>
            <a:defRPr sz="1000"/>
          </a:pPr>
          <a:r>
            <a:rPr lang="ja-JP" altLang="en-US" sz="900" b="0" i="0" u="none" strike="noStrike" baseline="0">
              <a:solidFill>
                <a:srgbClr val="000000"/>
              </a:solidFill>
              <a:latin typeface="ＭＳ Ｐゴシック"/>
              <a:ea typeface="ＭＳ Ｐゴシック"/>
            </a:rPr>
            <a:t>上水道</a:t>
          </a:r>
        </a:p>
        <a:p xmlns:a="http://schemas.openxmlformats.org/drawingml/2006/main">
          <a:pPr algn="ctr" rtl="0">
            <a:lnSpc>
              <a:spcPts val="1100"/>
            </a:lnSpc>
            <a:defRPr sz="1000"/>
          </a:pPr>
          <a:r>
            <a:rPr lang="en-US" altLang="ja-JP" sz="900" b="0" i="0" u="none" strike="noStrike" baseline="0">
              <a:solidFill>
                <a:srgbClr val="000000"/>
              </a:solidFill>
              <a:latin typeface="ＭＳ Ｐゴシック"/>
              <a:ea typeface="+mn-ea"/>
            </a:rPr>
            <a:t>1,949,003</a:t>
          </a:r>
          <a:r>
            <a:rPr lang="ja-JP" altLang="en-US" sz="900" b="0" i="0" u="none" strike="noStrike" baseline="0">
              <a:solidFill>
                <a:srgbClr val="000000"/>
              </a:solidFill>
              <a:latin typeface="ＭＳ Ｐゴシック"/>
              <a:ea typeface="ＭＳ Ｐゴシック"/>
            </a:rPr>
            <a:t>人</a:t>
          </a:r>
        </a:p>
        <a:p xmlns:a="http://schemas.openxmlformats.org/drawingml/2006/main">
          <a:pPr algn="ctr" rtl="0">
            <a:lnSpc>
              <a:spcPts val="1000"/>
            </a:lnSpc>
            <a:defRPr sz="1000"/>
          </a:pPr>
          <a:r>
            <a:rPr lang="en-US" altLang="ja-JP" sz="900" b="0" i="0" u="none" strike="noStrike" baseline="0">
              <a:solidFill>
                <a:srgbClr val="000000"/>
              </a:solidFill>
              <a:latin typeface="ＭＳ Ｐゴシック"/>
              <a:ea typeface="ＭＳ Ｐゴシック"/>
            </a:rPr>
            <a:t>94.5%</a:t>
          </a:r>
        </a:p>
      </cdr:txBody>
    </cdr:sp>
  </cdr:relSizeAnchor>
  <cdr:relSizeAnchor xmlns:cdr="http://schemas.openxmlformats.org/drawingml/2006/chartDrawing">
    <cdr:from>
      <cdr:x>0.09054</cdr:x>
      <cdr:y>0.16862</cdr:y>
    </cdr:from>
    <cdr:to>
      <cdr:x>0.20875</cdr:x>
      <cdr:y>0.29372</cdr:y>
    </cdr:to>
    <cdr:sp macro="" textlink="">
      <cdr:nvSpPr>
        <cdr:cNvPr id="173059" name="Rectangle 3"/>
        <cdr:cNvSpPr>
          <a:spLocks xmlns:a="http://schemas.openxmlformats.org/drawingml/2006/main" noChangeArrowheads="1"/>
        </cdr:cNvSpPr>
      </cdr:nvSpPr>
      <cdr:spPr bwMode="auto">
        <a:xfrm xmlns:a="http://schemas.openxmlformats.org/drawingml/2006/main">
          <a:off x="577305" y="625280"/>
          <a:ext cx="753702" cy="463883"/>
        </a:xfrm>
        <a:prstGeom xmlns:a="http://schemas.openxmlformats.org/drawingml/2006/main" prst="rect">
          <a:avLst/>
        </a:prstGeom>
        <a:noFill xmlns:a="http://schemas.openxmlformats.org/drawingml/2006/main"/>
        <a:ln xmlns:a="http://schemas.openxmlformats.org/drawingml/2006/main" w="1">
          <a:solidFill>
            <a:sysClr val="windowText" lastClr="000000"/>
          </a:solidFill>
          <a:miter lim="800000"/>
          <a:headEnd/>
          <a:tailEnd/>
        </a:ln>
        <a:effectLst xmlns:a="http://schemas.openxmlformats.org/drawingml/2006/mai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100"/>
            </a:lnSpc>
            <a:defRPr sz="1000"/>
          </a:pPr>
          <a:r>
            <a:rPr lang="ja-JP" altLang="en-US" sz="900" b="0" i="0" u="none" strike="noStrike" baseline="0">
              <a:solidFill>
                <a:srgbClr val="000000"/>
              </a:solidFill>
              <a:latin typeface="ＭＳ Ｐゴシック"/>
              <a:ea typeface="ＭＳ Ｐゴシック"/>
            </a:rPr>
            <a:t>簡易水道</a:t>
          </a:r>
        </a:p>
        <a:p xmlns:a="http://schemas.openxmlformats.org/drawingml/2006/main">
          <a:pPr algn="ctr" rtl="0">
            <a:lnSpc>
              <a:spcPts val="1100"/>
            </a:lnSpc>
            <a:defRPr sz="1000"/>
          </a:pPr>
          <a:r>
            <a:rPr lang="en-US" altLang="ja-JP" sz="900" b="0" i="0" u="none" strike="noStrike" baseline="0">
              <a:solidFill>
                <a:srgbClr val="000000"/>
              </a:solidFill>
              <a:latin typeface="ＭＳ Ｐゴシック"/>
              <a:ea typeface="+mn-ea"/>
            </a:rPr>
            <a:t>87,069</a:t>
          </a:r>
          <a:r>
            <a:rPr lang="ja-JP" altLang="en-US" sz="900" b="0" i="0" u="none" strike="noStrike" baseline="0">
              <a:solidFill>
                <a:srgbClr val="000000"/>
              </a:solidFill>
              <a:latin typeface="ＭＳ Ｐゴシック"/>
              <a:ea typeface="ＭＳ Ｐゴシック"/>
            </a:rPr>
            <a:t>人</a:t>
          </a:r>
        </a:p>
        <a:p xmlns:a="http://schemas.openxmlformats.org/drawingml/2006/main">
          <a:pPr algn="ctr" rtl="0">
            <a:lnSpc>
              <a:spcPts val="1000"/>
            </a:lnSpc>
            <a:defRPr sz="1000"/>
          </a:pPr>
          <a:r>
            <a:rPr lang="en-US" altLang="ja-JP" sz="900" b="0" i="0" u="none" strike="noStrike" baseline="0">
              <a:solidFill>
                <a:srgbClr val="000000"/>
              </a:solidFill>
              <a:latin typeface="ＭＳ Ｐゴシック"/>
              <a:ea typeface="ＭＳ Ｐゴシック"/>
            </a:rPr>
            <a:t>4.2%</a:t>
          </a:r>
        </a:p>
      </cdr:txBody>
    </cdr:sp>
  </cdr:relSizeAnchor>
  <cdr:relSizeAnchor xmlns:cdr="http://schemas.openxmlformats.org/drawingml/2006/chartDrawing">
    <cdr:from>
      <cdr:x>0.00797</cdr:x>
      <cdr:y>0.0137</cdr:y>
    </cdr:from>
    <cdr:to>
      <cdr:x>0.12618</cdr:x>
      <cdr:y>0.18347</cdr:y>
    </cdr:to>
    <cdr:sp macro="" textlink="">
      <cdr:nvSpPr>
        <cdr:cNvPr id="9" name="Rectangle 3"/>
        <cdr:cNvSpPr>
          <a:spLocks xmlns:a="http://schemas.openxmlformats.org/drawingml/2006/main" noChangeArrowheads="1"/>
        </cdr:cNvSpPr>
      </cdr:nvSpPr>
      <cdr:spPr bwMode="auto">
        <a:xfrm xmlns:a="http://schemas.openxmlformats.org/drawingml/2006/main">
          <a:off x="50800" y="50800"/>
          <a:ext cx="753702" cy="62952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square" lIns="27432" tIns="18288" rIns="27432" bIns="0" anchor="t"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rtl="0">
            <a:lnSpc>
              <a:spcPts val="1100"/>
            </a:lnSpc>
            <a:defRPr sz="1000"/>
          </a:pPr>
          <a:endParaRPr lang="en-US" altLang="ja-JP" sz="900" b="0" i="0" u="none" strike="noStrike" baseline="0">
            <a:solidFill>
              <a:srgbClr val="000000"/>
            </a:solidFill>
            <a:latin typeface="ＭＳ Ｐゴシック"/>
            <a:ea typeface="ＭＳ Ｐゴシック"/>
          </a:endParaRPr>
        </a:p>
      </cdr:txBody>
    </cdr:sp>
  </cdr:relSizeAnchor>
  <cdr:relSizeAnchor xmlns:cdr="http://schemas.openxmlformats.org/drawingml/2006/chartDrawing">
    <cdr:from>
      <cdr:x>0.00797</cdr:x>
      <cdr:y>0.0137</cdr:y>
    </cdr:from>
    <cdr:to>
      <cdr:x>0.12618</cdr:x>
      <cdr:y>0.18347</cdr:y>
    </cdr:to>
    <cdr:sp macro="" textlink="">
      <cdr:nvSpPr>
        <cdr:cNvPr id="10" name="Rectangle 3"/>
        <cdr:cNvSpPr>
          <a:spLocks xmlns:a="http://schemas.openxmlformats.org/drawingml/2006/main" noChangeArrowheads="1"/>
        </cdr:cNvSpPr>
      </cdr:nvSpPr>
      <cdr:spPr bwMode="auto">
        <a:xfrm xmlns:a="http://schemas.openxmlformats.org/drawingml/2006/main">
          <a:off x="50800" y="50800"/>
          <a:ext cx="753702" cy="62952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square" lIns="27432" tIns="18288" rIns="27432" bIns="0" anchor="t"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rtl="0">
            <a:lnSpc>
              <a:spcPts val="1100"/>
            </a:lnSpc>
            <a:defRPr sz="1000"/>
          </a:pPr>
          <a:endParaRPr lang="en-US" altLang="ja-JP" sz="900" b="0" i="0" u="none" strike="noStrike" baseline="0">
            <a:solidFill>
              <a:srgbClr val="000000"/>
            </a:solidFill>
            <a:latin typeface="ＭＳ Ｐゴシック"/>
            <a:ea typeface="ＭＳ Ｐゴシック"/>
          </a:endParaRPr>
        </a:p>
      </cdr:txBody>
    </cdr:sp>
  </cdr:relSizeAnchor>
</c:userShapes>
</file>

<file path=xl/drawings/drawing8.xml><?xml version="1.0" encoding="utf-8"?>
<xdr:wsDr xmlns:xdr="http://schemas.openxmlformats.org/drawingml/2006/spreadsheetDrawing" xmlns:a="http://schemas.openxmlformats.org/drawingml/2006/main">
  <xdr:twoCellAnchor>
    <xdr:from>
      <xdr:col>46</xdr:col>
      <xdr:colOff>95250</xdr:colOff>
      <xdr:row>28</xdr:row>
      <xdr:rowOff>104775</xdr:rowOff>
    </xdr:from>
    <xdr:to>
      <xdr:col>48</xdr:col>
      <xdr:colOff>533400</xdr:colOff>
      <xdr:row>31</xdr:row>
      <xdr:rowOff>104775</xdr:rowOff>
    </xdr:to>
    <xdr:sp macro="" textlink="">
      <xdr:nvSpPr>
        <xdr:cNvPr id="2" name="正方形/長方形 1"/>
        <xdr:cNvSpPr/>
      </xdr:nvSpPr>
      <xdr:spPr>
        <a:xfrm>
          <a:off x="33385125" y="4419600"/>
          <a:ext cx="1752600" cy="428625"/>
        </a:xfrm>
        <a:prstGeom prst="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rPr>
            <a:t>松本地区へ一括計上</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0581;&#24247;&#23616;&#27700;&#36947;&#35506;\ssg\&#27700;&#36947;&#35506;&#26412;&#35506;\0.&#25216;&#34899;&#20418;\99&#12381;&#12398;&#20182;\60&#27700;&#36947;&#32113;&#35336;\&#32113;&#35336;&#12487;&#12540;&#12479;\&#24179;&#25104;&#65297;&#65302;&#24180;&#24230;\H16&#25285;&#24403;&#32773;&#20250;&#35696;&#36039;&#260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20581;&#24247;&#23616;&#27700;&#36947;&#35506;\&#36817;&#34276;\&#25216;&#34899;&#20418;\&#27700;&#36947;&#32113;&#35336;\&#32113;&#35336;&#12391;&#65374;&#12383;\H12&#27700;&#36947;&#32113;&#3533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種類別箇"/>
      <sheetName val="現在・計画給水人口"/>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現在・計画給水人口"/>
      <sheetName val="種類別箇"/>
    </sheetNames>
    <sheetDataSet>
      <sheetData sheetId="0"/>
      <sheetData sheetId="1" refreshError="1"/>
    </sheetDataSet>
  </externalBook>
</externalLink>
</file>

<file path=xl/queryTables/queryTable1.xml><?xml version="1.0" encoding="utf-8"?>
<queryTable xmlns="http://schemas.openxmlformats.org/spreadsheetml/2006/main" name="Export" connectionId="1" autoFormatId="20" applyNumberFormats="0" applyBorderFormats="0" applyFontFormats="1" applyPatternFormats="1" applyAlignmentFormats="0" applyWidthHeightFormats="0"/>
</file>

<file path=xl/queryTables/queryTable2.xml><?xml version="1.0" encoding="utf-8"?>
<queryTable xmlns="http://schemas.openxmlformats.org/spreadsheetml/2006/main" name="Export_5" connectionId="3" autoFormatId="20" applyNumberFormats="0" applyBorderFormats="0" applyFontFormats="1" applyPatternFormats="1" applyAlignmentFormats="0" applyWidthHeightFormats="0"/>
</file>

<file path=xl/queryTables/queryTable3.xml><?xml version="1.0" encoding="utf-8"?>
<queryTable xmlns="http://schemas.openxmlformats.org/spreadsheetml/2006/main" name="Export_6" connectionId="2" autoFormatId="20" applyNumberFormats="0" applyBorderFormats="0" applyFontFormats="1" applyPatternFormats="1" applyAlignmentFormats="0" applyWidthHeightFormats="0"/>
</file>

<file path=xl/queryTables/queryTable4.xml><?xml version="1.0" encoding="utf-8"?>
<queryTable xmlns="http://schemas.openxmlformats.org/spreadsheetml/2006/main" name="Export_7" connectionId="5" autoFormatId="20" applyNumberFormats="0" applyBorderFormats="0" applyFontFormats="1" applyPatternFormats="1" applyAlignmentFormats="0" applyWidthHeightFormats="0"/>
</file>

<file path=xl/queryTables/queryTable5.xml><?xml version="1.0" encoding="utf-8"?>
<queryTable xmlns="http://schemas.openxmlformats.org/spreadsheetml/2006/main" name="Export" connectionId="4" autoFormatId="20" applyNumberFormats="0" applyBorderFormats="0" applyFontFormats="1" applyPatternFormats="1" applyAlignmentFormats="0" applyWidthHeightFormats="0"/>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drawing" Target="../drawings/drawing8.xml"/><Relationship Id="rId1" Type="http://schemas.openxmlformats.org/officeDocument/2006/relationships/printerSettings" Target="../printerSettings/printerSettings21.bin"/><Relationship Id="rId6" Type="http://schemas.openxmlformats.org/officeDocument/2006/relationships/queryTable" Target="../queryTables/queryTable5.xml"/><Relationship Id="rId5" Type="http://schemas.openxmlformats.org/officeDocument/2006/relationships/queryTable" Target="../queryTables/queryTable4.xml"/><Relationship Id="rId4" Type="http://schemas.openxmlformats.org/officeDocument/2006/relationships/queryTable" Target="../queryTables/queryTable3.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9"/>
  <sheetViews>
    <sheetView view="pageBreakPreview" zoomScaleNormal="100" zoomScaleSheetLayoutView="100" workbookViewId="0">
      <selection activeCell="N8" sqref="N8"/>
    </sheetView>
  </sheetViews>
  <sheetFormatPr defaultRowHeight="12"/>
  <cols>
    <col min="1" max="2" width="5.625" style="1" customWidth="1"/>
    <col min="3" max="9" width="9" style="1"/>
    <col min="10" max="10" width="7.375" style="1" customWidth="1"/>
    <col min="11" max="11" width="1.625" style="1" customWidth="1"/>
    <col min="12" max="16384" width="9" style="1"/>
  </cols>
  <sheetData>
    <row r="1" spans="1:11" s="2" customFormat="1" ht="20.100000000000001" customHeight="1">
      <c r="A1" s="2492" t="s">
        <v>59</v>
      </c>
      <c r="B1" s="2492"/>
      <c r="C1" s="2492"/>
      <c r="D1" s="2492"/>
      <c r="E1" s="2492"/>
      <c r="F1" s="2492"/>
      <c r="G1" s="2492"/>
      <c r="H1" s="2492"/>
      <c r="I1" s="2492"/>
      <c r="J1" s="2492"/>
      <c r="K1" s="2492"/>
    </row>
    <row r="2" spans="1:11" ht="13.5" customHeight="1"/>
    <row r="3" spans="1:11" s="3" customFormat="1" ht="13.5" customHeight="1">
      <c r="A3" s="6" t="s">
        <v>0</v>
      </c>
    </row>
    <row r="4" spans="1:11" ht="27" customHeight="1">
      <c r="B4" s="2493" t="s">
        <v>103</v>
      </c>
      <c r="C4" s="2493"/>
      <c r="D4" s="2493"/>
      <c r="E4" s="2493"/>
      <c r="F4" s="2493"/>
      <c r="G4" s="2493"/>
      <c r="H4" s="2493"/>
      <c r="I4" s="2493"/>
      <c r="J4" s="2493"/>
      <c r="K4" s="2493"/>
    </row>
    <row r="5" spans="1:11" ht="13.5" customHeight="1"/>
    <row r="6" spans="1:11" s="3" customFormat="1" ht="13.5" customHeight="1">
      <c r="A6" s="6" t="s">
        <v>101</v>
      </c>
    </row>
    <row r="7" spans="1:11" ht="13.5" customHeight="1">
      <c r="B7" s="1" t="s">
        <v>87</v>
      </c>
    </row>
    <row r="8" spans="1:11" ht="13.5" customHeight="1">
      <c r="B8" s="1" t="s">
        <v>102</v>
      </c>
    </row>
    <row r="9" spans="1:11" ht="13.5" customHeight="1"/>
    <row r="10" spans="1:11" s="3" customFormat="1" ht="13.5" customHeight="1">
      <c r="A10" s="6" t="s">
        <v>47</v>
      </c>
    </row>
    <row r="11" spans="1:11" ht="13.5" customHeight="1">
      <c r="B11" s="1" t="s">
        <v>88</v>
      </c>
    </row>
    <row r="12" spans="1:11" ht="13.5" customHeight="1">
      <c r="B12" s="1" t="s">
        <v>89</v>
      </c>
    </row>
    <row r="13" spans="1:11" ht="13.5" customHeight="1">
      <c r="B13" s="1" t="s">
        <v>90</v>
      </c>
    </row>
    <row r="14" spans="1:11" ht="13.5" customHeight="1">
      <c r="B14" s="1" t="s">
        <v>8</v>
      </c>
    </row>
    <row r="15" spans="1:11" ht="27" customHeight="1">
      <c r="C15" s="2493" t="s">
        <v>42</v>
      </c>
      <c r="D15" s="2493"/>
      <c r="E15" s="2493"/>
      <c r="F15" s="2493"/>
      <c r="G15" s="2493"/>
      <c r="H15" s="2493"/>
      <c r="I15" s="2493"/>
      <c r="J15" s="2493"/>
      <c r="K15" s="2493"/>
    </row>
    <row r="16" spans="1:11" ht="27" customHeight="1">
      <c r="C16" s="2493" t="s">
        <v>9</v>
      </c>
      <c r="D16" s="2493"/>
      <c r="E16" s="2493"/>
      <c r="F16" s="2493"/>
      <c r="G16" s="2493"/>
      <c r="H16" s="2493"/>
      <c r="I16" s="2493"/>
      <c r="J16" s="2493"/>
      <c r="K16" s="2493"/>
    </row>
    <row r="17" spans="1:11" ht="27" customHeight="1">
      <c r="C17" s="2493" t="s">
        <v>43</v>
      </c>
      <c r="D17" s="2493"/>
      <c r="E17" s="2493"/>
      <c r="F17" s="2493"/>
      <c r="G17" s="2493"/>
      <c r="H17" s="2493"/>
      <c r="I17" s="2493"/>
      <c r="J17" s="2493"/>
      <c r="K17" s="2493"/>
    </row>
    <row r="18" spans="1:11" ht="13.5" customHeight="1">
      <c r="B18" s="1" t="s">
        <v>10</v>
      </c>
    </row>
    <row r="19" spans="1:11" ht="27" customHeight="1">
      <c r="C19" s="2493" t="s">
        <v>44</v>
      </c>
      <c r="D19" s="2493"/>
      <c r="E19" s="2493"/>
      <c r="F19" s="2493"/>
      <c r="G19" s="2493"/>
      <c r="H19" s="2493"/>
      <c r="I19" s="2493"/>
      <c r="J19" s="2493"/>
      <c r="K19" s="2493"/>
    </row>
    <row r="20" spans="1:11" ht="13.5" customHeight="1">
      <c r="B20" s="1" t="s">
        <v>11</v>
      </c>
    </row>
    <row r="21" spans="1:11" ht="27" customHeight="1">
      <c r="C21" s="2493" t="s">
        <v>1</v>
      </c>
      <c r="D21" s="2493"/>
      <c r="E21" s="2493"/>
      <c r="F21" s="2493"/>
      <c r="G21" s="2493"/>
      <c r="H21" s="2493"/>
      <c r="I21" s="2493"/>
      <c r="J21" s="2493"/>
      <c r="K21" s="2493"/>
    </row>
    <row r="22" spans="1:11" ht="13.5" customHeight="1">
      <c r="B22" s="1" t="s">
        <v>91</v>
      </c>
    </row>
    <row r="23" spans="1:11" ht="13.5" customHeight="1">
      <c r="B23" s="1" t="s">
        <v>92</v>
      </c>
    </row>
    <row r="24" spans="1:11" ht="13.5" customHeight="1"/>
    <row r="25" spans="1:11" s="3" customFormat="1" ht="13.5" customHeight="1">
      <c r="A25" s="6" t="s">
        <v>2</v>
      </c>
    </row>
    <row r="26" spans="1:11" ht="27" customHeight="1">
      <c r="B26" s="2493" t="s">
        <v>45</v>
      </c>
      <c r="C26" s="2493"/>
      <c r="D26" s="2493"/>
      <c r="E26" s="2493"/>
      <c r="F26" s="2493"/>
      <c r="G26" s="2493"/>
      <c r="H26" s="2493"/>
      <c r="I26" s="2493"/>
      <c r="J26" s="2493"/>
      <c r="K26" s="2493"/>
    </row>
    <row r="27" spans="1:11" ht="13.5" customHeight="1"/>
    <row r="28" spans="1:11" s="3" customFormat="1" ht="13.5" customHeight="1">
      <c r="A28" s="6" t="s">
        <v>48</v>
      </c>
    </row>
    <row r="29" spans="1:11" ht="13.5" customHeight="1">
      <c r="B29" s="1" t="s">
        <v>12</v>
      </c>
    </row>
    <row r="30" spans="1:11" ht="13.5" customHeight="1">
      <c r="C30" s="1" t="s">
        <v>13</v>
      </c>
    </row>
    <row r="31" spans="1:11" ht="13.5" customHeight="1"/>
    <row r="32" spans="1:11" s="3" customFormat="1" ht="13.5" customHeight="1">
      <c r="A32" s="6" t="s">
        <v>3</v>
      </c>
    </row>
    <row r="33" spans="1:4" ht="13.5" customHeight="1">
      <c r="B33" s="1" t="s">
        <v>27</v>
      </c>
      <c r="D33" s="1" t="s">
        <v>93</v>
      </c>
    </row>
    <row r="34" spans="1:4" ht="13.5" customHeight="1">
      <c r="B34" s="1" t="s">
        <v>4</v>
      </c>
      <c r="D34" s="1" t="s">
        <v>94</v>
      </c>
    </row>
    <row r="35" spans="1:4" ht="13.5" customHeight="1">
      <c r="B35" s="1" t="s">
        <v>14</v>
      </c>
      <c r="D35" s="1" t="s">
        <v>95</v>
      </c>
    </row>
    <row r="36" spans="1:4" ht="13.5" customHeight="1">
      <c r="B36" s="1" t="s">
        <v>15</v>
      </c>
      <c r="D36" s="1" t="s">
        <v>96</v>
      </c>
    </row>
    <row r="37" spans="1:4" ht="13.5" customHeight="1">
      <c r="B37" s="1" t="s">
        <v>16</v>
      </c>
    </row>
    <row r="38" spans="1:4" ht="13.5" customHeight="1">
      <c r="C38" s="1" t="s">
        <v>28</v>
      </c>
    </row>
    <row r="39" spans="1:4" ht="13.5" customHeight="1">
      <c r="C39" s="1" t="s">
        <v>29</v>
      </c>
    </row>
    <row r="40" spans="1:4" ht="13.5" customHeight="1">
      <c r="C40" s="1" t="s">
        <v>17</v>
      </c>
    </row>
    <row r="41" spans="1:4" s="3" customFormat="1" ht="13.5" customHeight="1">
      <c r="A41" s="6" t="s">
        <v>49</v>
      </c>
    </row>
    <row r="42" spans="1:4" ht="13.5" customHeight="1">
      <c r="B42" s="1" t="s">
        <v>18</v>
      </c>
    </row>
    <row r="43" spans="1:4" ht="13.5" customHeight="1">
      <c r="C43" s="1" t="s">
        <v>19</v>
      </c>
    </row>
    <row r="44" spans="1:4" ht="13.5" customHeight="1">
      <c r="C44" s="1" t="s">
        <v>20</v>
      </c>
    </row>
    <row r="45" spans="1:4" ht="13.5" customHeight="1">
      <c r="C45" s="1" t="s">
        <v>5</v>
      </c>
    </row>
    <row r="46" spans="1:4" ht="13.5" customHeight="1">
      <c r="B46" s="1" t="s">
        <v>21</v>
      </c>
    </row>
    <row r="47" spans="1:4" ht="13.5" customHeight="1">
      <c r="C47" s="1" t="s">
        <v>30</v>
      </c>
    </row>
    <row r="48" spans="1:4" ht="13.5" customHeight="1">
      <c r="C48" s="1" t="s">
        <v>31</v>
      </c>
    </row>
    <row r="49" spans="1:10" ht="13.5" customHeight="1">
      <c r="C49" s="1" t="s">
        <v>32</v>
      </c>
    </row>
    <row r="50" spans="1:10" ht="13.5" customHeight="1">
      <c r="C50" s="1" t="s">
        <v>46</v>
      </c>
    </row>
    <row r="51" spans="1:10" ht="13.5" customHeight="1">
      <c r="B51" s="1" t="s">
        <v>6</v>
      </c>
    </row>
    <row r="52" spans="1:10" ht="13.5" customHeight="1">
      <c r="C52" s="1" t="s">
        <v>22</v>
      </c>
    </row>
    <row r="53" spans="1:10" ht="13.5" customHeight="1">
      <c r="C53" s="1" t="s">
        <v>33</v>
      </c>
    </row>
    <row r="54" spans="1:10" ht="13.5" customHeight="1"/>
    <row r="55" spans="1:10" s="3" customFormat="1" ht="13.5" customHeight="1">
      <c r="A55" s="6" t="s">
        <v>50</v>
      </c>
    </row>
    <row r="56" spans="1:10" ht="13.5" customHeight="1">
      <c r="B56" s="10" t="s">
        <v>40</v>
      </c>
      <c r="C56" s="10"/>
      <c r="D56" s="10"/>
      <c r="E56" s="10"/>
      <c r="F56" s="10"/>
      <c r="G56" s="10"/>
      <c r="H56" s="10"/>
      <c r="I56" s="10"/>
      <c r="J56" s="10"/>
    </row>
    <row r="57" spans="1:10" ht="13.5" customHeight="1">
      <c r="B57" s="10"/>
      <c r="C57" s="10" t="s">
        <v>66</v>
      </c>
      <c r="D57" s="10"/>
      <c r="E57" s="10"/>
      <c r="F57" s="10"/>
      <c r="G57" s="10"/>
      <c r="H57" s="10"/>
      <c r="I57" s="10"/>
      <c r="J57" s="10"/>
    </row>
    <row r="58" spans="1:10" ht="13.5" customHeight="1">
      <c r="B58" s="11" t="s">
        <v>67</v>
      </c>
      <c r="C58" s="10" t="s">
        <v>100</v>
      </c>
      <c r="D58" s="10"/>
      <c r="E58" s="10"/>
      <c r="F58" s="10"/>
      <c r="G58" s="10"/>
      <c r="H58" s="10"/>
      <c r="I58" s="10"/>
      <c r="J58" s="10"/>
    </row>
    <row r="59" spans="1:10" ht="13.5" customHeight="1">
      <c r="B59" s="11"/>
      <c r="C59" s="10" t="s">
        <v>65</v>
      </c>
      <c r="D59" s="10"/>
      <c r="E59" s="10"/>
      <c r="F59" s="10"/>
      <c r="G59" s="10"/>
      <c r="H59" s="10"/>
      <c r="I59" s="10"/>
      <c r="J59" s="10"/>
    </row>
    <row r="60" spans="1:10" ht="13.5" customHeight="1">
      <c r="B60" s="1" t="s">
        <v>41</v>
      </c>
    </row>
    <row r="61" spans="1:10" ht="13.5" customHeight="1">
      <c r="C61" s="1" t="s">
        <v>23</v>
      </c>
    </row>
    <row r="62" spans="1:10" ht="13.5" customHeight="1"/>
    <row r="63" spans="1:10" s="3" customFormat="1" ht="13.5" customHeight="1">
      <c r="A63" s="6" t="s">
        <v>39</v>
      </c>
      <c r="F63" s="5"/>
    </row>
    <row r="64" spans="1:10" ht="13.5" customHeight="1">
      <c r="B64" s="1" t="s">
        <v>34</v>
      </c>
    </row>
    <row r="65" spans="2:11" ht="13.5" customHeight="1">
      <c r="C65" s="1" t="s">
        <v>35</v>
      </c>
    </row>
    <row r="66" spans="2:11" ht="13.5" customHeight="1">
      <c r="B66" s="1" t="s">
        <v>24</v>
      </c>
    </row>
    <row r="67" spans="2:11" ht="13.5" customHeight="1">
      <c r="C67" s="1" t="s">
        <v>36</v>
      </c>
    </row>
    <row r="68" spans="2:11" ht="13.5" customHeight="1">
      <c r="B68" s="1" t="s">
        <v>7</v>
      </c>
    </row>
    <row r="69" spans="2:11" ht="13.5" customHeight="1">
      <c r="C69" s="1" t="s">
        <v>37</v>
      </c>
    </row>
    <row r="70" spans="2:11" ht="13.5" customHeight="1">
      <c r="C70" s="1" t="s">
        <v>25</v>
      </c>
    </row>
    <row r="71" spans="2:11" ht="13.5" customHeight="1">
      <c r="B71" s="1" t="s">
        <v>26</v>
      </c>
    </row>
    <row r="72" spans="2:11" ht="13.5" customHeight="1">
      <c r="C72" s="1" t="s">
        <v>38</v>
      </c>
    </row>
    <row r="73" spans="2:11" ht="13.5" customHeight="1">
      <c r="B73" s="1" t="s">
        <v>60</v>
      </c>
    </row>
    <row r="74" spans="2:11" ht="13.5" customHeight="1">
      <c r="B74" s="1" t="s">
        <v>62</v>
      </c>
      <c r="C74" s="1" t="s">
        <v>61</v>
      </c>
    </row>
    <row r="75" spans="2:11" ht="13.5" customHeight="1">
      <c r="C75" s="2501" t="s">
        <v>58</v>
      </c>
      <c r="D75" s="2501"/>
      <c r="E75" s="2501"/>
      <c r="F75" s="2501"/>
      <c r="G75" s="2501"/>
      <c r="H75" s="2501"/>
      <c r="I75" s="2501"/>
      <c r="J75" s="2501"/>
      <c r="K75" s="2501"/>
    </row>
    <row r="76" spans="2:11" ht="13.5" customHeight="1">
      <c r="C76" s="2501"/>
      <c r="D76" s="2501"/>
      <c r="E76" s="2501"/>
      <c r="F76" s="2501"/>
      <c r="G76" s="2501"/>
      <c r="H76" s="2501"/>
      <c r="I76" s="2501"/>
      <c r="J76" s="2501"/>
      <c r="K76" s="2501"/>
    </row>
    <row r="77" spans="2:11" ht="52.5" customHeight="1">
      <c r="B77" s="9" t="s">
        <v>63</v>
      </c>
      <c r="C77" s="2494" t="s">
        <v>64</v>
      </c>
      <c r="D77" s="2494"/>
      <c r="E77" s="2494"/>
      <c r="F77" s="2494"/>
      <c r="G77" s="2494"/>
      <c r="H77" s="2494"/>
      <c r="I77" s="2494"/>
      <c r="J77" s="2494"/>
      <c r="K77" s="2494"/>
    </row>
    <row r="78" spans="2:11" ht="30" customHeight="1">
      <c r="B78" s="7" t="s">
        <v>55</v>
      </c>
      <c r="C78" s="2494" t="s">
        <v>54</v>
      </c>
      <c r="D78" s="2494"/>
      <c r="E78" s="2494"/>
      <c r="F78" s="2494"/>
      <c r="G78" s="2494"/>
      <c r="H78" s="2494"/>
      <c r="I78" s="2494"/>
      <c r="J78" s="2494"/>
      <c r="K78" s="2494"/>
    </row>
    <row r="79" spans="2:11" ht="13.5" customHeight="1">
      <c r="B79" s="1" t="s">
        <v>56</v>
      </c>
    </row>
    <row r="80" spans="2:11" ht="13.5" customHeight="1">
      <c r="C80" s="1" t="s">
        <v>51</v>
      </c>
    </row>
    <row r="81" spans="1:13" ht="13.5" customHeight="1">
      <c r="C81" s="1" t="s">
        <v>52</v>
      </c>
      <c r="D81" s="4"/>
      <c r="E81" s="4"/>
      <c r="F81" s="4"/>
      <c r="G81" s="4"/>
      <c r="H81" s="4"/>
      <c r="I81" s="4"/>
      <c r="J81" s="4"/>
      <c r="K81" s="4"/>
    </row>
    <row r="82" spans="1:13" ht="13.5" customHeight="1">
      <c r="C82" s="1" t="s">
        <v>53</v>
      </c>
      <c r="E82" s="4"/>
      <c r="F82" s="4"/>
      <c r="G82" s="4"/>
      <c r="H82" s="4"/>
      <c r="I82" s="4"/>
      <c r="J82" s="4"/>
      <c r="K82" s="4"/>
    </row>
    <row r="83" spans="1:13" ht="13.5" customHeight="1">
      <c r="C83" s="8" t="s">
        <v>57</v>
      </c>
      <c r="E83" s="4"/>
      <c r="F83" s="4"/>
      <c r="G83" s="4"/>
      <c r="H83" s="4"/>
      <c r="I83" s="4"/>
      <c r="J83" s="4"/>
      <c r="K83" s="4"/>
    </row>
    <row r="84" spans="1:13" ht="13.5" customHeight="1">
      <c r="E84" s="4"/>
      <c r="F84" s="4"/>
      <c r="G84" s="4"/>
      <c r="H84" s="4"/>
      <c r="I84" s="4"/>
      <c r="J84" s="4"/>
      <c r="K84" s="4"/>
    </row>
    <row r="85" spans="1:13" ht="13.5" customHeight="1">
      <c r="A85" s="6" t="s">
        <v>79</v>
      </c>
    </row>
    <row r="86" spans="1:13" ht="13.5" customHeight="1">
      <c r="B86" s="1" t="s">
        <v>68</v>
      </c>
    </row>
    <row r="87" spans="1:13" ht="13.5" customHeight="1">
      <c r="B87" s="12" t="s">
        <v>69</v>
      </c>
      <c r="C87" s="1" t="s">
        <v>70</v>
      </c>
      <c r="D87" s="1" t="s">
        <v>82</v>
      </c>
    </row>
    <row r="88" spans="1:13" ht="13.5" customHeight="1">
      <c r="B88" s="12" t="s">
        <v>71</v>
      </c>
      <c r="C88" s="1" t="s">
        <v>72</v>
      </c>
      <c r="D88" s="1" t="s">
        <v>83</v>
      </c>
    </row>
    <row r="89" spans="1:13" ht="13.5" customHeight="1">
      <c r="D89" s="1" t="s">
        <v>84</v>
      </c>
    </row>
    <row r="90" spans="1:13" ht="13.5" customHeight="1">
      <c r="B90" s="1" t="s">
        <v>97</v>
      </c>
    </row>
    <row r="91" spans="1:13" ht="13.5" customHeight="1">
      <c r="C91" s="18" t="s">
        <v>73</v>
      </c>
      <c r="D91" s="13"/>
      <c r="E91" s="13"/>
      <c r="F91" s="14"/>
      <c r="G91" s="15"/>
      <c r="H91" s="14"/>
      <c r="I91" s="13"/>
      <c r="J91" s="13"/>
      <c r="K91" s="13"/>
      <c r="L91" s="13"/>
      <c r="M91" s="13"/>
    </row>
    <row r="92" spans="1:13" ht="13.5" customHeight="1">
      <c r="C92" s="17"/>
      <c r="D92" s="2495" t="s">
        <v>74</v>
      </c>
      <c r="E92" s="2496"/>
      <c r="F92" s="2497"/>
      <c r="G92" s="2495" t="s">
        <v>75</v>
      </c>
      <c r="H92" s="2496"/>
      <c r="I92" s="2497"/>
    </row>
    <row r="93" spans="1:13" ht="27" customHeight="1">
      <c r="C93" s="16" t="s">
        <v>80</v>
      </c>
      <c r="D93" s="2495" t="s">
        <v>76</v>
      </c>
      <c r="E93" s="2496"/>
      <c r="F93" s="2497"/>
      <c r="G93" s="2498" t="s">
        <v>77</v>
      </c>
      <c r="H93" s="2499"/>
      <c r="I93" s="2500"/>
    </row>
    <row r="94" spans="1:13" ht="26.25" customHeight="1">
      <c r="C94" s="16" t="s">
        <v>81</v>
      </c>
      <c r="D94" s="2498" t="s">
        <v>77</v>
      </c>
      <c r="E94" s="2499"/>
      <c r="F94" s="2500"/>
      <c r="G94" s="2495" t="s">
        <v>78</v>
      </c>
      <c r="H94" s="2496"/>
      <c r="I94" s="2497"/>
    </row>
    <row r="95" spans="1:13" ht="13.5" customHeight="1">
      <c r="D95" s="1" t="s">
        <v>85</v>
      </c>
    </row>
    <row r="96" spans="1:13" ht="13.5" customHeight="1">
      <c r="D96" s="1" t="s">
        <v>86</v>
      </c>
    </row>
    <row r="97" spans="1:10" ht="6" customHeight="1"/>
    <row r="98" spans="1:10" ht="39" customHeight="1">
      <c r="B98" s="7" t="s">
        <v>98</v>
      </c>
      <c r="C98" s="2491" t="s">
        <v>99</v>
      </c>
      <c r="D98" s="2491"/>
      <c r="E98" s="2491"/>
      <c r="F98" s="2491"/>
      <c r="G98" s="2491"/>
      <c r="H98" s="2491"/>
      <c r="I98" s="2491"/>
      <c r="J98" s="2491"/>
    </row>
    <row r="99" spans="1:10" ht="13.5" customHeight="1"/>
    <row r="100" spans="1:10" ht="13.5" customHeight="1">
      <c r="A100" s="6" t="s">
        <v>105</v>
      </c>
      <c r="B100"/>
      <c r="C100"/>
    </row>
    <row r="101" spans="1:10" ht="13.5" customHeight="1">
      <c r="A101" s="19"/>
      <c r="B101" s="20" t="s">
        <v>104</v>
      </c>
      <c r="C101"/>
    </row>
    <row r="102" spans="1:10" ht="13.5" customHeight="1">
      <c r="A102" s="19"/>
      <c r="B102" s="20"/>
      <c r="C102"/>
    </row>
    <row r="103" spans="1:10" ht="13.5" customHeight="1">
      <c r="A103" s="19"/>
      <c r="B103"/>
      <c r="C103"/>
    </row>
    <row r="104" spans="1:10" ht="13.5" customHeight="1">
      <c r="A104" s="19"/>
      <c r="B104"/>
      <c r="C104"/>
    </row>
    <row r="105" spans="1:10" ht="13.5" customHeight="1"/>
    <row r="106" spans="1:10" ht="13.5" customHeight="1"/>
    <row r="107" spans="1:10" ht="13.5" customHeight="1"/>
    <row r="108" spans="1:10" ht="13.5" customHeight="1"/>
    <row r="109" spans="1:10" ht="13.5" customHeight="1"/>
  </sheetData>
  <mergeCells count="18">
    <mergeCell ref="G92:I92"/>
    <mergeCell ref="G93:I93"/>
    <mergeCell ref="C98:J98"/>
    <mergeCell ref="A1:K1"/>
    <mergeCell ref="B4:K4"/>
    <mergeCell ref="C15:K15"/>
    <mergeCell ref="C16:K16"/>
    <mergeCell ref="C17:K17"/>
    <mergeCell ref="C19:K19"/>
    <mergeCell ref="C21:K21"/>
    <mergeCell ref="B26:K26"/>
    <mergeCell ref="C77:K77"/>
    <mergeCell ref="G94:I94"/>
    <mergeCell ref="D94:F94"/>
    <mergeCell ref="C78:K78"/>
    <mergeCell ref="C75:K76"/>
    <mergeCell ref="D92:F92"/>
    <mergeCell ref="D93:F93"/>
  </mergeCells>
  <phoneticPr fontId="4"/>
  <pageMargins left="0.98425196850393704" right="0.59055118110236227" top="0.78740157480314965" bottom="0.78740157480314965" header="0.51181102362204722" footer="0.51181102362204722"/>
  <pageSetup paperSize="9" scale="98" orientation="portrait" useFirstPageNumber="1" r:id="rId1"/>
  <headerFooter scaleWithDoc="0"/>
  <rowBreaks count="1" manualBreakCount="1">
    <brk id="53" max="10"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6"/>
  <sheetViews>
    <sheetView tabSelected="1" view="pageBreakPreview" zoomScale="60" zoomScaleNormal="50" workbookViewId="0">
      <pane xSplit="4" ySplit="4" topLeftCell="E5" activePane="bottomRight" state="frozen"/>
      <selection pane="topRight" activeCell="E1" sqref="E1"/>
      <selection pane="bottomLeft" activeCell="A5" sqref="A5"/>
      <selection pane="bottomRight" activeCell="Q17" sqref="Q17"/>
    </sheetView>
  </sheetViews>
  <sheetFormatPr defaultRowHeight="28.5" customHeight="1"/>
  <cols>
    <col min="1" max="1" width="5.625" style="24" customWidth="1"/>
    <col min="2" max="2" width="6.75" style="22" customWidth="1"/>
    <col min="3" max="3" width="25.625" style="22" customWidth="1"/>
    <col min="4" max="4" width="17.75" style="23" customWidth="1"/>
    <col min="5" max="9" width="23.625" style="24" customWidth="1"/>
    <col min="10" max="10" width="10.625" style="24" customWidth="1"/>
    <col min="11" max="16384" width="9" style="24"/>
  </cols>
  <sheetData>
    <row r="1" spans="1:10" ht="35.1" customHeight="1">
      <c r="A1" s="21" t="s">
        <v>106</v>
      </c>
    </row>
    <row r="2" spans="1:10" ht="20.100000000000001" customHeight="1">
      <c r="A2" s="25"/>
    </row>
    <row r="3" spans="1:10" ht="27" customHeight="1" thickBot="1">
      <c r="A3" s="26" t="s">
        <v>107</v>
      </c>
    </row>
    <row r="4" spans="1:10" s="32" customFormat="1" ht="27" customHeight="1" thickBot="1">
      <c r="A4" s="2551" t="s">
        <v>108</v>
      </c>
      <c r="B4" s="2552"/>
      <c r="C4" s="2552"/>
      <c r="D4" s="2553"/>
      <c r="E4" s="27" t="s">
        <v>109</v>
      </c>
      <c r="F4" s="28" t="s">
        <v>110</v>
      </c>
      <c r="G4" s="28" t="s">
        <v>111</v>
      </c>
      <c r="H4" s="29" t="s">
        <v>112</v>
      </c>
      <c r="I4" s="30" t="s">
        <v>113</v>
      </c>
      <c r="J4" s="31" t="s">
        <v>114</v>
      </c>
    </row>
    <row r="5" spans="1:10" ht="27" customHeight="1">
      <c r="A5" s="2554" t="s">
        <v>115</v>
      </c>
      <c r="B5" s="2555"/>
      <c r="C5" s="33" t="s">
        <v>116</v>
      </c>
      <c r="D5" s="34" t="s">
        <v>117</v>
      </c>
      <c r="E5" s="35">
        <v>1</v>
      </c>
      <c r="F5" s="36">
        <v>1</v>
      </c>
      <c r="G5" s="36">
        <v>0</v>
      </c>
      <c r="H5" s="37" t="s">
        <v>78</v>
      </c>
      <c r="I5" s="2542" t="s">
        <v>118</v>
      </c>
      <c r="J5" s="2543"/>
    </row>
    <row r="6" spans="1:10" ht="27" customHeight="1">
      <c r="A6" s="2556"/>
      <c r="B6" s="2557"/>
      <c r="C6" s="38" t="s">
        <v>119</v>
      </c>
      <c r="D6" s="39" t="s">
        <v>117</v>
      </c>
      <c r="E6" s="40">
        <v>0</v>
      </c>
      <c r="F6" s="41">
        <v>21</v>
      </c>
      <c r="G6" s="41">
        <v>17</v>
      </c>
      <c r="H6" s="42" t="s">
        <v>78</v>
      </c>
      <c r="I6" s="2547" t="s">
        <v>118</v>
      </c>
      <c r="J6" s="2548"/>
    </row>
    <row r="7" spans="1:10" ht="27" customHeight="1">
      <c r="A7" s="2556"/>
      <c r="B7" s="2557"/>
      <c r="C7" s="38" t="s">
        <v>120</v>
      </c>
      <c r="D7" s="39" t="s">
        <v>117</v>
      </c>
      <c r="E7" s="40">
        <v>0</v>
      </c>
      <c r="F7" s="41">
        <v>19</v>
      </c>
      <c r="G7" s="41">
        <v>30</v>
      </c>
      <c r="H7" s="42" t="s">
        <v>78</v>
      </c>
      <c r="I7" s="2547" t="s">
        <v>118</v>
      </c>
      <c r="J7" s="2548"/>
    </row>
    <row r="8" spans="1:10" ht="27" customHeight="1">
      <c r="A8" s="2556"/>
      <c r="B8" s="2557"/>
      <c r="C8" s="38" t="s">
        <v>121</v>
      </c>
      <c r="D8" s="39" t="s">
        <v>117</v>
      </c>
      <c r="E8" s="40">
        <v>0</v>
      </c>
      <c r="F8" s="41">
        <v>13</v>
      </c>
      <c r="G8" s="41">
        <v>33</v>
      </c>
      <c r="H8" s="42" t="s">
        <v>78</v>
      </c>
      <c r="I8" s="2547" t="s">
        <v>118</v>
      </c>
      <c r="J8" s="2548"/>
    </row>
    <row r="9" spans="1:10" ht="27" customHeight="1">
      <c r="A9" s="2556"/>
      <c r="B9" s="2557"/>
      <c r="C9" s="38" t="s">
        <v>122</v>
      </c>
      <c r="D9" s="39" t="s">
        <v>117</v>
      </c>
      <c r="E9" s="40">
        <v>3</v>
      </c>
      <c r="F9" s="41">
        <v>1</v>
      </c>
      <c r="G9" s="41">
        <v>0</v>
      </c>
      <c r="H9" s="42" t="s">
        <v>78</v>
      </c>
      <c r="I9" s="2547" t="s">
        <v>118</v>
      </c>
      <c r="J9" s="2548"/>
    </row>
    <row r="10" spans="1:10" ht="27" customHeight="1">
      <c r="A10" s="2556"/>
      <c r="B10" s="2557"/>
      <c r="C10" s="38" t="s">
        <v>123</v>
      </c>
      <c r="D10" s="39" t="s">
        <v>117</v>
      </c>
      <c r="E10" s="40">
        <v>0</v>
      </c>
      <c r="F10" s="41">
        <v>6</v>
      </c>
      <c r="G10" s="41">
        <v>51</v>
      </c>
      <c r="H10" s="42" t="s">
        <v>78</v>
      </c>
      <c r="I10" s="2547" t="s">
        <v>118</v>
      </c>
      <c r="J10" s="2548"/>
    </row>
    <row r="11" spans="1:10" ht="27" customHeight="1" thickBot="1">
      <c r="A11" s="2558"/>
      <c r="B11" s="2559"/>
      <c r="C11" s="43" t="s">
        <v>124</v>
      </c>
      <c r="D11" s="44" t="s">
        <v>117</v>
      </c>
      <c r="E11" s="45">
        <f>+SUM(E5:E10)</f>
        <v>4</v>
      </c>
      <c r="F11" s="46">
        <f>+SUM(F5:F10)</f>
        <v>61</v>
      </c>
      <c r="G11" s="46">
        <f>+SUM(G5:G10)</f>
        <v>131</v>
      </c>
      <c r="H11" s="47">
        <v>66</v>
      </c>
      <c r="I11" s="2517">
        <f>SUM(E11:H11)</f>
        <v>262</v>
      </c>
      <c r="J11" s="2518"/>
    </row>
    <row r="12" spans="1:10" ht="27" customHeight="1" thickBot="1">
      <c r="A12" s="2525" t="s">
        <v>125</v>
      </c>
      <c r="B12" s="2526"/>
      <c r="C12" s="2526"/>
      <c r="D12" s="48" t="s">
        <v>126</v>
      </c>
      <c r="E12" s="49" t="s">
        <v>118</v>
      </c>
      <c r="F12" s="50">
        <v>1949003</v>
      </c>
      <c r="G12" s="50">
        <v>87069</v>
      </c>
      <c r="H12" s="51">
        <v>1882</v>
      </c>
      <c r="I12" s="2527">
        <f>F12+G12+H12</f>
        <v>2037954</v>
      </c>
      <c r="J12" s="2528"/>
    </row>
    <row r="13" spans="1:10" ht="27" customHeight="1" thickBot="1">
      <c r="A13" s="2529" t="s">
        <v>127</v>
      </c>
      <c r="B13" s="2530"/>
      <c r="C13" s="2530"/>
      <c r="D13" s="48" t="s">
        <v>128</v>
      </c>
      <c r="E13" s="2531" t="s">
        <v>129</v>
      </c>
      <c r="F13" s="2532"/>
      <c r="G13" s="2532"/>
      <c r="H13" s="2533"/>
      <c r="I13" s="2534">
        <f>+ROUND((F12+G12+H12)/2063495*100,1)</f>
        <v>98.8</v>
      </c>
      <c r="J13" s="2535"/>
    </row>
    <row r="14" spans="1:10" ht="27" customHeight="1">
      <c r="A14" s="2502" t="s">
        <v>130</v>
      </c>
      <c r="B14" s="52" t="s">
        <v>131</v>
      </c>
      <c r="C14" s="52"/>
      <c r="D14" s="53" t="s">
        <v>132</v>
      </c>
      <c r="E14" s="35">
        <v>50071</v>
      </c>
      <c r="F14" s="36">
        <v>263028</v>
      </c>
      <c r="G14" s="36">
        <v>17343.952000000001</v>
      </c>
      <c r="H14" s="54">
        <f>+ROUND(H12*H22*0.365/1000,0)</f>
        <v>137</v>
      </c>
      <c r="I14" s="2519">
        <f>F14+G14</f>
        <v>280371.95199999999</v>
      </c>
      <c r="J14" s="2520"/>
    </row>
    <row r="15" spans="1:10" ht="27" customHeight="1">
      <c r="A15" s="2549"/>
      <c r="B15" s="55" t="s">
        <v>133</v>
      </c>
      <c r="C15" s="55"/>
      <c r="D15" s="56" t="s">
        <v>132</v>
      </c>
      <c r="E15" s="40">
        <v>50002</v>
      </c>
      <c r="F15" s="41">
        <v>226169</v>
      </c>
      <c r="G15" s="41">
        <v>12419.463</v>
      </c>
      <c r="H15" s="57">
        <f>+ROUND(H14*H16/100,0)</f>
        <v>96</v>
      </c>
      <c r="I15" s="2513">
        <f>F15+G15</f>
        <v>238588.46299999999</v>
      </c>
      <c r="J15" s="2514"/>
    </row>
    <row r="16" spans="1:10" ht="27" customHeight="1">
      <c r="A16" s="2549"/>
      <c r="B16" s="55" t="s">
        <v>134</v>
      </c>
      <c r="C16" s="55"/>
      <c r="D16" s="56" t="s">
        <v>135</v>
      </c>
      <c r="E16" s="58">
        <f>E15/E14*100</f>
        <v>99.862195682131372</v>
      </c>
      <c r="F16" s="59">
        <f>+ROUND(F15/F14*100,1)</f>
        <v>86</v>
      </c>
      <c r="G16" s="59">
        <f>+ROUND(G15/G14*100,1)</f>
        <v>71.599999999999994</v>
      </c>
      <c r="H16" s="60">
        <v>70</v>
      </c>
      <c r="I16" s="2523">
        <f>+ROUND(I15/I14*100,1)</f>
        <v>85.1</v>
      </c>
      <c r="J16" s="2524"/>
    </row>
    <row r="17" spans="1:10" ht="27" customHeight="1">
      <c r="A17" s="2549"/>
      <c r="B17" s="55" t="s">
        <v>136</v>
      </c>
      <c r="C17" s="55"/>
      <c r="D17" s="56" t="s">
        <v>132</v>
      </c>
      <c r="E17" s="40">
        <v>49960</v>
      </c>
      <c r="F17" s="41">
        <v>218627</v>
      </c>
      <c r="G17" s="41">
        <v>11339.249</v>
      </c>
      <c r="H17" s="57">
        <f>+ROUND(H14*H18/100,0)</f>
        <v>96</v>
      </c>
      <c r="I17" s="2513">
        <f>F17+G17</f>
        <v>229966.24900000001</v>
      </c>
      <c r="J17" s="2514"/>
    </row>
    <row r="18" spans="1:10" ht="27" customHeight="1">
      <c r="A18" s="2549"/>
      <c r="B18" s="55" t="s">
        <v>137</v>
      </c>
      <c r="C18" s="55"/>
      <c r="D18" s="56" t="s">
        <v>135</v>
      </c>
      <c r="E18" s="58">
        <f>E17/E14*100</f>
        <v>99.778314792993953</v>
      </c>
      <c r="F18" s="59">
        <f>+ROUND(F17/F14*100,1)</f>
        <v>83.1</v>
      </c>
      <c r="G18" s="59">
        <f>+ROUND(G17/G14*100,1)</f>
        <v>65.400000000000006</v>
      </c>
      <c r="H18" s="60">
        <v>70</v>
      </c>
      <c r="I18" s="2523">
        <f>+ROUND(I17/I14*100,1)</f>
        <v>82</v>
      </c>
      <c r="J18" s="2524"/>
    </row>
    <row r="19" spans="1:10" ht="27" customHeight="1">
      <c r="A19" s="2549"/>
      <c r="B19" s="55" t="s">
        <v>138</v>
      </c>
      <c r="C19" s="55"/>
      <c r="D19" s="56" t="s">
        <v>139</v>
      </c>
      <c r="E19" s="40">
        <v>145115</v>
      </c>
      <c r="F19" s="41">
        <v>877573</v>
      </c>
      <c r="G19" s="41">
        <v>73868</v>
      </c>
      <c r="H19" s="42" t="s">
        <v>118</v>
      </c>
      <c r="I19" s="2513">
        <f>F19+G19</f>
        <v>951441</v>
      </c>
      <c r="J19" s="2514"/>
    </row>
    <row r="20" spans="1:10" ht="27" customHeight="1">
      <c r="A20" s="2549"/>
      <c r="B20" s="55" t="s">
        <v>140</v>
      </c>
      <c r="C20" s="55"/>
      <c r="D20" s="56" t="s">
        <v>139</v>
      </c>
      <c r="E20" s="40">
        <v>137180</v>
      </c>
      <c r="F20" s="41">
        <v>721934</v>
      </c>
      <c r="G20" s="41">
        <v>47518</v>
      </c>
      <c r="H20" s="57">
        <f>(H22*H12)/1000</f>
        <v>376.4</v>
      </c>
      <c r="I20" s="2513">
        <f>F20+G20</f>
        <v>769452</v>
      </c>
      <c r="J20" s="2514"/>
    </row>
    <row r="21" spans="1:10" ht="27" customHeight="1">
      <c r="A21" s="2549"/>
      <c r="B21" s="55" t="s">
        <v>141</v>
      </c>
      <c r="C21" s="55"/>
      <c r="D21" s="56" t="s">
        <v>142</v>
      </c>
      <c r="E21" s="61" t="s">
        <v>118</v>
      </c>
      <c r="F21" s="41">
        <v>449</v>
      </c>
      <c r="G21" s="41">
        <v>848</v>
      </c>
      <c r="H21" s="42" t="s">
        <v>118</v>
      </c>
      <c r="I21" s="2513">
        <f>+ROUND((I19-1955)/(F12+G12)*1000,0)</f>
        <v>466</v>
      </c>
      <c r="J21" s="2514"/>
    </row>
    <row r="22" spans="1:10" ht="27" customHeight="1" thickBot="1">
      <c r="A22" s="2550"/>
      <c r="B22" s="62" t="s">
        <v>143</v>
      </c>
      <c r="C22" s="62"/>
      <c r="D22" s="44" t="s">
        <v>142</v>
      </c>
      <c r="E22" s="63" t="s">
        <v>118</v>
      </c>
      <c r="F22" s="64">
        <v>367</v>
      </c>
      <c r="G22" s="64">
        <v>545</v>
      </c>
      <c r="H22" s="65">
        <v>200</v>
      </c>
      <c r="I22" s="2515">
        <f>+ROUND((I14-1259)/365/(F12+G12)*1000*1000,0)</f>
        <v>376</v>
      </c>
      <c r="J22" s="2516"/>
    </row>
    <row r="23" spans="1:10" ht="27" customHeight="1">
      <c r="A23" s="2502" t="s">
        <v>144</v>
      </c>
      <c r="B23" s="52" t="s">
        <v>145</v>
      </c>
      <c r="C23" s="52"/>
      <c r="D23" s="34" t="s">
        <v>132</v>
      </c>
      <c r="E23" s="36">
        <f>E27+E32</f>
        <v>51198</v>
      </c>
      <c r="F23" s="36">
        <f>F27+F32</f>
        <v>249639</v>
      </c>
      <c r="G23" s="36">
        <f>G27+G32</f>
        <v>24034.751</v>
      </c>
      <c r="H23" s="37" t="s">
        <v>118</v>
      </c>
      <c r="I23" s="66">
        <f>I27+I32</f>
        <v>324871.75099999999</v>
      </c>
      <c r="J23" s="67">
        <v>1</v>
      </c>
    </row>
    <row r="24" spans="1:10" ht="27" customHeight="1">
      <c r="A24" s="2503"/>
      <c r="B24" s="2505" t="s">
        <v>146</v>
      </c>
      <c r="C24" s="38" t="s">
        <v>147</v>
      </c>
      <c r="D24" s="56" t="s">
        <v>132</v>
      </c>
      <c r="E24" s="40">
        <v>44414</v>
      </c>
      <c r="F24" s="41">
        <v>26182</v>
      </c>
      <c r="G24" s="41">
        <v>357.04899999999998</v>
      </c>
      <c r="H24" s="42" t="s">
        <v>118</v>
      </c>
      <c r="I24" s="68">
        <f>E24+F24+G24</f>
        <v>70953.048999999999</v>
      </c>
      <c r="J24" s="69">
        <f>ROUND(I24/$I$23,3)</f>
        <v>0.218</v>
      </c>
    </row>
    <row r="25" spans="1:10" ht="27" customHeight="1">
      <c r="A25" s="2503"/>
      <c r="B25" s="2506"/>
      <c r="C25" s="38" t="s">
        <v>148</v>
      </c>
      <c r="D25" s="56" t="s">
        <v>132</v>
      </c>
      <c r="E25" s="40">
        <v>0</v>
      </c>
      <c r="F25" s="41">
        <v>0</v>
      </c>
      <c r="G25" s="41">
        <v>201.32400000000001</v>
      </c>
      <c r="H25" s="42" t="s">
        <v>118</v>
      </c>
      <c r="I25" s="68">
        <f>E25+F25+G25</f>
        <v>201.32400000000001</v>
      </c>
      <c r="J25" s="69">
        <f t="shared" ref="J25:J32" si="0">ROUND(I25/$I$23,3)</f>
        <v>1E-3</v>
      </c>
    </row>
    <row r="26" spans="1:10" ht="27" customHeight="1">
      <c r="A26" s="2503"/>
      <c r="B26" s="2506"/>
      <c r="C26" s="38" t="s">
        <v>149</v>
      </c>
      <c r="D26" s="56" t="s">
        <v>132</v>
      </c>
      <c r="E26" s="40">
        <v>0</v>
      </c>
      <c r="F26" s="41">
        <v>66479</v>
      </c>
      <c r="G26" s="41">
        <v>8167.1989999999996</v>
      </c>
      <c r="H26" s="42" t="s">
        <v>118</v>
      </c>
      <c r="I26" s="68">
        <f>E26+F26+G26</f>
        <v>74646.198999999993</v>
      </c>
      <c r="J26" s="69">
        <f t="shared" si="0"/>
        <v>0.23</v>
      </c>
    </row>
    <row r="27" spans="1:10" ht="27" customHeight="1">
      <c r="A27" s="2503"/>
      <c r="B27" s="2507"/>
      <c r="C27" s="38" t="s">
        <v>124</v>
      </c>
      <c r="D27" s="56" t="s">
        <v>132</v>
      </c>
      <c r="E27" s="40">
        <f>SUM(E24:E26)</f>
        <v>44414</v>
      </c>
      <c r="F27" s="41">
        <f>SUM(F24:F26)</f>
        <v>92661</v>
      </c>
      <c r="G27" s="41">
        <f>SUM(G24:G26)</f>
        <v>8725.5720000000001</v>
      </c>
      <c r="H27" s="42" t="s">
        <v>118</v>
      </c>
      <c r="I27" s="68">
        <f t="shared" ref="I27:I32" si="1">E27+F27+G27</f>
        <v>145800.57199999999</v>
      </c>
      <c r="J27" s="69">
        <f t="shared" si="0"/>
        <v>0.44900000000000001</v>
      </c>
    </row>
    <row r="28" spans="1:10" ht="27" customHeight="1">
      <c r="A28" s="2503"/>
      <c r="B28" s="2505" t="s">
        <v>150</v>
      </c>
      <c r="C28" s="38" t="s">
        <v>151</v>
      </c>
      <c r="D28" s="56" t="s">
        <v>132</v>
      </c>
      <c r="E28" s="40">
        <v>0</v>
      </c>
      <c r="F28" s="41">
        <v>12553</v>
      </c>
      <c r="G28" s="41">
        <v>4314.567</v>
      </c>
      <c r="H28" s="42" t="s">
        <v>118</v>
      </c>
      <c r="I28" s="68">
        <f t="shared" si="1"/>
        <v>16867.566999999999</v>
      </c>
      <c r="J28" s="69">
        <f t="shared" si="0"/>
        <v>5.1999999999999998E-2</v>
      </c>
    </row>
    <row r="29" spans="1:10" ht="27" customHeight="1">
      <c r="A29" s="2503"/>
      <c r="B29" s="2506"/>
      <c r="C29" s="38" t="s">
        <v>152</v>
      </c>
      <c r="D29" s="56" t="s">
        <v>132</v>
      </c>
      <c r="E29" s="40">
        <v>0</v>
      </c>
      <c r="F29" s="41">
        <v>16929</v>
      </c>
      <c r="G29" s="41">
        <v>83.933999999999997</v>
      </c>
      <c r="H29" s="42" t="s">
        <v>118</v>
      </c>
      <c r="I29" s="68">
        <f t="shared" si="1"/>
        <v>17012.934000000001</v>
      </c>
      <c r="J29" s="69">
        <f t="shared" si="0"/>
        <v>5.1999999999999998E-2</v>
      </c>
    </row>
    <row r="30" spans="1:10" ht="27" customHeight="1">
      <c r="A30" s="2503"/>
      <c r="B30" s="2506"/>
      <c r="C30" s="38" t="s">
        <v>153</v>
      </c>
      <c r="D30" s="56" t="s">
        <v>132</v>
      </c>
      <c r="E30" s="40">
        <v>1675</v>
      </c>
      <c r="F30" s="41">
        <v>79624</v>
      </c>
      <c r="G30" s="41">
        <v>2722.9949999999999</v>
      </c>
      <c r="H30" s="42" t="s">
        <v>118</v>
      </c>
      <c r="I30" s="68">
        <f t="shared" si="1"/>
        <v>84021.994999999995</v>
      </c>
      <c r="J30" s="69">
        <f t="shared" si="0"/>
        <v>0.25900000000000001</v>
      </c>
    </row>
    <row r="31" spans="1:10" ht="27" customHeight="1">
      <c r="A31" s="2503"/>
      <c r="B31" s="2506"/>
      <c r="C31" s="38" t="s">
        <v>154</v>
      </c>
      <c r="D31" s="56" t="s">
        <v>132</v>
      </c>
      <c r="E31" s="40">
        <v>5109</v>
      </c>
      <c r="F31" s="41">
        <v>47872</v>
      </c>
      <c r="G31" s="41">
        <v>8187.683</v>
      </c>
      <c r="H31" s="42" t="s">
        <v>118</v>
      </c>
      <c r="I31" s="68">
        <f t="shared" si="1"/>
        <v>61168.682999999997</v>
      </c>
      <c r="J31" s="69">
        <f t="shared" si="0"/>
        <v>0.188</v>
      </c>
    </row>
    <row r="32" spans="1:10" ht="27" customHeight="1">
      <c r="A32" s="2503"/>
      <c r="B32" s="2507"/>
      <c r="C32" s="38" t="s">
        <v>124</v>
      </c>
      <c r="D32" s="56" t="s">
        <v>132</v>
      </c>
      <c r="E32" s="45">
        <f>SUM(E28:E31)</f>
        <v>6784</v>
      </c>
      <c r="F32" s="46">
        <f>SUM(F28:F31)</f>
        <v>156978</v>
      </c>
      <c r="G32" s="46">
        <f>SUM(G28:G31)</f>
        <v>15309.179</v>
      </c>
      <c r="H32" s="70" t="s">
        <v>118</v>
      </c>
      <c r="I32" s="68">
        <f t="shared" si="1"/>
        <v>179071.179</v>
      </c>
      <c r="J32" s="69">
        <f t="shared" si="0"/>
        <v>0.55100000000000005</v>
      </c>
    </row>
    <row r="33" spans="1:10" ht="27" customHeight="1" thickBot="1">
      <c r="A33" s="2504"/>
      <c r="B33" s="62" t="s">
        <v>155</v>
      </c>
      <c r="C33" s="62"/>
      <c r="D33" s="71" t="s">
        <v>132</v>
      </c>
      <c r="E33" s="63" t="s">
        <v>78</v>
      </c>
      <c r="F33" s="72">
        <v>50231</v>
      </c>
      <c r="G33" s="72">
        <v>336.161</v>
      </c>
      <c r="H33" s="73" t="s">
        <v>118</v>
      </c>
      <c r="I33" s="74">
        <f>+F33+G33</f>
        <v>50567.161</v>
      </c>
      <c r="J33" s="75" t="s">
        <v>156</v>
      </c>
    </row>
    <row r="34" spans="1:10" ht="21.95" customHeight="1">
      <c r="B34" s="76" t="s">
        <v>157</v>
      </c>
    </row>
    <row r="35" spans="1:10" ht="21.95" customHeight="1">
      <c r="B35" s="76" t="s">
        <v>158</v>
      </c>
    </row>
    <row r="36" spans="1:10" ht="21.95" customHeight="1">
      <c r="B36" s="76" t="s">
        <v>159</v>
      </c>
    </row>
    <row r="37" spans="1:10" ht="21.95" customHeight="1">
      <c r="B37" s="76" t="s">
        <v>160</v>
      </c>
    </row>
    <row r="38" spans="1:10" ht="21.95" customHeight="1">
      <c r="B38" s="76" t="s">
        <v>161</v>
      </c>
    </row>
    <row r="39" spans="1:10" ht="8.25" customHeight="1"/>
    <row r="40" spans="1:10" ht="27" customHeight="1" thickBot="1">
      <c r="A40" s="26" t="s">
        <v>162</v>
      </c>
    </row>
    <row r="41" spans="1:10" s="32" customFormat="1" ht="27" customHeight="1" thickBot="1">
      <c r="A41" s="2525" t="s">
        <v>108</v>
      </c>
      <c r="B41" s="2526"/>
      <c r="C41" s="2526"/>
      <c r="D41" s="2536"/>
      <c r="E41" s="27" t="s">
        <v>109</v>
      </c>
      <c r="F41" s="28" t="s">
        <v>110</v>
      </c>
      <c r="G41" s="28" t="s">
        <v>111</v>
      </c>
      <c r="H41" s="29" t="s">
        <v>112</v>
      </c>
      <c r="I41" s="30" t="s">
        <v>113</v>
      </c>
      <c r="J41" s="31" t="s">
        <v>114</v>
      </c>
    </row>
    <row r="42" spans="1:10" ht="27" customHeight="1">
      <c r="A42" s="2537" t="s">
        <v>115</v>
      </c>
      <c r="B42" s="2538"/>
      <c r="C42" s="77" t="s">
        <v>163</v>
      </c>
      <c r="D42" s="78" t="s">
        <v>117</v>
      </c>
      <c r="E42" s="35">
        <v>41</v>
      </c>
      <c r="F42" s="36">
        <v>5</v>
      </c>
      <c r="G42" s="2539">
        <v>4452</v>
      </c>
      <c r="H42" s="37" t="s">
        <v>118</v>
      </c>
      <c r="I42" s="2542" t="s">
        <v>118</v>
      </c>
      <c r="J42" s="2543"/>
    </row>
    <row r="43" spans="1:10" ht="27" customHeight="1">
      <c r="A43" s="2537"/>
      <c r="B43" s="2538"/>
      <c r="C43" s="38" t="s">
        <v>119</v>
      </c>
      <c r="D43" s="39" t="s">
        <v>117</v>
      </c>
      <c r="E43" s="2544">
        <v>5</v>
      </c>
      <c r="F43" s="41">
        <v>771</v>
      </c>
      <c r="G43" s="2540"/>
      <c r="H43" s="42" t="s">
        <v>78</v>
      </c>
      <c r="I43" s="2547" t="s">
        <v>118</v>
      </c>
      <c r="J43" s="2548"/>
    </row>
    <row r="44" spans="1:10" ht="27" customHeight="1">
      <c r="A44" s="2537"/>
      <c r="B44" s="2538"/>
      <c r="C44" s="38" t="s">
        <v>120</v>
      </c>
      <c r="D44" s="39" t="s">
        <v>117</v>
      </c>
      <c r="E44" s="2545"/>
      <c r="F44" s="41">
        <v>481</v>
      </c>
      <c r="G44" s="2540"/>
      <c r="H44" s="42" t="s">
        <v>78</v>
      </c>
      <c r="I44" s="2547" t="s">
        <v>118</v>
      </c>
      <c r="J44" s="2548"/>
    </row>
    <row r="45" spans="1:10" ht="27" customHeight="1">
      <c r="A45" s="2537"/>
      <c r="B45" s="2538"/>
      <c r="C45" s="38" t="s">
        <v>121</v>
      </c>
      <c r="D45" s="39" t="s">
        <v>117</v>
      </c>
      <c r="E45" s="2546"/>
      <c r="F45" s="41">
        <v>36</v>
      </c>
      <c r="G45" s="2540"/>
      <c r="H45" s="42" t="s">
        <v>78</v>
      </c>
      <c r="I45" s="2547" t="s">
        <v>118</v>
      </c>
      <c r="J45" s="2548"/>
    </row>
    <row r="46" spans="1:10" ht="27" customHeight="1">
      <c r="A46" s="2537"/>
      <c r="B46" s="2538"/>
      <c r="C46" s="38" t="s">
        <v>122</v>
      </c>
      <c r="D46" s="39" t="s">
        <v>117</v>
      </c>
      <c r="E46" s="40">
        <v>46</v>
      </c>
      <c r="F46" s="41">
        <v>53</v>
      </c>
      <c r="G46" s="2541"/>
      <c r="H46" s="42" t="s">
        <v>78</v>
      </c>
      <c r="I46" s="2547" t="s">
        <v>118</v>
      </c>
      <c r="J46" s="2548"/>
    </row>
    <row r="47" spans="1:10" ht="27" customHeight="1">
      <c r="A47" s="2537"/>
      <c r="B47" s="2538"/>
      <c r="C47" s="38" t="s">
        <v>123</v>
      </c>
      <c r="D47" s="39" t="s">
        <v>117</v>
      </c>
      <c r="E47" s="40">
        <v>0</v>
      </c>
      <c r="F47" s="41">
        <v>9</v>
      </c>
      <c r="G47" s="41">
        <v>681</v>
      </c>
      <c r="H47" s="42" t="s">
        <v>78</v>
      </c>
      <c r="I47" s="2547" t="s">
        <v>118</v>
      </c>
      <c r="J47" s="2548"/>
    </row>
    <row r="48" spans="1:10" ht="27" customHeight="1" thickBot="1">
      <c r="A48" s="2537"/>
      <c r="B48" s="2538"/>
      <c r="C48" s="79" t="s">
        <v>124</v>
      </c>
      <c r="D48" s="80" t="s">
        <v>117</v>
      </c>
      <c r="E48" s="81">
        <f>+SUM(E42:E47)</f>
        <v>92</v>
      </c>
      <c r="F48" s="82">
        <f>+SUM(F42:F47)</f>
        <v>1355</v>
      </c>
      <c r="G48" s="64">
        <f>+SUM(G42:G47)</f>
        <v>5133</v>
      </c>
      <c r="H48" s="83">
        <v>8213</v>
      </c>
      <c r="I48" s="2517">
        <f>SUM(E48:H48)</f>
        <v>14793</v>
      </c>
      <c r="J48" s="2518"/>
    </row>
    <row r="49" spans="1:10" ht="27" customHeight="1" thickBot="1">
      <c r="A49" s="2525" t="s">
        <v>125</v>
      </c>
      <c r="B49" s="2526"/>
      <c r="C49" s="2526"/>
      <c r="D49" s="84" t="s">
        <v>126</v>
      </c>
      <c r="E49" s="49" t="s">
        <v>78</v>
      </c>
      <c r="F49" s="50">
        <v>120229643</v>
      </c>
      <c r="G49" s="50">
        <v>3695187</v>
      </c>
      <c r="H49" s="51">
        <v>387583</v>
      </c>
      <c r="I49" s="2527">
        <f>F49+G49+H49</f>
        <v>124312413</v>
      </c>
      <c r="J49" s="2528"/>
    </row>
    <row r="50" spans="1:10" ht="27" customHeight="1" thickBot="1">
      <c r="A50" s="2529" t="s">
        <v>127</v>
      </c>
      <c r="B50" s="2530"/>
      <c r="C50" s="2530"/>
      <c r="D50" s="48" t="s">
        <v>128</v>
      </c>
      <c r="E50" s="2531" t="s">
        <v>164</v>
      </c>
      <c r="F50" s="2532"/>
      <c r="G50" s="2532"/>
      <c r="H50" s="2533"/>
      <c r="I50" s="2534">
        <v>97.9</v>
      </c>
      <c r="J50" s="2535"/>
    </row>
    <row r="51" spans="1:10" ht="27" customHeight="1" thickBot="1">
      <c r="A51" s="2511" t="s">
        <v>130</v>
      </c>
      <c r="B51" s="52" t="s">
        <v>131</v>
      </c>
      <c r="C51" s="52"/>
      <c r="D51" s="53" t="s">
        <v>132</v>
      </c>
      <c r="E51" s="35">
        <v>4539948</v>
      </c>
      <c r="F51" s="36">
        <v>14490569</v>
      </c>
      <c r="G51" s="36">
        <v>552736</v>
      </c>
      <c r="H51" s="54">
        <v>28294</v>
      </c>
      <c r="I51" s="2519">
        <f>F51+G51</f>
        <v>15043305</v>
      </c>
      <c r="J51" s="2520"/>
    </row>
    <row r="52" spans="1:10" ht="27" customHeight="1" thickBot="1">
      <c r="A52" s="2512"/>
      <c r="B52" s="55" t="s">
        <v>133</v>
      </c>
      <c r="C52" s="55"/>
      <c r="D52" s="56" t="s">
        <v>132</v>
      </c>
      <c r="E52" s="40">
        <v>4527608</v>
      </c>
      <c r="F52" s="41">
        <v>13450393</v>
      </c>
      <c r="G52" s="41">
        <v>415332</v>
      </c>
      <c r="H52" s="57">
        <v>19805</v>
      </c>
      <c r="I52" s="2513">
        <f>+F52+G52</f>
        <v>13865725</v>
      </c>
      <c r="J52" s="2514"/>
    </row>
    <row r="53" spans="1:10" ht="27" customHeight="1" thickBot="1">
      <c r="A53" s="2512"/>
      <c r="B53" s="55" t="s">
        <v>134</v>
      </c>
      <c r="C53" s="55"/>
      <c r="D53" s="56" t="s">
        <v>135</v>
      </c>
      <c r="E53" s="85">
        <f>+ROUND(E52/E51*100,1)</f>
        <v>99.7</v>
      </c>
      <c r="F53" s="59">
        <f>+ROUND(F52/F51*100,1)</f>
        <v>92.8</v>
      </c>
      <c r="G53" s="59">
        <f>+ROUND(G52/G51*100,1)</f>
        <v>75.099999999999994</v>
      </c>
      <c r="H53" s="60">
        <v>70</v>
      </c>
      <c r="I53" s="2521">
        <f>+ROUND(I52/I51*100,1)</f>
        <v>92.2</v>
      </c>
      <c r="J53" s="2522"/>
    </row>
    <row r="54" spans="1:10" ht="27" customHeight="1" thickBot="1">
      <c r="A54" s="2512"/>
      <c r="B54" s="55" t="s">
        <v>136</v>
      </c>
      <c r="C54" s="55"/>
      <c r="D54" s="56" t="s">
        <v>132</v>
      </c>
      <c r="E54" s="40">
        <v>4524373</v>
      </c>
      <c r="F54" s="41">
        <v>13080568</v>
      </c>
      <c r="G54" s="41">
        <v>415332</v>
      </c>
      <c r="H54" s="57">
        <v>19805</v>
      </c>
      <c r="I54" s="2513">
        <f>F54+G54</f>
        <v>13495900</v>
      </c>
      <c r="J54" s="2514"/>
    </row>
    <row r="55" spans="1:10" ht="27" customHeight="1" thickBot="1">
      <c r="A55" s="2512"/>
      <c r="B55" s="55" t="s">
        <v>137</v>
      </c>
      <c r="C55" s="55"/>
      <c r="D55" s="56" t="s">
        <v>135</v>
      </c>
      <c r="E55" s="85">
        <f>+ROUND(E54/E51*100,1)</f>
        <v>99.7</v>
      </c>
      <c r="F55" s="59">
        <f>+ROUND(F54/F51*100,1)</f>
        <v>90.3</v>
      </c>
      <c r="G55" s="59">
        <f>+ROUND(G54/G51*100,1)</f>
        <v>75.099999999999994</v>
      </c>
      <c r="H55" s="86">
        <v>70</v>
      </c>
      <c r="I55" s="2523">
        <f>+ROUND(I54/I51*100,1)</f>
        <v>89.7</v>
      </c>
      <c r="J55" s="2524"/>
    </row>
    <row r="56" spans="1:10" ht="27" customHeight="1" thickBot="1">
      <c r="A56" s="2512"/>
      <c r="B56" s="55" t="s">
        <v>138</v>
      </c>
      <c r="C56" s="55"/>
      <c r="D56" s="56" t="s">
        <v>132</v>
      </c>
      <c r="E56" s="40">
        <v>13742</v>
      </c>
      <c r="F56" s="41">
        <v>44920</v>
      </c>
      <c r="G56" s="41">
        <v>2097.7449999999999</v>
      </c>
      <c r="H56" s="42" t="s">
        <v>118</v>
      </c>
      <c r="I56" s="2513">
        <f>F56+G56</f>
        <v>47017.745000000003</v>
      </c>
      <c r="J56" s="2514"/>
    </row>
    <row r="57" spans="1:10" ht="27" customHeight="1" thickBot="1">
      <c r="A57" s="2512"/>
      <c r="B57" s="55" t="s">
        <v>140</v>
      </c>
      <c r="C57" s="55"/>
      <c r="D57" s="56" t="s">
        <v>132</v>
      </c>
      <c r="E57" s="40">
        <v>12438</v>
      </c>
      <c r="F57" s="41">
        <v>39819</v>
      </c>
      <c r="G57" s="41">
        <f>ROUND(G51/365,0)</f>
        <v>1514</v>
      </c>
      <c r="H57" s="42" t="s">
        <v>118</v>
      </c>
      <c r="I57" s="2513">
        <f>F57+G57</f>
        <v>41333</v>
      </c>
      <c r="J57" s="2514"/>
    </row>
    <row r="58" spans="1:10" ht="27" customHeight="1" thickBot="1">
      <c r="A58" s="2512"/>
      <c r="B58" s="55" t="s">
        <v>141</v>
      </c>
      <c r="C58" s="55"/>
      <c r="D58" s="56" t="s">
        <v>142</v>
      </c>
      <c r="E58" s="61" t="s">
        <v>78</v>
      </c>
      <c r="F58" s="41">
        <v>372</v>
      </c>
      <c r="G58" s="41">
        <f>+ROUND(G56/G49*1000*1000,0)</f>
        <v>568</v>
      </c>
      <c r="H58" s="42" t="s">
        <v>118</v>
      </c>
      <c r="I58" s="2513">
        <f>+ROUND(I56/(F49+G49)*1000*1000,0)</f>
        <v>379</v>
      </c>
      <c r="J58" s="2514"/>
    </row>
    <row r="59" spans="1:10" ht="27" customHeight="1" thickBot="1">
      <c r="A59" s="2512"/>
      <c r="B59" s="62" t="s">
        <v>143</v>
      </c>
      <c r="C59" s="62"/>
      <c r="D59" s="71" t="s">
        <v>142</v>
      </c>
      <c r="E59" s="63" t="s">
        <v>78</v>
      </c>
      <c r="F59" s="64">
        <v>330</v>
      </c>
      <c r="G59" s="64">
        <f>+ROUND(G57/G49*1000*1000,0)</f>
        <v>410</v>
      </c>
      <c r="H59" s="72">
        <v>200</v>
      </c>
      <c r="I59" s="2515">
        <f>+ROUND(I57/(F49+G49)*1000*1000,0)</f>
        <v>334</v>
      </c>
      <c r="J59" s="2516"/>
    </row>
    <row r="60" spans="1:10" ht="27" customHeight="1">
      <c r="A60" s="2502" t="s">
        <v>144</v>
      </c>
      <c r="B60" s="52" t="s">
        <v>145</v>
      </c>
      <c r="C60" s="52"/>
      <c r="D60" s="53" t="s">
        <v>132</v>
      </c>
      <c r="E60" s="35">
        <f>E64+E68+E69</f>
        <v>4689251</v>
      </c>
      <c r="F60" s="36">
        <f>F64+F68+F69</f>
        <v>10570359</v>
      </c>
      <c r="G60" s="87">
        <f>G61+G68+G69</f>
        <v>593928.72100000002</v>
      </c>
      <c r="H60" s="37" t="s">
        <v>118</v>
      </c>
      <c r="I60" s="66">
        <f>+I64+I68+I69</f>
        <v>15259610</v>
      </c>
      <c r="J60" s="67">
        <v>1</v>
      </c>
    </row>
    <row r="61" spans="1:10" ht="27" customHeight="1">
      <c r="A61" s="2503"/>
      <c r="B61" s="2505" t="s">
        <v>146</v>
      </c>
      <c r="C61" s="38" t="s">
        <v>147</v>
      </c>
      <c r="D61" s="56" t="s">
        <v>132</v>
      </c>
      <c r="E61" s="40">
        <v>3857642</v>
      </c>
      <c r="F61" s="88">
        <v>3474963</v>
      </c>
      <c r="G61" s="2508">
        <v>256913.274</v>
      </c>
      <c r="H61" s="42" t="s">
        <v>118</v>
      </c>
      <c r="I61" s="68">
        <f>E61+F61</f>
        <v>7332605</v>
      </c>
      <c r="J61" s="69">
        <f>I61/$I$60</f>
        <v>0.48052374864102032</v>
      </c>
    </row>
    <row r="62" spans="1:10" ht="27" customHeight="1">
      <c r="A62" s="2503"/>
      <c r="B62" s="2506"/>
      <c r="C62" s="38" t="s">
        <v>148</v>
      </c>
      <c r="D62" s="56" t="s">
        <v>132</v>
      </c>
      <c r="E62" s="40">
        <v>62258</v>
      </c>
      <c r="F62" s="88">
        <v>159003</v>
      </c>
      <c r="G62" s="2509"/>
      <c r="H62" s="42" t="s">
        <v>118</v>
      </c>
      <c r="I62" s="68">
        <f>E62+F62</f>
        <v>221261</v>
      </c>
      <c r="J62" s="69">
        <f t="shared" ref="J62:J69" si="2">I62/$I$60</f>
        <v>1.44997807938735E-2</v>
      </c>
    </row>
    <row r="63" spans="1:10" ht="27" customHeight="1">
      <c r="A63" s="2503"/>
      <c r="B63" s="2506"/>
      <c r="C63" s="38" t="s">
        <v>149</v>
      </c>
      <c r="D63" s="56" t="s">
        <v>132</v>
      </c>
      <c r="E63" s="40">
        <v>667997</v>
      </c>
      <c r="F63" s="88">
        <v>3154616</v>
      </c>
      <c r="G63" s="2509"/>
      <c r="H63" s="42" t="s">
        <v>118</v>
      </c>
      <c r="I63" s="68">
        <f>E63+F63</f>
        <v>3822613</v>
      </c>
      <c r="J63" s="69">
        <f t="shared" si="2"/>
        <v>0.25050528814301282</v>
      </c>
    </row>
    <row r="64" spans="1:10" ht="27" customHeight="1">
      <c r="A64" s="2503"/>
      <c r="B64" s="2507"/>
      <c r="C64" s="38" t="s">
        <v>124</v>
      </c>
      <c r="D64" s="56" t="s">
        <v>132</v>
      </c>
      <c r="E64" s="40">
        <f>SUM(E61:E63)</f>
        <v>4587897</v>
      </c>
      <c r="F64" s="88">
        <f>SUM(F61:F63)</f>
        <v>6788582</v>
      </c>
      <c r="G64" s="2510"/>
      <c r="H64" s="42" t="s">
        <v>118</v>
      </c>
      <c r="I64" s="68">
        <f>SUM(I61:I63)</f>
        <v>11376479</v>
      </c>
      <c r="J64" s="69">
        <f t="shared" si="2"/>
        <v>0.74552881757790668</v>
      </c>
    </row>
    <row r="65" spans="1:10" ht="27" customHeight="1">
      <c r="A65" s="2503"/>
      <c r="B65" s="2505" t="s">
        <v>150</v>
      </c>
      <c r="C65" s="38" t="s">
        <v>151</v>
      </c>
      <c r="D65" s="56" t="s">
        <v>132</v>
      </c>
      <c r="E65" s="40">
        <v>41226</v>
      </c>
      <c r="F65" s="88">
        <v>491515</v>
      </c>
      <c r="G65" s="88">
        <v>45472.2</v>
      </c>
      <c r="H65" s="42" t="s">
        <v>118</v>
      </c>
      <c r="I65" s="68">
        <f>E65+F65</f>
        <v>532741</v>
      </c>
      <c r="J65" s="69">
        <f t="shared" si="2"/>
        <v>3.4911835885713983E-2</v>
      </c>
    </row>
    <row r="66" spans="1:10" ht="27" customHeight="1">
      <c r="A66" s="2503"/>
      <c r="B66" s="2506"/>
      <c r="C66" s="38" t="s">
        <v>152</v>
      </c>
      <c r="D66" s="56" t="s">
        <v>132</v>
      </c>
      <c r="E66" s="40">
        <v>11124</v>
      </c>
      <c r="F66" s="88">
        <v>987986</v>
      </c>
      <c r="G66" s="88">
        <v>115729.14</v>
      </c>
      <c r="H66" s="42" t="s">
        <v>118</v>
      </c>
      <c r="I66" s="68">
        <f>E66+F66</f>
        <v>999110</v>
      </c>
      <c r="J66" s="69">
        <f t="shared" si="2"/>
        <v>6.5474150387853952E-2</v>
      </c>
    </row>
    <row r="67" spans="1:10" ht="27" customHeight="1">
      <c r="A67" s="2503"/>
      <c r="B67" s="2506"/>
      <c r="C67" s="38" t="s">
        <v>153</v>
      </c>
      <c r="D67" s="56" t="s">
        <v>132</v>
      </c>
      <c r="E67" s="40">
        <v>16006</v>
      </c>
      <c r="F67" s="88">
        <v>1891386</v>
      </c>
      <c r="G67" s="88">
        <v>146484.38800000001</v>
      </c>
      <c r="H67" s="42" t="s">
        <v>118</v>
      </c>
      <c r="I67" s="68">
        <f>E67+F67</f>
        <v>1907392</v>
      </c>
      <c r="J67" s="69">
        <f t="shared" si="2"/>
        <v>0.12499611720089832</v>
      </c>
    </row>
    <row r="68" spans="1:10" ht="27" customHeight="1">
      <c r="A68" s="2503"/>
      <c r="B68" s="2507"/>
      <c r="C68" s="38" t="s">
        <v>124</v>
      </c>
      <c r="D68" s="56" t="s">
        <v>132</v>
      </c>
      <c r="E68" s="45">
        <f>SUM(E65:E67)</f>
        <v>68356</v>
      </c>
      <c r="F68" s="89">
        <f>SUM(F65:F67)</f>
        <v>3370887</v>
      </c>
      <c r="G68" s="89">
        <f>SUM(G65:G67)</f>
        <v>307685.728</v>
      </c>
      <c r="H68" s="70" t="s">
        <v>118</v>
      </c>
      <c r="I68" s="90">
        <f>SUM(I65:I67)</f>
        <v>3439243</v>
      </c>
      <c r="J68" s="69">
        <f t="shared" si="2"/>
        <v>0.22538210347446624</v>
      </c>
    </row>
    <row r="69" spans="1:10" ht="27" customHeight="1">
      <c r="A69" s="2503"/>
      <c r="B69" s="91" t="s">
        <v>165</v>
      </c>
      <c r="C69" s="92"/>
      <c r="D69" s="93" t="s">
        <v>132</v>
      </c>
      <c r="E69" s="40">
        <v>32998</v>
      </c>
      <c r="F69" s="89">
        <v>410890</v>
      </c>
      <c r="G69" s="89">
        <v>29329.719000000001</v>
      </c>
      <c r="H69" s="70" t="s">
        <v>78</v>
      </c>
      <c r="I69" s="90">
        <f>E69+F69</f>
        <v>443888</v>
      </c>
      <c r="J69" s="69">
        <f t="shared" si="2"/>
        <v>2.9089078947627103E-2</v>
      </c>
    </row>
    <row r="70" spans="1:10" ht="27" customHeight="1" thickBot="1">
      <c r="A70" s="2504"/>
      <c r="B70" s="62" t="s">
        <v>155</v>
      </c>
      <c r="C70" s="62"/>
      <c r="D70" s="44" t="s">
        <v>132</v>
      </c>
      <c r="E70" s="94" t="s">
        <v>156</v>
      </c>
      <c r="F70" s="95">
        <v>4523263</v>
      </c>
      <c r="G70" s="95">
        <v>35393.095999999998</v>
      </c>
      <c r="H70" s="73" t="s">
        <v>118</v>
      </c>
      <c r="I70" s="95">
        <f>F70</f>
        <v>4523263</v>
      </c>
      <c r="J70" s="96" t="s">
        <v>156</v>
      </c>
    </row>
    <row r="71" spans="1:10" ht="21.95" customHeight="1">
      <c r="B71" s="97" t="s">
        <v>166</v>
      </c>
    </row>
    <row r="72" spans="1:10" ht="21.95" customHeight="1">
      <c r="B72" s="76" t="s">
        <v>167</v>
      </c>
    </row>
    <row r="73" spans="1:10" ht="21.95" customHeight="1">
      <c r="B73" s="76" t="s">
        <v>168</v>
      </c>
    </row>
    <row r="74" spans="1:10" ht="21.95" customHeight="1">
      <c r="B74" s="76" t="s">
        <v>169</v>
      </c>
    </row>
    <row r="75" spans="1:10" ht="21.95" customHeight="1">
      <c r="B75" s="76" t="s">
        <v>170</v>
      </c>
    </row>
    <row r="76" spans="1:10" ht="27" customHeight="1"/>
    <row r="77" spans="1:10" ht="27" customHeight="1"/>
    <row r="78" spans="1:10" ht="27" customHeight="1"/>
    <row r="79" spans="1:10" ht="27" customHeight="1"/>
    <row r="80" spans="1:10" ht="27" customHeight="1"/>
    <row r="81" ht="27" customHeight="1"/>
    <row r="82" ht="27" customHeight="1"/>
    <row r="83" ht="27" customHeight="1"/>
    <row r="84" ht="27" customHeight="1"/>
    <row r="85" ht="27" customHeight="1"/>
    <row r="86" ht="27" customHeight="1"/>
  </sheetData>
  <mergeCells count="57">
    <mergeCell ref="I19:J19"/>
    <mergeCell ref="I20:J20"/>
    <mergeCell ref="A4:D4"/>
    <mergeCell ref="A5:B11"/>
    <mergeCell ref="I5:J5"/>
    <mergeCell ref="I6:J6"/>
    <mergeCell ref="I7:J7"/>
    <mergeCell ref="I8:J8"/>
    <mergeCell ref="I9:J9"/>
    <mergeCell ref="I10:J10"/>
    <mergeCell ref="I11:J11"/>
    <mergeCell ref="I14:J14"/>
    <mergeCell ref="I15:J15"/>
    <mergeCell ref="I16:J16"/>
    <mergeCell ref="I17:J17"/>
    <mergeCell ref="I18:J18"/>
    <mergeCell ref="A12:C12"/>
    <mergeCell ref="I12:J12"/>
    <mergeCell ref="A13:C13"/>
    <mergeCell ref="E13:H13"/>
    <mergeCell ref="I13:J13"/>
    <mergeCell ref="I21:J21"/>
    <mergeCell ref="I22:J22"/>
    <mergeCell ref="A41:D41"/>
    <mergeCell ref="A42:B48"/>
    <mergeCell ref="G42:G46"/>
    <mergeCell ref="I42:J42"/>
    <mergeCell ref="E43:E45"/>
    <mergeCell ref="I43:J43"/>
    <mergeCell ref="I44:J44"/>
    <mergeCell ref="I45:J45"/>
    <mergeCell ref="I46:J46"/>
    <mergeCell ref="I47:J47"/>
    <mergeCell ref="A23:A33"/>
    <mergeCell ref="B24:B27"/>
    <mergeCell ref="B28:B32"/>
    <mergeCell ref="A14:A22"/>
    <mergeCell ref="A49:C49"/>
    <mergeCell ref="I49:J49"/>
    <mergeCell ref="A50:C50"/>
    <mergeCell ref="E50:H50"/>
    <mergeCell ref="I50:J50"/>
    <mergeCell ref="I56:J56"/>
    <mergeCell ref="I57:J57"/>
    <mergeCell ref="I58:J58"/>
    <mergeCell ref="I59:J59"/>
    <mergeCell ref="I48:J48"/>
    <mergeCell ref="I51:J51"/>
    <mergeCell ref="I52:J52"/>
    <mergeCell ref="I53:J53"/>
    <mergeCell ref="I54:J54"/>
    <mergeCell ref="I55:J55"/>
    <mergeCell ref="A60:A70"/>
    <mergeCell ref="B61:B64"/>
    <mergeCell ref="G61:G64"/>
    <mergeCell ref="B65:B68"/>
    <mergeCell ref="A51:A59"/>
  </mergeCells>
  <phoneticPr fontId="4"/>
  <printOptions horizontalCentered="1"/>
  <pageMargins left="0.98425196850393704" right="0.59055118110236227" top="0.19685039370078741" bottom="0.39370078740157483" header="0.51181102362204722" footer="0.27559055118110237"/>
  <pageSetup paperSize="9" scale="4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6"/>
  <sheetViews>
    <sheetView view="pageBreakPreview" zoomScale="115" zoomScaleNormal="100" zoomScaleSheetLayoutView="115" workbookViewId="0">
      <selection activeCell="M15" sqref="M15"/>
    </sheetView>
  </sheetViews>
  <sheetFormatPr defaultRowHeight="12"/>
  <cols>
    <col min="1" max="8" width="9" style="99"/>
    <col min="9" max="9" width="16.125" style="99" customWidth="1"/>
    <col min="10" max="16384" width="9" style="99"/>
  </cols>
  <sheetData>
    <row r="1" spans="1:5" ht="20.100000000000001" customHeight="1">
      <c r="A1" s="98" t="s">
        <v>171</v>
      </c>
      <c r="D1" s="100"/>
      <c r="E1" s="100"/>
    </row>
    <row r="2" spans="1:5" ht="12" customHeight="1">
      <c r="A2" s="101"/>
    </row>
    <row r="3" spans="1:5" ht="12" customHeight="1">
      <c r="A3" s="101"/>
    </row>
    <row r="4" spans="1:5" ht="12" customHeight="1">
      <c r="A4" s="101"/>
    </row>
    <row r="5" spans="1:5" ht="15" customHeight="1">
      <c r="A5" s="102" t="s">
        <v>172</v>
      </c>
      <c r="B5" s="100"/>
      <c r="C5" s="100"/>
    </row>
    <row r="6" spans="1:5" ht="12" customHeight="1">
      <c r="A6" s="101"/>
    </row>
    <row r="7" spans="1:5" ht="12" customHeight="1">
      <c r="A7" s="101"/>
    </row>
    <row r="8" spans="1:5" ht="12" customHeight="1">
      <c r="A8" s="101"/>
    </row>
    <row r="9" spans="1:5" ht="12" customHeight="1">
      <c r="A9" s="101"/>
    </row>
    <row r="10" spans="1:5" ht="12" customHeight="1">
      <c r="A10" s="101"/>
    </row>
    <row r="11" spans="1:5" ht="12" customHeight="1">
      <c r="A11" s="101"/>
    </row>
    <row r="12" spans="1:5" ht="12" customHeight="1">
      <c r="A12" s="101"/>
    </row>
    <row r="13" spans="1:5" ht="12" customHeight="1">
      <c r="A13" s="101"/>
    </row>
    <row r="14" spans="1:5" ht="12" customHeight="1">
      <c r="A14" s="101"/>
    </row>
    <row r="15" spans="1:5" ht="12" customHeight="1">
      <c r="A15" s="101"/>
    </row>
    <row r="16" spans="1:5" ht="12" customHeight="1">
      <c r="A16" s="101"/>
    </row>
    <row r="17" spans="1:1" ht="12" customHeight="1">
      <c r="A17" s="101"/>
    </row>
    <row r="18" spans="1:1" ht="12" customHeight="1">
      <c r="A18" s="101"/>
    </row>
    <row r="19" spans="1:1" ht="12" customHeight="1">
      <c r="A19" s="101"/>
    </row>
    <row r="20" spans="1:1" ht="12" customHeight="1">
      <c r="A20" s="101"/>
    </row>
    <row r="21" spans="1:1" ht="12" customHeight="1">
      <c r="A21" s="101"/>
    </row>
    <row r="22" spans="1:1" ht="12" customHeight="1">
      <c r="A22" s="101"/>
    </row>
    <row r="23" spans="1:1" ht="12" customHeight="1">
      <c r="A23" s="101"/>
    </row>
    <row r="24" spans="1:1" ht="12" customHeight="1">
      <c r="A24" s="101"/>
    </row>
    <row r="25" spans="1:1" ht="12" customHeight="1">
      <c r="A25" s="101"/>
    </row>
    <row r="26" spans="1:1" ht="12" customHeight="1">
      <c r="A26" s="101"/>
    </row>
    <row r="27" spans="1:1" ht="12" customHeight="1">
      <c r="A27" s="101"/>
    </row>
    <row r="28" spans="1:1" ht="12" customHeight="1">
      <c r="A28" s="101"/>
    </row>
    <row r="29" spans="1:1" ht="12" customHeight="1">
      <c r="A29" s="101"/>
    </row>
    <row r="30" spans="1:1" ht="12" customHeight="1">
      <c r="A30" s="101"/>
    </row>
    <row r="31" spans="1:1" ht="12" customHeight="1">
      <c r="A31" s="101"/>
    </row>
    <row r="32" spans="1:1" ht="12" customHeight="1">
      <c r="A32" s="101"/>
    </row>
    <row r="33" spans="1:2" ht="12" customHeight="1">
      <c r="A33" s="101"/>
    </row>
    <row r="34" spans="1:2" ht="12" customHeight="1">
      <c r="A34" s="101"/>
    </row>
    <row r="35" spans="1:2" ht="12" customHeight="1">
      <c r="A35" s="101"/>
    </row>
    <row r="36" spans="1:2" ht="15" customHeight="1">
      <c r="A36" s="102" t="s">
        <v>173</v>
      </c>
      <c r="B36" s="100"/>
    </row>
    <row r="37" spans="1:2" ht="12" customHeight="1"/>
    <row r="38" spans="1:2" ht="12" customHeight="1"/>
    <row r="39" spans="1:2" ht="12" customHeight="1"/>
    <row r="40" spans="1:2" ht="12" customHeight="1"/>
    <row r="41" spans="1:2" ht="12" customHeight="1"/>
    <row r="42" spans="1:2" ht="12" customHeight="1"/>
    <row r="43" spans="1:2" ht="12" customHeight="1"/>
    <row r="44" spans="1:2" ht="12" customHeight="1"/>
    <row r="45" spans="1:2" ht="12" customHeight="1"/>
    <row r="46" spans="1:2" ht="12" customHeight="1"/>
    <row r="47" spans="1:2" ht="12" customHeight="1"/>
    <row r="48" spans="1:2" ht="12" customHeight="1"/>
    <row r="49" ht="12" customHeight="1"/>
    <row r="50" ht="12" customHeight="1"/>
    <row r="51" ht="12" customHeight="1"/>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spans="1:3" ht="12" customHeight="1"/>
    <row r="66" spans="1:3" ht="12" customHeight="1"/>
    <row r="67" spans="1:3" ht="12" customHeight="1"/>
    <row r="68" spans="1:3" ht="12" customHeight="1"/>
    <row r="69" spans="1:3" ht="15" customHeight="1">
      <c r="A69" s="102" t="s">
        <v>174</v>
      </c>
      <c r="B69" s="100"/>
      <c r="C69" s="100"/>
    </row>
    <row r="70" spans="1:3" ht="12" customHeight="1">
      <c r="A70" s="103"/>
    </row>
    <row r="71" spans="1:3" ht="12" customHeight="1">
      <c r="A71" s="104"/>
    </row>
    <row r="72" spans="1:3" ht="12" customHeight="1"/>
    <row r="73" spans="1:3" ht="12" customHeight="1"/>
    <row r="74" spans="1:3" ht="12" customHeight="1"/>
    <row r="75" spans="1:3" ht="12" customHeight="1"/>
    <row r="76" spans="1:3" ht="12" customHeight="1"/>
    <row r="77" spans="1:3" ht="12" customHeight="1"/>
    <row r="78" spans="1:3" ht="12" customHeight="1"/>
    <row r="79" spans="1:3" ht="12" customHeight="1"/>
    <row r="80" spans="1:3" ht="12" customHeight="1"/>
    <row r="81" spans="1:3" ht="12" customHeight="1"/>
    <row r="82" spans="1:3" ht="12" customHeight="1"/>
    <row r="83" spans="1:3" ht="12" customHeight="1"/>
    <row r="84" spans="1:3" ht="12" customHeight="1"/>
    <row r="85" spans="1:3" ht="12" customHeight="1"/>
    <row r="86" spans="1:3" ht="12" customHeight="1"/>
    <row r="87" spans="1:3" ht="12" customHeight="1"/>
    <row r="88" spans="1:3" ht="12" customHeight="1"/>
    <row r="89" spans="1:3" ht="12" customHeight="1"/>
    <row r="90" spans="1:3" ht="12" customHeight="1"/>
    <row r="91" spans="1:3" ht="12" customHeight="1"/>
    <row r="92" spans="1:3" ht="12" customHeight="1"/>
    <row r="93" spans="1:3" ht="15" customHeight="1">
      <c r="A93" s="102" t="s">
        <v>175</v>
      </c>
      <c r="B93" s="100"/>
      <c r="C93" s="100"/>
    </row>
    <row r="94" spans="1:3" ht="12" customHeight="1">
      <c r="A94" s="105"/>
    </row>
    <row r="95" spans="1:3" ht="12" customHeight="1"/>
    <row r="96" spans="1:3" ht="12" customHeight="1"/>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row r="111" ht="12" customHeight="1"/>
    <row r="112" ht="12" customHeight="1"/>
    <row r="113" spans="1:3" ht="12" customHeight="1"/>
    <row r="114" spans="1:3" ht="12" customHeight="1"/>
    <row r="115" spans="1:3" ht="12" customHeight="1"/>
    <row r="116" spans="1:3" ht="12" customHeight="1"/>
    <row r="117" spans="1:3" ht="15" customHeight="1">
      <c r="A117" s="102" t="s">
        <v>176</v>
      </c>
      <c r="B117" s="100"/>
      <c r="C117" s="100"/>
    </row>
    <row r="118" spans="1:3" ht="12" customHeight="1">
      <c r="A118" s="103"/>
    </row>
    <row r="119" spans="1:3" ht="12" customHeight="1"/>
    <row r="120" spans="1:3" ht="12" customHeight="1">
      <c r="A120" s="104"/>
    </row>
    <row r="121" spans="1:3" ht="12" customHeight="1"/>
    <row r="122" spans="1:3" ht="12" customHeight="1"/>
    <row r="123" spans="1:3" ht="12" customHeight="1"/>
    <row r="124" spans="1:3" ht="12" customHeight="1"/>
    <row r="125" spans="1:3" ht="12" customHeight="1"/>
    <row r="126" spans="1:3" ht="12" customHeight="1"/>
    <row r="127" spans="1:3" ht="12" customHeight="1"/>
    <row r="128" spans="1:3" ht="12" customHeight="1"/>
    <row r="129" spans="1:5" ht="12" customHeight="1"/>
    <row r="130" spans="1:5" ht="12" customHeight="1"/>
    <row r="131" spans="1:5" ht="12" customHeight="1"/>
    <row r="132" spans="1:5" ht="12" customHeight="1"/>
    <row r="133" spans="1:5" ht="12" customHeight="1"/>
    <row r="134" spans="1:5" ht="12" customHeight="1"/>
    <row r="135" spans="1:5" ht="12" customHeight="1"/>
    <row r="136" spans="1:5" ht="15" customHeight="1">
      <c r="A136" s="106" t="s">
        <v>177</v>
      </c>
      <c r="B136" s="100"/>
      <c r="C136" s="100"/>
      <c r="D136" s="100"/>
      <c r="E136" s="100"/>
    </row>
    <row r="137" spans="1:5" ht="12" customHeight="1">
      <c r="A137" s="107"/>
    </row>
    <row r="138" spans="1:5" ht="12" customHeight="1"/>
    <row r="139" spans="1:5" ht="12" customHeight="1"/>
    <row r="140" spans="1:5" ht="12" customHeight="1"/>
    <row r="141" spans="1:5" ht="12" customHeight="1"/>
    <row r="142" spans="1:5" ht="12" customHeight="1"/>
    <row r="143" spans="1:5" ht="12" customHeight="1"/>
    <row r="144" spans="1:5" ht="12" customHeight="1"/>
    <row r="145" spans="1:2" ht="12" customHeight="1"/>
    <row r="146" spans="1:2" ht="12" customHeight="1"/>
    <row r="147" spans="1:2" ht="12" customHeight="1"/>
    <row r="148" spans="1:2" ht="12" customHeight="1"/>
    <row r="149" spans="1:2" ht="12" customHeight="1"/>
    <row r="150" spans="1:2" ht="12" customHeight="1"/>
    <row r="151" spans="1:2" ht="12" customHeight="1"/>
    <row r="152" spans="1:2" ht="12" customHeight="1"/>
    <row r="153" spans="1:2" ht="12" customHeight="1"/>
    <row r="154" spans="1:2" ht="15" customHeight="1">
      <c r="A154" s="102" t="s">
        <v>178</v>
      </c>
      <c r="B154" s="100"/>
    </row>
    <row r="155" spans="1:2" ht="12" customHeight="1">
      <c r="A155" s="104"/>
    </row>
    <row r="156" spans="1:2" ht="12" customHeight="1"/>
    <row r="157" spans="1:2" ht="12" customHeight="1"/>
    <row r="158" spans="1:2" ht="12" customHeight="1"/>
    <row r="159" spans="1:2" ht="12" customHeight="1"/>
    <row r="160" spans="1:2" ht="12" customHeight="1"/>
    <row r="161" spans="7:9" ht="12" customHeight="1"/>
    <row r="162" spans="7:9" ht="12" customHeight="1"/>
    <row r="163" spans="7:9" ht="12" customHeight="1"/>
    <row r="164" spans="7:9" ht="12" customHeight="1"/>
    <row r="165" spans="7:9" ht="12" customHeight="1"/>
    <row r="166" spans="7:9" ht="12" customHeight="1"/>
    <row r="167" spans="7:9" ht="12" customHeight="1"/>
    <row r="168" spans="7:9" ht="12" customHeight="1"/>
    <row r="169" spans="7:9" ht="12" customHeight="1"/>
    <row r="170" spans="7:9" ht="12" customHeight="1"/>
    <row r="171" spans="7:9" ht="12" customHeight="1"/>
    <row r="172" spans="7:9" ht="12" customHeight="1"/>
    <row r="173" spans="7:9" ht="12" customHeight="1"/>
    <row r="174" spans="7:9" ht="12" customHeight="1">
      <c r="G174" s="108"/>
      <c r="H174" s="108"/>
      <c r="I174" s="108"/>
    </row>
    <row r="175" spans="7:9" ht="12" customHeight="1"/>
    <row r="176" spans="7:9" ht="12" customHeight="1"/>
    <row r="177" ht="12" customHeight="1"/>
    <row r="178" ht="12" customHeight="1"/>
    <row r="179" ht="12" customHeight="1"/>
    <row r="180" ht="12" customHeight="1"/>
    <row r="181" ht="12" customHeight="1"/>
    <row r="182" ht="12" customHeight="1"/>
    <row r="183" ht="12" customHeight="1"/>
    <row r="184" ht="12" customHeight="1"/>
    <row r="185" ht="12" customHeight="1"/>
    <row r="186" ht="12" customHeight="1"/>
  </sheetData>
  <phoneticPr fontId="4"/>
  <printOptions horizontalCentered="1"/>
  <pageMargins left="0.98425196850393704" right="0.39370078740157483" top="0.59055118110236227" bottom="0.59055118110236227" header="0.51181102362204722" footer="0"/>
  <pageSetup paperSize="9" scale="99" orientation="portrait" r:id="rId1"/>
  <headerFooter alignWithMargins="0"/>
  <rowBreaks count="2" manualBreakCount="2">
    <brk id="65" max="8" man="1"/>
    <brk id="135" max="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9"/>
  <sheetViews>
    <sheetView view="pageBreakPreview" zoomScaleNormal="100" zoomScaleSheetLayoutView="100" workbookViewId="0">
      <pane xSplit="1" ySplit="4" topLeftCell="B5" activePane="bottomRight" state="frozen"/>
      <selection pane="topRight" activeCell="B1" sqref="B1"/>
      <selection pane="bottomLeft" activeCell="A5" sqref="A5"/>
      <selection pane="bottomRight" activeCell="Q15" sqref="Q15"/>
    </sheetView>
  </sheetViews>
  <sheetFormatPr defaultColWidth="10" defaultRowHeight="20.100000000000001" customHeight="1"/>
  <cols>
    <col min="1" max="1" width="4" style="115" customWidth="1"/>
    <col min="2" max="2" width="8.625" style="110" customWidth="1"/>
    <col min="3" max="3" width="4.125" style="111" customWidth="1"/>
    <col min="4" max="4" width="8.625" style="110" customWidth="1"/>
    <col min="5" max="5" width="5.625" style="112" bestFit="1" customWidth="1"/>
    <col min="6" max="6" width="4.125" style="113" customWidth="1"/>
    <col min="7" max="7" width="8.625" style="110" customWidth="1"/>
    <col min="8" max="8" width="5.625" style="112" bestFit="1" customWidth="1"/>
    <col min="9" max="9" width="4.125" style="111" customWidth="1"/>
    <col min="10" max="10" width="8.625" style="110" customWidth="1"/>
    <col min="11" max="11" width="5.625" style="112" bestFit="1" customWidth="1"/>
    <col min="12" max="12" width="4.125" style="111" customWidth="1"/>
    <col min="13" max="13" width="8.625" style="110" bestFit="1" customWidth="1"/>
    <col min="14" max="14" width="5.625" style="112" bestFit="1" customWidth="1"/>
    <col min="15" max="15" width="5.25" style="114" customWidth="1"/>
    <col min="16" max="16384" width="10" style="110"/>
  </cols>
  <sheetData>
    <row r="1" spans="1:15" ht="19.5" customHeight="1">
      <c r="A1" s="109" t="s">
        <v>179</v>
      </c>
    </row>
    <row r="2" spans="1:15" ht="8.25" hidden="1" customHeight="1"/>
    <row r="3" spans="1:15" s="115" customFormat="1" ht="17.25" customHeight="1">
      <c r="A3" s="2561" t="s">
        <v>180</v>
      </c>
      <c r="B3" s="2562" t="s">
        <v>181</v>
      </c>
      <c r="C3" s="2564" t="s">
        <v>182</v>
      </c>
      <c r="D3" s="2565"/>
      <c r="E3" s="2566"/>
      <c r="F3" s="2567" t="s">
        <v>183</v>
      </c>
      <c r="G3" s="2568"/>
      <c r="H3" s="2569"/>
      <c r="I3" s="2564" t="s">
        <v>184</v>
      </c>
      <c r="J3" s="2565"/>
      <c r="K3" s="2566"/>
      <c r="L3" s="2560" t="s">
        <v>185</v>
      </c>
      <c r="M3" s="2560"/>
      <c r="N3" s="2560"/>
      <c r="O3" s="2560"/>
    </row>
    <row r="4" spans="1:15" ht="24.75" customHeight="1">
      <c r="A4" s="2561"/>
      <c r="B4" s="2563"/>
      <c r="C4" s="116" t="s">
        <v>186</v>
      </c>
      <c r="D4" s="117" t="s">
        <v>187</v>
      </c>
      <c r="E4" s="118" t="s">
        <v>188</v>
      </c>
      <c r="F4" s="119" t="s">
        <v>186</v>
      </c>
      <c r="G4" s="117" t="s">
        <v>187</v>
      </c>
      <c r="H4" s="118" t="s">
        <v>188</v>
      </c>
      <c r="I4" s="116" t="s">
        <v>186</v>
      </c>
      <c r="J4" s="117" t="s">
        <v>187</v>
      </c>
      <c r="K4" s="118" t="s">
        <v>188</v>
      </c>
      <c r="L4" s="120" t="s">
        <v>186</v>
      </c>
      <c r="M4" s="121" t="s">
        <v>187</v>
      </c>
      <c r="N4" s="122" t="s">
        <v>188</v>
      </c>
      <c r="O4" s="123" t="s">
        <v>189</v>
      </c>
    </row>
    <row r="5" spans="1:15" ht="17.25" customHeight="1">
      <c r="A5" s="124">
        <v>40</v>
      </c>
      <c r="B5" s="125">
        <v>1958007</v>
      </c>
      <c r="C5" s="126">
        <v>67</v>
      </c>
      <c r="D5" s="127">
        <v>1090405</v>
      </c>
      <c r="E5" s="128">
        <f t="shared" ref="E5:E48" si="0">ROUND(D5/B5*100,1)</f>
        <v>55.7</v>
      </c>
      <c r="F5" s="129">
        <v>730</v>
      </c>
      <c r="G5" s="127">
        <v>397293</v>
      </c>
      <c r="H5" s="128">
        <f t="shared" ref="H5:H35" si="1">ROUND(G5/B5*100,2)</f>
        <v>20.29</v>
      </c>
      <c r="I5" s="126">
        <v>33</v>
      </c>
      <c r="J5" s="127">
        <v>15116</v>
      </c>
      <c r="K5" s="128">
        <f t="shared" ref="K5:K48" si="2">ROUND(J5/B5*100,1)</f>
        <v>0.8</v>
      </c>
      <c r="L5" s="130">
        <f t="shared" ref="L5:M36" si="3">C5+F5+I5</f>
        <v>830</v>
      </c>
      <c r="M5" s="131">
        <f t="shared" si="3"/>
        <v>1502814</v>
      </c>
      <c r="N5" s="132">
        <f t="shared" ref="N5:N48" si="4">ROUND(M5/B5*100,1)</f>
        <v>76.8</v>
      </c>
      <c r="O5" s="133" t="s">
        <v>190</v>
      </c>
    </row>
    <row r="6" spans="1:15" ht="17.25" customHeight="1">
      <c r="A6" s="134">
        <v>41</v>
      </c>
      <c r="B6" s="135">
        <v>1946669</v>
      </c>
      <c r="C6" s="136">
        <v>66</v>
      </c>
      <c r="D6" s="137">
        <v>1122593</v>
      </c>
      <c r="E6" s="138">
        <f t="shared" si="0"/>
        <v>57.7</v>
      </c>
      <c r="F6" s="139">
        <v>691</v>
      </c>
      <c r="G6" s="137">
        <v>386493</v>
      </c>
      <c r="H6" s="138">
        <f t="shared" si="1"/>
        <v>19.850000000000001</v>
      </c>
      <c r="I6" s="136">
        <v>34</v>
      </c>
      <c r="J6" s="137">
        <v>13806</v>
      </c>
      <c r="K6" s="138">
        <f t="shared" si="2"/>
        <v>0.7</v>
      </c>
      <c r="L6" s="140">
        <f t="shared" si="3"/>
        <v>791</v>
      </c>
      <c r="M6" s="137">
        <f t="shared" si="3"/>
        <v>1522892</v>
      </c>
      <c r="N6" s="141">
        <f t="shared" si="4"/>
        <v>78.2</v>
      </c>
      <c r="O6" s="142" t="s">
        <v>191</v>
      </c>
    </row>
    <row r="7" spans="1:15" ht="17.25" customHeight="1">
      <c r="A7" s="134">
        <v>42</v>
      </c>
      <c r="B7" s="135">
        <v>1947608</v>
      </c>
      <c r="C7" s="136">
        <v>66</v>
      </c>
      <c r="D7" s="137">
        <v>1168214</v>
      </c>
      <c r="E7" s="138">
        <f t="shared" si="0"/>
        <v>60</v>
      </c>
      <c r="F7" s="139">
        <v>673</v>
      </c>
      <c r="G7" s="137">
        <v>372778</v>
      </c>
      <c r="H7" s="138">
        <f t="shared" si="1"/>
        <v>19.14</v>
      </c>
      <c r="I7" s="136">
        <v>41</v>
      </c>
      <c r="J7" s="137">
        <v>13480</v>
      </c>
      <c r="K7" s="138">
        <f t="shared" si="2"/>
        <v>0.7</v>
      </c>
      <c r="L7" s="140">
        <f t="shared" si="3"/>
        <v>780</v>
      </c>
      <c r="M7" s="137">
        <f t="shared" si="3"/>
        <v>1554472</v>
      </c>
      <c r="N7" s="141">
        <f t="shared" si="4"/>
        <v>79.8</v>
      </c>
      <c r="O7" s="142" t="s">
        <v>191</v>
      </c>
    </row>
    <row r="8" spans="1:15" ht="17.25" customHeight="1">
      <c r="A8" s="143">
        <v>43</v>
      </c>
      <c r="B8" s="144">
        <v>1949718</v>
      </c>
      <c r="C8" s="145">
        <v>65</v>
      </c>
      <c r="D8" s="146">
        <v>1217220</v>
      </c>
      <c r="E8" s="147">
        <f t="shared" si="0"/>
        <v>62.4</v>
      </c>
      <c r="F8" s="148">
        <v>667</v>
      </c>
      <c r="G8" s="146">
        <v>365386</v>
      </c>
      <c r="H8" s="147">
        <f t="shared" si="1"/>
        <v>18.739999999999998</v>
      </c>
      <c r="I8" s="145">
        <v>43</v>
      </c>
      <c r="J8" s="146">
        <v>12559</v>
      </c>
      <c r="K8" s="147">
        <f t="shared" si="2"/>
        <v>0.6</v>
      </c>
      <c r="L8" s="149">
        <f t="shared" si="3"/>
        <v>775</v>
      </c>
      <c r="M8" s="146">
        <f t="shared" si="3"/>
        <v>1595165</v>
      </c>
      <c r="N8" s="150">
        <f t="shared" si="4"/>
        <v>81.8</v>
      </c>
      <c r="O8" s="151" t="s">
        <v>191</v>
      </c>
    </row>
    <row r="9" spans="1:15" ht="17.25" customHeight="1">
      <c r="A9" s="152">
        <v>44</v>
      </c>
      <c r="B9" s="153">
        <v>1950436</v>
      </c>
      <c r="C9" s="154">
        <v>65</v>
      </c>
      <c r="D9" s="131">
        <v>1241480</v>
      </c>
      <c r="E9" s="155">
        <f t="shared" si="0"/>
        <v>63.7</v>
      </c>
      <c r="F9" s="156">
        <v>666</v>
      </c>
      <c r="G9" s="131">
        <v>363664</v>
      </c>
      <c r="H9" s="155">
        <f t="shared" si="1"/>
        <v>18.649999999999999</v>
      </c>
      <c r="I9" s="154">
        <v>51</v>
      </c>
      <c r="J9" s="131">
        <v>12600</v>
      </c>
      <c r="K9" s="155">
        <f t="shared" si="2"/>
        <v>0.6</v>
      </c>
      <c r="L9" s="130">
        <f t="shared" si="3"/>
        <v>782</v>
      </c>
      <c r="M9" s="131">
        <f t="shared" si="3"/>
        <v>1617744</v>
      </c>
      <c r="N9" s="157">
        <f t="shared" si="4"/>
        <v>82.9</v>
      </c>
      <c r="O9" s="133" t="s">
        <v>192</v>
      </c>
    </row>
    <row r="10" spans="1:15" ht="17.25" customHeight="1">
      <c r="A10" s="134">
        <v>45</v>
      </c>
      <c r="B10" s="135">
        <v>1953910</v>
      </c>
      <c r="C10" s="136">
        <v>68</v>
      </c>
      <c r="D10" s="137">
        <v>1274832</v>
      </c>
      <c r="E10" s="138">
        <f t="shared" si="0"/>
        <v>65.2</v>
      </c>
      <c r="F10" s="139">
        <v>672</v>
      </c>
      <c r="G10" s="137">
        <v>355481</v>
      </c>
      <c r="H10" s="138">
        <f t="shared" si="1"/>
        <v>18.190000000000001</v>
      </c>
      <c r="I10" s="136">
        <v>53</v>
      </c>
      <c r="J10" s="137">
        <v>11506</v>
      </c>
      <c r="K10" s="138">
        <f t="shared" si="2"/>
        <v>0.6</v>
      </c>
      <c r="L10" s="140">
        <f t="shared" si="3"/>
        <v>793</v>
      </c>
      <c r="M10" s="137">
        <f t="shared" si="3"/>
        <v>1641819</v>
      </c>
      <c r="N10" s="141">
        <f t="shared" si="4"/>
        <v>84</v>
      </c>
      <c r="O10" s="142" t="s">
        <v>192</v>
      </c>
    </row>
    <row r="11" spans="1:15" ht="17.25" customHeight="1">
      <c r="A11" s="134">
        <v>46</v>
      </c>
      <c r="B11" s="135">
        <v>1965188</v>
      </c>
      <c r="C11" s="136">
        <v>71</v>
      </c>
      <c r="D11" s="137">
        <v>1321449</v>
      </c>
      <c r="E11" s="138">
        <f t="shared" si="0"/>
        <v>67.2</v>
      </c>
      <c r="F11" s="139">
        <v>657</v>
      </c>
      <c r="G11" s="137">
        <v>345194</v>
      </c>
      <c r="H11" s="138">
        <f t="shared" si="1"/>
        <v>17.57</v>
      </c>
      <c r="I11" s="136">
        <v>53</v>
      </c>
      <c r="J11" s="137">
        <v>10168</v>
      </c>
      <c r="K11" s="138">
        <f t="shared" si="2"/>
        <v>0.5</v>
      </c>
      <c r="L11" s="140">
        <f t="shared" si="3"/>
        <v>781</v>
      </c>
      <c r="M11" s="137">
        <f t="shared" si="3"/>
        <v>1676811</v>
      </c>
      <c r="N11" s="141">
        <f t="shared" si="4"/>
        <v>85.3</v>
      </c>
      <c r="O11" s="142" t="s">
        <v>193</v>
      </c>
    </row>
    <row r="12" spans="1:15" ht="17.25" customHeight="1">
      <c r="A12" s="134">
        <v>47</v>
      </c>
      <c r="B12" s="135">
        <v>1977521</v>
      </c>
      <c r="C12" s="136">
        <v>69</v>
      </c>
      <c r="D12" s="137">
        <v>1363717</v>
      </c>
      <c r="E12" s="138">
        <f t="shared" si="0"/>
        <v>69</v>
      </c>
      <c r="F12" s="139">
        <v>632</v>
      </c>
      <c r="G12" s="137">
        <v>336938</v>
      </c>
      <c r="H12" s="138">
        <f t="shared" si="1"/>
        <v>17.04</v>
      </c>
      <c r="I12" s="136">
        <v>56</v>
      </c>
      <c r="J12" s="137">
        <v>10239</v>
      </c>
      <c r="K12" s="138">
        <f t="shared" si="2"/>
        <v>0.5</v>
      </c>
      <c r="L12" s="140">
        <f t="shared" si="3"/>
        <v>757</v>
      </c>
      <c r="M12" s="137">
        <f t="shared" si="3"/>
        <v>1710894</v>
      </c>
      <c r="N12" s="141">
        <f t="shared" si="4"/>
        <v>86.5</v>
      </c>
      <c r="O12" s="142" t="s">
        <v>194</v>
      </c>
    </row>
    <row r="13" spans="1:15" ht="17.25" customHeight="1">
      <c r="A13" s="143">
        <v>48</v>
      </c>
      <c r="B13" s="144">
        <v>1992155</v>
      </c>
      <c r="C13" s="145">
        <v>68</v>
      </c>
      <c r="D13" s="146">
        <v>1408525</v>
      </c>
      <c r="E13" s="147">
        <f t="shared" si="0"/>
        <v>70.7</v>
      </c>
      <c r="F13" s="148">
        <v>617</v>
      </c>
      <c r="G13" s="146">
        <v>330505</v>
      </c>
      <c r="H13" s="147">
        <f t="shared" si="1"/>
        <v>16.59</v>
      </c>
      <c r="I13" s="145">
        <v>58</v>
      </c>
      <c r="J13" s="146">
        <v>10734</v>
      </c>
      <c r="K13" s="147">
        <f t="shared" si="2"/>
        <v>0.5</v>
      </c>
      <c r="L13" s="149">
        <f t="shared" si="3"/>
        <v>743</v>
      </c>
      <c r="M13" s="146">
        <f t="shared" si="3"/>
        <v>1749764</v>
      </c>
      <c r="N13" s="150">
        <f t="shared" si="4"/>
        <v>87.8</v>
      </c>
      <c r="O13" s="151" t="s">
        <v>195</v>
      </c>
    </row>
    <row r="14" spans="1:15" ht="17.25" customHeight="1">
      <c r="A14" s="152">
        <v>49</v>
      </c>
      <c r="B14" s="153">
        <v>2008255</v>
      </c>
      <c r="C14" s="154">
        <v>68</v>
      </c>
      <c r="D14" s="131">
        <v>1445592</v>
      </c>
      <c r="E14" s="155">
        <f t="shared" si="0"/>
        <v>72</v>
      </c>
      <c r="F14" s="156">
        <v>609</v>
      </c>
      <c r="G14" s="131">
        <v>314569</v>
      </c>
      <c r="H14" s="155">
        <f t="shared" si="1"/>
        <v>15.66</v>
      </c>
      <c r="I14" s="154">
        <v>61</v>
      </c>
      <c r="J14" s="131">
        <v>10477</v>
      </c>
      <c r="K14" s="155">
        <f t="shared" si="2"/>
        <v>0.5</v>
      </c>
      <c r="L14" s="130">
        <f t="shared" si="3"/>
        <v>738</v>
      </c>
      <c r="M14" s="131">
        <f t="shared" si="3"/>
        <v>1770638</v>
      </c>
      <c r="N14" s="157">
        <f t="shared" si="4"/>
        <v>88.2</v>
      </c>
      <c r="O14" s="133" t="s">
        <v>194</v>
      </c>
    </row>
    <row r="15" spans="1:15" ht="17.25" customHeight="1">
      <c r="A15" s="134">
        <v>50</v>
      </c>
      <c r="B15" s="135">
        <v>2018125</v>
      </c>
      <c r="C15" s="136">
        <v>68</v>
      </c>
      <c r="D15" s="137">
        <v>1490168</v>
      </c>
      <c r="E15" s="138">
        <f t="shared" si="0"/>
        <v>73.8</v>
      </c>
      <c r="F15" s="139">
        <v>598</v>
      </c>
      <c r="G15" s="137">
        <v>303435</v>
      </c>
      <c r="H15" s="138">
        <f t="shared" si="1"/>
        <v>15.04</v>
      </c>
      <c r="I15" s="136">
        <v>57</v>
      </c>
      <c r="J15" s="137">
        <v>8743</v>
      </c>
      <c r="K15" s="138">
        <f t="shared" si="2"/>
        <v>0.4</v>
      </c>
      <c r="L15" s="140">
        <f t="shared" si="3"/>
        <v>723</v>
      </c>
      <c r="M15" s="137">
        <f t="shared" si="3"/>
        <v>1802346</v>
      </c>
      <c r="N15" s="141">
        <f t="shared" si="4"/>
        <v>89.3</v>
      </c>
      <c r="O15" s="142" t="s">
        <v>196</v>
      </c>
    </row>
    <row r="16" spans="1:15" ht="17.25" customHeight="1">
      <c r="A16" s="134">
        <v>51</v>
      </c>
      <c r="B16" s="135">
        <v>2033365</v>
      </c>
      <c r="C16" s="136">
        <v>69</v>
      </c>
      <c r="D16" s="137">
        <v>1516651</v>
      </c>
      <c r="E16" s="138">
        <f t="shared" si="0"/>
        <v>74.599999999999994</v>
      </c>
      <c r="F16" s="139">
        <v>588</v>
      </c>
      <c r="G16" s="137">
        <v>300235</v>
      </c>
      <c r="H16" s="138">
        <f t="shared" si="1"/>
        <v>14.77</v>
      </c>
      <c r="I16" s="136">
        <v>57</v>
      </c>
      <c r="J16" s="137">
        <v>8118</v>
      </c>
      <c r="K16" s="138">
        <f t="shared" si="2"/>
        <v>0.4</v>
      </c>
      <c r="L16" s="140">
        <f t="shared" si="3"/>
        <v>714</v>
      </c>
      <c r="M16" s="137">
        <f t="shared" si="3"/>
        <v>1825004</v>
      </c>
      <c r="N16" s="141">
        <f t="shared" si="4"/>
        <v>89.8</v>
      </c>
      <c r="O16" s="142" t="s">
        <v>197</v>
      </c>
    </row>
    <row r="17" spans="1:15" ht="17.25" customHeight="1">
      <c r="A17" s="134">
        <v>52</v>
      </c>
      <c r="B17" s="135">
        <v>2048500</v>
      </c>
      <c r="C17" s="136">
        <v>69</v>
      </c>
      <c r="D17" s="137">
        <v>1562540</v>
      </c>
      <c r="E17" s="138">
        <f t="shared" si="0"/>
        <v>76.3</v>
      </c>
      <c r="F17" s="139">
        <v>566</v>
      </c>
      <c r="G17" s="137">
        <v>290126</v>
      </c>
      <c r="H17" s="138">
        <f t="shared" si="1"/>
        <v>14.16</v>
      </c>
      <c r="I17" s="136">
        <v>55</v>
      </c>
      <c r="J17" s="137">
        <v>7962</v>
      </c>
      <c r="K17" s="138">
        <f t="shared" si="2"/>
        <v>0.4</v>
      </c>
      <c r="L17" s="140">
        <f t="shared" si="3"/>
        <v>690</v>
      </c>
      <c r="M17" s="137">
        <f t="shared" si="3"/>
        <v>1860628</v>
      </c>
      <c r="N17" s="141">
        <f t="shared" si="4"/>
        <v>90.8</v>
      </c>
      <c r="O17" s="142" t="s">
        <v>198</v>
      </c>
    </row>
    <row r="18" spans="1:15" ht="17.25" customHeight="1">
      <c r="A18" s="143">
        <v>53</v>
      </c>
      <c r="B18" s="144">
        <v>2060982</v>
      </c>
      <c r="C18" s="145">
        <v>67</v>
      </c>
      <c r="D18" s="146">
        <v>1606104</v>
      </c>
      <c r="E18" s="147">
        <f t="shared" si="0"/>
        <v>77.900000000000006</v>
      </c>
      <c r="F18" s="148">
        <v>532</v>
      </c>
      <c r="G18" s="146">
        <v>278131</v>
      </c>
      <c r="H18" s="147">
        <f t="shared" si="1"/>
        <v>13.5</v>
      </c>
      <c r="I18" s="145">
        <v>55</v>
      </c>
      <c r="J18" s="146">
        <v>6591</v>
      </c>
      <c r="K18" s="147">
        <f t="shared" si="2"/>
        <v>0.3</v>
      </c>
      <c r="L18" s="149">
        <f t="shared" si="3"/>
        <v>654</v>
      </c>
      <c r="M18" s="146">
        <f t="shared" si="3"/>
        <v>1890826</v>
      </c>
      <c r="N18" s="150">
        <f t="shared" si="4"/>
        <v>91.7</v>
      </c>
      <c r="O18" s="151" t="s">
        <v>198</v>
      </c>
    </row>
    <row r="19" spans="1:15" ht="17.25" customHeight="1">
      <c r="A19" s="152">
        <v>54</v>
      </c>
      <c r="B19" s="153">
        <v>2072352</v>
      </c>
      <c r="C19" s="154">
        <v>68</v>
      </c>
      <c r="D19" s="131">
        <v>1631453</v>
      </c>
      <c r="E19" s="155">
        <f t="shared" si="0"/>
        <v>78.7</v>
      </c>
      <c r="F19" s="156">
        <v>519</v>
      </c>
      <c r="G19" s="131">
        <v>277255</v>
      </c>
      <c r="H19" s="155">
        <f t="shared" si="1"/>
        <v>13.38</v>
      </c>
      <c r="I19" s="154">
        <v>50</v>
      </c>
      <c r="J19" s="131">
        <v>5908</v>
      </c>
      <c r="K19" s="155">
        <f t="shared" si="2"/>
        <v>0.3</v>
      </c>
      <c r="L19" s="130">
        <f t="shared" si="3"/>
        <v>637</v>
      </c>
      <c r="M19" s="131">
        <f t="shared" si="3"/>
        <v>1914616</v>
      </c>
      <c r="N19" s="157">
        <f t="shared" si="4"/>
        <v>92.4</v>
      </c>
      <c r="O19" s="133" t="s">
        <v>198</v>
      </c>
    </row>
    <row r="20" spans="1:15" ht="17.25" customHeight="1">
      <c r="A20" s="134">
        <v>55</v>
      </c>
      <c r="B20" s="135">
        <v>2082104</v>
      </c>
      <c r="C20" s="136">
        <v>69</v>
      </c>
      <c r="D20" s="137">
        <v>1651264</v>
      </c>
      <c r="E20" s="138">
        <f t="shared" si="0"/>
        <v>79.3</v>
      </c>
      <c r="F20" s="139">
        <v>510</v>
      </c>
      <c r="G20" s="137">
        <v>278294</v>
      </c>
      <c r="H20" s="138">
        <f t="shared" si="1"/>
        <v>13.37</v>
      </c>
      <c r="I20" s="136">
        <v>49</v>
      </c>
      <c r="J20" s="137">
        <v>5094</v>
      </c>
      <c r="K20" s="138">
        <f t="shared" si="2"/>
        <v>0.2</v>
      </c>
      <c r="L20" s="140">
        <f t="shared" si="3"/>
        <v>628</v>
      </c>
      <c r="M20" s="137">
        <f t="shared" si="3"/>
        <v>1934652</v>
      </c>
      <c r="N20" s="141">
        <f t="shared" si="4"/>
        <v>92.9</v>
      </c>
      <c r="O20" s="142" t="s">
        <v>197</v>
      </c>
    </row>
    <row r="21" spans="1:15" ht="17.25" customHeight="1">
      <c r="A21" s="134">
        <v>56</v>
      </c>
      <c r="B21" s="135">
        <v>2090638</v>
      </c>
      <c r="C21" s="136">
        <v>69</v>
      </c>
      <c r="D21" s="137">
        <v>1665848</v>
      </c>
      <c r="E21" s="138">
        <f t="shared" si="0"/>
        <v>79.7</v>
      </c>
      <c r="F21" s="139">
        <v>496</v>
      </c>
      <c r="G21" s="137">
        <v>280310</v>
      </c>
      <c r="H21" s="138">
        <f t="shared" si="1"/>
        <v>13.41</v>
      </c>
      <c r="I21" s="136">
        <v>44</v>
      </c>
      <c r="J21" s="137">
        <v>5812</v>
      </c>
      <c r="K21" s="138">
        <f t="shared" si="2"/>
        <v>0.3</v>
      </c>
      <c r="L21" s="140">
        <f t="shared" si="3"/>
        <v>609</v>
      </c>
      <c r="M21" s="137">
        <f t="shared" si="3"/>
        <v>1951970</v>
      </c>
      <c r="N21" s="141">
        <f t="shared" si="4"/>
        <v>93.4</v>
      </c>
      <c r="O21" s="142" t="s">
        <v>198</v>
      </c>
    </row>
    <row r="22" spans="1:15" ht="17.25" customHeight="1">
      <c r="A22" s="134">
        <v>57</v>
      </c>
      <c r="B22" s="135">
        <v>2098028</v>
      </c>
      <c r="C22" s="136">
        <v>69</v>
      </c>
      <c r="D22" s="137">
        <v>1685428</v>
      </c>
      <c r="E22" s="138">
        <f t="shared" si="0"/>
        <v>80.3</v>
      </c>
      <c r="F22" s="139">
        <v>499</v>
      </c>
      <c r="G22" s="137">
        <v>279658</v>
      </c>
      <c r="H22" s="138">
        <f t="shared" si="1"/>
        <v>13.33</v>
      </c>
      <c r="I22" s="136">
        <v>42</v>
      </c>
      <c r="J22" s="137">
        <v>5109</v>
      </c>
      <c r="K22" s="138">
        <f t="shared" si="2"/>
        <v>0.2</v>
      </c>
      <c r="L22" s="140">
        <f t="shared" si="3"/>
        <v>610</v>
      </c>
      <c r="M22" s="137">
        <f t="shared" si="3"/>
        <v>1970195</v>
      </c>
      <c r="N22" s="141">
        <f t="shared" si="4"/>
        <v>93.9</v>
      </c>
      <c r="O22" s="142" t="s">
        <v>198</v>
      </c>
    </row>
    <row r="23" spans="1:15" ht="17.25" customHeight="1">
      <c r="A23" s="143">
        <v>58</v>
      </c>
      <c r="B23" s="144">
        <v>2107027</v>
      </c>
      <c r="C23" s="145">
        <v>69</v>
      </c>
      <c r="D23" s="146">
        <v>1700639</v>
      </c>
      <c r="E23" s="147">
        <f t="shared" si="0"/>
        <v>80.7</v>
      </c>
      <c r="F23" s="148">
        <v>483</v>
      </c>
      <c r="G23" s="146">
        <v>279438</v>
      </c>
      <c r="H23" s="147">
        <f t="shared" si="1"/>
        <v>13.26</v>
      </c>
      <c r="I23" s="145">
        <v>41</v>
      </c>
      <c r="J23" s="146">
        <v>4860</v>
      </c>
      <c r="K23" s="147">
        <f t="shared" si="2"/>
        <v>0.2</v>
      </c>
      <c r="L23" s="149">
        <f t="shared" si="3"/>
        <v>593</v>
      </c>
      <c r="M23" s="146">
        <f t="shared" si="3"/>
        <v>1984937</v>
      </c>
      <c r="N23" s="150">
        <f t="shared" si="4"/>
        <v>94.2</v>
      </c>
      <c r="O23" s="151" t="s">
        <v>198</v>
      </c>
    </row>
    <row r="24" spans="1:15" ht="17.25" customHeight="1">
      <c r="A24" s="152">
        <v>59</v>
      </c>
      <c r="B24" s="153">
        <v>2116789</v>
      </c>
      <c r="C24" s="154">
        <v>69</v>
      </c>
      <c r="D24" s="131">
        <v>1716646</v>
      </c>
      <c r="E24" s="155">
        <f t="shared" si="0"/>
        <v>81.099999999999994</v>
      </c>
      <c r="F24" s="156">
        <v>481</v>
      </c>
      <c r="G24" s="131">
        <v>283616</v>
      </c>
      <c r="H24" s="155">
        <f t="shared" si="1"/>
        <v>13.4</v>
      </c>
      <c r="I24" s="154">
        <v>17</v>
      </c>
      <c r="J24" s="131">
        <v>4775</v>
      </c>
      <c r="K24" s="155">
        <f t="shared" si="2"/>
        <v>0.2</v>
      </c>
      <c r="L24" s="130">
        <f t="shared" si="3"/>
        <v>567</v>
      </c>
      <c r="M24" s="131">
        <f t="shared" si="3"/>
        <v>2005037</v>
      </c>
      <c r="N24" s="157">
        <f t="shared" si="4"/>
        <v>94.7</v>
      </c>
      <c r="O24" s="133" t="s">
        <v>199</v>
      </c>
    </row>
    <row r="25" spans="1:15" ht="17.25" customHeight="1">
      <c r="A25" s="134">
        <v>60</v>
      </c>
      <c r="B25" s="135">
        <v>2133866</v>
      </c>
      <c r="C25" s="136">
        <v>70</v>
      </c>
      <c r="D25" s="137">
        <v>1743878</v>
      </c>
      <c r="E25" s="138">
        <f t="shared" si="0"/>
        <v>81.7</v>
      </c>
      <c r="F25" s="139">
        <v>487</v>
      </c>
      <c r="G25" s="137">
        <v>281053</v>
      </c>
      <c r="H25" s="138">
        <f t="shared" si="1"/>
        <v>13.17</v>
      </c>
      <c r="I25" s="136">
        <v>14</v>
      </c>
      <c r="J25" s="137">
        <v>5401</v>
      </c>
      <c r="K25" s="138">
        <f t="shared" si="2"/>
        <v>0.3</v>
      </c>
      <c r="L25" s="140">
        <f t="shared" si="3"/>
        <v>571</v>
      </c>
      <c r="M25" s="137">
        <f t="shared" si="3"/>
        <v>2030332</v>
      </c>
      <c r="N25" s="141">
        <f t="shared" si="4"/>
        <v>95.1</v>
      </c>
      <c r="O25" s="142" t="s">
        <v>199</v>
      </c>
    </row>
    <row r="26" spans="1:15" ht="17.25" customHeight="1">
      <c r="A26" s="134">
        <v>61</v>
      </c>
      <c r="B26" s="135">
        <v>2141099</v>
      </c>
      <c r="C26" s="136">
        <v>70</v>
      </c>
      <c r="D26" s="137">
        <v>1757054</v>
      </c>
      <c r="E26" s="138">
        <f t="shared" si="0"/>
        <v>82.1</v>
      </c>
      <c r="F26" s="139">
        <v>488</v>
      </c>
      <c r="G26" s="137">
        <v>285833</v>
      </c>
      <c r="H26" s="138">
        <f t="shared" si="1"/>
        <v>13.35</v>
      </c>
      <c r="I26" s="136">
        <v>15</v>
      </c>
      <c r="J26" s="137">
        <v>5311</v>
      </c>
      <c r="K26" s="138">
        <f t="shared" si="2"/>
        <v>0.2</v>
      </c>
      <c r="L26" s="140">
        <f t="shared" si="3"/>
        <v>573</v>
      </c>
      <c r="M26" s="137">
        <f t="shared" si="3"/>
        <v>2048198</v>
      </c>
      <c r="N26" s="141">
        <f t="shared" si="4"/>
        <v>95.7</v>
      </c>
      <c r="O26" s="142" t="s">
        <v>199</v>
      </c>
    </row>
    <row r="27" spans="1:15" ht="17.25" customHeight="1">
      <c r="A27" s="134">
        <v>62</v>
      </c>
      <c r="B27" s="135">
        <v>2144764</v>
      </c>
      <c r="C27" s="136">
        <v>70</v>
      </c>
      <c r="D27" s="137">
        <v>1767524</v>
      </c>
      <c r="E27" s="138">
        <f t="shared" si="0"/>
        <v>82.4</v>
      </c>
      <c r="F27" s="139">
        <v>484</v>
      </c>
      <c r="G27" s="137">
        <v>282688</v>
      </c>
      <c r="H27" s="138">
        <f t="shared" si="1"/>
        <v>13.18</v>
      </c>
      <c r="I27" s="136">
        <v>14</v>
      </c>
      <c r="J27" s="137">
        <v>5343</v>
      </c>
      <c r="K27" s="138">
        <f t="shared" si="2"/>
        <v>0.2</v>
      </c>
      <c r="L27" s="140">
        <f t="shared" si="3"/>
        <v>568</v>
      </c>
      <c r="M27" s="137">
        <f t="shared" si="3"/>
        <v>2055555</v>
      </c>
      <c r="N27" s="141">
        <f t="shared" si="4"/>
        <v>95.8</v>
      </c>
      <c r="O27" s="142" t="s">
        <v>196</v>
      </c>
    </row>
    <row r="28" spans="1:15" ht="17.25" customHeight="1">
      <c r="A28" s="143">
        <v>63</v>
      </c>
      <c r="B28" s="144">
        <v>2148814</v>
      </c>
      <c r="C28" s="145">
        <v>70</v>
      </c>
      <c r="D28" s="146">
        <v>1779791</v>
      </c>
      <c r="E28" s="147">
        <f t="shared" si="0"/>
        <v>82.8</v>
      </c>
      <c r="F28" s="148">
        <v>481</v>
      </c>
      <c r="G28" s="146">
        <v>284353</v>
      </c>
      <c r="H28" s="147">
        <f t="shared" si="1"/>
        <v>13.23</v>
      </c>
      <c r="I28" s="145">
        <v>14</v>
      </c>
      <c r="J28" s="146">
        <v>4801</v>
      </c>
      <c r="K28" s="147">
        <f t="shared" si="2"/>
        <v>0.2</v>
      </c>
      <c r="L28" s="149">
        <f t="shared" si="3"/>
        <v>565</v>
      </c>
      <c r="M28" s="146">
        <f t="shared" si="3"/>
        <v>2068945</v>
      </c>
      <c r="N28" s="150">
        <f t="shared" si="4"/>
        <v>96.3</v>
      </c>
      <c r="O28" s="151" t="s">
        <v>196</v>
      </c>
    </row>
    <row r="29" spans="1:15" ht="17.25" customHeight="1">
      <c r="A29" s="152" t="s">
        <v>200</v>
      </c>
      <c r="B29" s="153">
        <v>2153377</v>
      </c>
      <c r="C29" s="154">
        <v>70</v>
      </c>
      <c r="D29" s="131">
        <v>1809482</v>
      </c>
      <c r="E29" s="155">
        <f t="shared" si="0"/>
        <v>84</v>
      </c>
      <c r="F29" s="156">
        <v>467</v>
      </c>
      <c r="G29" s="131">
        <v>274557</v>
      </c>
      <c r="H29" s="155">
        <f t="shared" si="1"/>
        <v>12.75</v>
      </c>
      <c r="I29" s="154">
        <v>14</v>
      </c>
      <c r="J29" s="131">
        <v>4581</v>
      </c>
      <c r="K29" s="155">
        <f t="shared" si="2"/>
        <v>0.2</v>
      </c>
      <c r="L29" s="130">
        <f t="shared" si="3"/>
        <v>551</v>
      </c>
      <c r="M29" s="131">
        <f t="shared" si="3"/>
        <v>2088620</v>
      </c>
      <c r="N29" s="157">
        <f t="shared" si="4"/>
        <v>97</v>
      </c>
      <c r="O29" s="133" t="s">
        <v>194</v>
      </c>
    </row>
    <row r="30" spans="1:15" ht="17.25" customHeight="1">
      <c r="A30" s="134">
        <v>2</v>
      </c>
      <c r="B30" s="135">
        <v>2153043</v>
      </c>
      <c r="C30" s="136">
        <v>70</v>
      </c>
      <c r="D30" s="137">
        <v>1820828</v>
      </c>
      <c r="E30" s="138">
        <f t="shared" si="0"/>
        <v>84.6</v>
      </c>
      <c r="F30" s="139">
        <v>458</v>
      </c>
      <c r="G30" s="137">
        <v>269401</v>
      </c>
      <c r="H30" s="138">
        <f t="shared" si="1"/>
        <v>12.51</v>
      </c>
      <c r="I30" s="136">
        <v>16</v>
      </c>
      <c r="J30" s="137">
        <v>4485</v>
      </c>
      <c r="K30" s="138">
        <f t="shared" si="2"/>
        <v>0.2</v>
      </c>
      <c r="L30" s="140">
        <f t="shared" si="3"/>
        <v>544</v>
      </c>
      <c r="M30" s="137">
        <f t="shared" si="3"/>
        <v>2094714</v>
      </c>
      <c r="N30" s="141">
        <f t="shared" si="4"/>
        <v>97.3</v>
      </c>
      <c r="O30" s="142" t="s">
        <v>194</v>
      </c>
    </row>
    <row r="31" spans="1:15" ht="17.25" customHeight="1">
      <c r="A31" s="134">
        <v>3</v>
      </c>
      <c r="B31" s="135">
        <v>2162328</v>
      </c>
      <c r="C31" s="136">
        <v>70</v>
      </c>
      <c r="D31" s="137">
        <v>1833033</v>
      </c>
      <c r="E31" s="138">
        <f t="shared" si="0"/>
        <v>84.8</v>
      </c>
      <c r="F31" s="139">
        <v>457</v>
      </c>
      <c r="G31" s="137">
        <v>267833</v>
      </c>
      <c r="H31" s="138">
        <f t="shared" si="1"/>
        <v>12.39</v>
      </c>
      <c r="I31" s="136">
        <v>14</v>
      </c>
      <c r="J31" s="137">
        <v>3996</v>
      </c>
      <c r="K31" s="138">
        <f t="shared" si="2"/>
        <v>0.2</v>
      </c>
      <c r="L31" s="140">
        <f t="shared" si="3"/>
        <v>541</v>
      </c>
      <c r="M31" s="137">
        <f t="shared" si="3"/>
        <v>2104862</v>
      </c>
      <c r="N31" s="141">
        <f t="shared" si="4"/>
        <v>97.3</v>
      </c>
      <c r="O31" s="142" t="s">
        <v>194</v>
      </c>
    </row>
    <row r="32" spans="1:15" ht="17.25" customHeight="1">
      <c r="A32" s="134">
        <v>4</v>
      </c>
      <c r="B32" s="135">
        <v>2168580</v>
      </c>
      <c r="C32" s="136">
        <v>69</v>
      </c>
      <c r="D32" s="137">
        <v>1840749</v>
      </c>
      <c r="E32" s="138">
        <f t="shared" si="0"/>
        <v>84.9</v>
      </c>
      <c r="F32" s="139">
        <v>458</v>
      </c>
      <c r="G32" s="137">
        <v>268389</v>
      </c>
      <c r="H32" s="138">
        <f t="shared" si="1"/>
        <v>12.38</v>
      </c>
      <c r="I32" s="136">
        <v>14</v>
      </c>
      <c r="J32" s="137">
        <v>4481</v>
      </c>
      <c r="K32" s="138">
        <f t="shared" si="2"/>
        <v>0.2</v>
      </c>
      <c r="L32" s="140">
        <f t="shared" si="3"/>
        <v>541</v>
      </c>
      <c r="M32" s="137">
        <f t="shared" si="3"/>
        <v>2113619</v>
      </c>
      <c r="N32" s="141">
        <f t="shared" si="4"/>
        <v>97.5</v>
      </c>
      <c r="O32" s="142">
        <v>13</v>
      </c>
    </row>
    <row r="33" spans="1:15" ht="17.25" customHeight="1">
      <c r="A33" s="143">
        <v>5</v>
      </c>
      <c r="B33" s="144">
        <v>2175653</v>
      </c>
      <c r="C33" s="145">
        <v>69</v>
      </c>
      <c r="D33" s="146">
        <v>1851849</v>
      </c>
      <c r="E33" s="147">
        <f t="shared" si="0"/>
        <v>85.1</v>
      </c>
      <c r="F33" s="148">
        <v>451</v>
      </c>
      <c r="G33" s="146">
        <v>270165</v>
      </c>
      <c r="H33" s="147">
        <f t="shared" si="1"/>
        <v>12.42</v>
      </c>
      <c r="I33" s="145">
        <v>10</v>
      </c>
      <c r="J33" s="146">
        <v>4186</v>
      </c>
      <c r="K33" s="147">
        <f t="shared" si="2"/>
        <v>0.2</v>
      </c>
      <c r="L33" s="149">
        <f t="shared" si="3"/>
        <v>530</v>
      </c>
      <c r="M33" s="146">
        <f t="shared" si="3"/>
        <v>2126200</v>
      </c>
      <c r="N33" s="150">
        <f t="shared" si="4"/>
        <v>97.7</v>
      </c>
      <c r="O33" s="151">
        <v>12</v>
      </c>
    </row>
    <row r="34" spans="1:15" ht="17.25" customHeight="1">
      <c r="A34" s="152">
        <v>6</v>
      </c>
      <c r="B34" s="153">
        <v>2187285</v>
      </c>
      <c r="C34" s="154">
        <v>69</v>
      </c>
      <c r="D34" s="131">
        <v>1871511</v>
      </c>
      <c r="E34" s="155">
        <f t="shared" si="0"/>
        <v>85.6</v>
      </c>
      <c r="F34" s="156">
        <v>442</v>
      </c>
      <c r="G34" s="131">
        <v>268316</v>
      </c>
      <c r="H34" s="155">
        <f t="shared" si="1"/>
        <v>12.27</v>
      </c>
      <c r="I34" s="154">
        <v>10</v>
      </c>
      <c r="J34" s="131">
        <v>3642</v>
      </c>
      <c r="K34" s="155">
        <f t="shared" si="2"/>
        <v>0.2</v>
      </c>
      <c r="L34" s="130">
        <f t="shared" si="3"/>
        <v>521</v>
      </c>
      <c r="M34" s="131">
        <f t="shared" si="3"/>
        <v>2143469</v>
      </c>
      <c r="N34" s="132">
        <f t="shared" si="4"/>
        <v>98</v>
      </c>
      <c r="O34" s="133">
        <v>12</v>
      </c>
    </row>
    <row r="35" spans="1:15" ht="17.25" customHeight="1">
      <c r="A35" s="134">
        <v>7</v>
      </c>
      <c r="B35" s="135">
        <v>2189866</v>
      </c>
      <c r="C35" s="136">
        <v>69</v>
      </c>
      <c r="D35" s="137">
        <v>1878667</v>
      </c>
      <c r="E35" s="138">
        <f t="shared" si="0"/>
        <v>85.8</v>
      </c>
      <c r="F35" s="139">
        <v>435</v>
      </c>
      <c r="G35" s="137">
        <v>266808</v>
      </c>
      <c r="H35" s="138">
        <f t="shared" si="1"/>
        <v>12.18</v>
      </c>
      <c r="I35" s="136">
        <v>11</v>
      </c>
      <c r="J35" s="137">
        <v>3622</v>
      </c>
      <c r="K35" s="138">
        <f t="shared" si="2"/>
        <v>0.2</v>
      </c>
      <c r="L35" s="140">
        <f t="shared" si="3"/>
        <v>515</v>
      </c>
      <c r="M35" s="137">
        <f t="shared" si="3"/>
        <v>2149097</v>
      </c>
      <c r="N35" s="141">
        <f t="shared" si="4"/>
        <v>98.1</v>
      </c>
      <c r="O35" s="142">
        <v>12</v>
      </c>
    </row>
    <row r="36" spans="1:15" ht="17.25" customHeight="1">
      <c r="A36" s="134">
        <v>8</v>
      </c>
      <c r="B36" s="135">
        <v>2196982</v>
      </c>
      <c r="C36" s="136">
        <v>69</v>
      </c>
      <c r="D36" s="137">
        <v>1885857</v>
      </c>
      <c r="E36" s="138">
        <f t="shared" si="0"/>
        <v>85.8</v>
      </c>
      <c r="F36" s="139">
        <v>433</v>
      </c>
      <c r="G36" s="137">
        <v>271069</v>
      </c>
      <c r="H36" s="138">
        <f>ROUND(G36/B36*100,2)+0.1</f>
        <v>12.44</v>
      </c>
      <c r="I36" s="136">
        <v>9</v>
      </c>
      <c r="J36" s="137">
        <v>3065</v>
      </c>
      <c r="K36" s="138">
        <f t="shared" si="2"/>
        <v>0.1</v>
      </c>
      <c r="L36" s="140">
        <f t="shared" si="3"/>
        <v>511</v>
      </c>
      <c r="M36" s="137">
        <f t="shared" si="3"/>
        <v>2159991</v>
      </c>
      <c r="N36" s="141">
        <f t="shared" si="4"/>
        <v>98.3</v>
      </c>
      <c r="O36" s="142">
        <v>12</v>
      </c>
    </row>
    <row r="37" spans="1:15" ht="17.25" customHeight="1">
      <c r="A37" s="134">
        <v>9</v>
      </c>
      <c r="B37" s="135">
        <v>2205758</v>
      </c>
      <c r="C37" s="136">
        <v>69</v>
      </c>
      <c r="D37" s="137">
        <v>1904630</v>
      </c>
      <c r="E37" s="138">
        <f t="shared" si="0"/>
        <v>86.3</v>
      </c>
      <c r="F37" s="139">
        <v>419</v>
      </c>
      <c r="G37" s="137">
        <v>261131</v>
      </c>
      <c r="H37" s="138">
        <f>ROUND(G37/B37*100,2)</f>
        <v>11.84</v>
      </c>
      <c r="I37" s="136">
        <v>14</v>
      </c>
      <c r="J37" s="137">
        <v>3310</v>
      </c>
      <c r="K37" s="138">
        <f t="shared" si="2"/>
        <v>0.2</v>
      </c>
      <c r="L37" s="140">
        <f t="shared" ref="L37:M48" si="5">C37+F37+I37</f>
        <v>502</v>
      </c>
      <c r="M37" s="137">
        <f t="shared" si="5"/>
        <v>2169071</v>
      </c>
      <c r="N37" s="141">
        <f t="shared" si="4"/>
        <v>98.3</v>
      </c>
      <c r="O37" s="142">
        <v>12</v>
      </c>
    </row>
    <row r="38" spans="1:15" ht="17.25" customHeight="1">
      <c r="A38" s="143">
        <v>10</v>
      </c>
      <c r="B38" s="144">
        <v>2209437</v>
      </c>
      <c r="C38" s="145">
        <v>69</v>
      </c>
      <c r="D38" s="146">
        <v>1910221</v>
      </c>
      <c r="E38" s="147">
        <f t="shared" si="0"/>
        <v>86.5</v>
      </c>
      <c r="F38" s="148">
        <v>408</v>
      </c>
      <c r="G38" s="146">
        <v>261191</v>
      </c>
      <c r="H38" s="147">
        <f>ROUND(G38/B38*100,2)+0.1</f>
        <v>11.92</v>
      </c>
      <c r="I38" s="145">
        <v>13</v>
      </c>
      <c r="J38" s="146">
        <v>3674</v>
      </c>
      <c r="K38" s="147">
        <f t="shared" si="2"/>
        <v>0.2</v>
      </c>
      <c r="L38" s="149">
        <f t="shared" si="5"/>
        <v>490</v>
      </c>
      <c r="M38" s="146">
        <f t="shared" si="5"/>
        <v>2175086</v>
      </c>
      <c r="N38" s="150">
        <f t="shared" si="4"/>
        <v>98.4</v>
      </c>
      <c r="O38" s="151">
        <v>12</v>
      </c>
    </row>
    <row r="39" spans="1:15" ht="17.25" customHeight="1">
      <c r="A39" s="152">
        <v>11</v>
      </c>
      <c r="B39" s="153">
        <v>2215163</v>
      </c>
      <c r="C39" s="154">
        <v>69</v>
      </c>
      <c r="D39" s="131">
        <v>1920146</v>
      </c>
      <c r="E39" s="155">
        <f t="shared" si="0"/>
        <v>86.7</v>
      </c>
      <c r="F39" s="156">
        <v>398</v>
      </c>
      <c r="G39" s="131">
        <v>259504</v>
      </c>
      <c r="H39" s="155">
        <f>ROUND(G39/B39*100,2)+0.1</f>
        <v>11.81</v>
      </c>
      <c r="I39" s="154">
        <v>12</v>
      </c>
      <c r="J39" s="131">
        <v>3160</v>
      </c>
      <c r="K39" s="155">
        <f t="shared" si="2"/>
        <v>0.1</v>
      </c>
      <c r="L39" s="130">
        <f t="shared" si="5"/>
        <v>479</v>
      </c>
      <c r="M39" s="131">
        <f t="shared" si="5"/>
        <v>2182810</v>
      </c>
      <c r="N39" s="157">
        <f t="shared" si="4"/>
        <v>98.5</v>
      </c>
      <c r="O39" s="133">
        <v>12</v>
      </c>
    </row>
    <row r="40" spans="1:15" s="167" customFormat="1" ht="17.25" customHeight="1">
      <c r="A40" s="158">
        <v>12</v>
      </c>
      <c r="B40" s="159">
        <v>2213228</v>
      </c>
      <c r="C40" s="160">
        <v>69</v>
      </c>
      <c r="D40" s="161">
        <v>1926521</v>
      </c>
      <c r="E40" s="162">
        <f t="shared" si="0"/>
        <v>87</v>
      </c>
      <c r="F40" s="163">
        <v>387</v>
      </c>
      <c r="G40" s="161">
        <v>253609</v>
      </c>
      <c r="H40" s="162">
        <f t="shared" ref="H40:H48" si="6">ROUND(G40/B40*100,2)</f>
        <v>11.46</v>
      </c>
      <c r="I40" s="160">
        <v>11</v>
      </c>
      <c r="J40" s="161">
        <v>3319</v>
      </c>
      <c r="K40" s="162">
        <f t="shared" si="2"/>
        <v>0.1</v>
      </c>
      <c r="L40" s="164">
        <f t="shared" si="5"/>
        <v>467</v>
      </c>
      <c r="M40" s="161">
        <f t="shared" si="5"/>
        <v>2183449</v>
      </c>
      <c r="N40" s="165">
        <f t="shared" si="4"/>
        <v>98.7</v>
      </c>
      <c r="O40" s="166">
        <v>12</v>
      </c>
    </row>
    <row r="41" spans="1:15" s="167" customFormat="1" ht="17.25" customHeight="1">
      <c r="A41" s="158">
        <v>13</v>
      </c>
      <c r="B41" s="159">
        <v>2209336</v>
      </c>
      <c r="C41" s="160">
        <v>69</v>
      </c>
      <c r="D41" s="161">
        <v>1929889</v>
      </c>
      <c r="E41" s="162">
        <f t="shared" si="0"/>
        <v>87.4</v>
      </c>
      <c r="F41" s="163">
        <v>379</v>
      </c>
      <c r="G41" s="161">
        <v>247963</v>
      </c>
      <c r="H41" s="162">
        <f t="shared" si="6"/>
        <v>11.22</v>
      </c>
      <c r="I41" s="160">
        <v>12</v>
      </c>
      <c r="J41" s="161">
        <v>3785</v>
      </c>
      <c r="K41" s="162">
        <f t="shared" si="2"/>
        <v>0.2</v>
      </c>
      <c r="L41" s="164">
        <f t="shared" si="5"/>
        <v>460</v>
      </c>
      <c r="M41" s="161">
        <f t="shared" si="5"/>
        <v>2181637</v>
      </c>
      <c r="N41" s="165">
        <f t="shared" si="4"/>
        <v>98.7</v>
      </c>
      <c r="O41" s="166">
        <v>12</v>
      </c>
    </row>
    <row r="42" spans="1:15" s="167" customFormat="1" ht="17.25" customHeight="1">
      <c r="A42" s="158">
        <v>14</v>
      </c>
      <c r="B42" s="159">
        <v>2210178</v>
      </c>
      <c r="C42" s="160">
        <v>69</v>
      </c>
      <c r="D42" s="161">
        <v>1932724</v>
      </c>
      <c r="E42" s="162">
        <f t="shared" si="0"/>
        <v>87.4</v>
      </c>
      <c r="F42" s="163">
        <v>369</v>
      </c>
      <c r="G42" s="161">
        <v>244373</v>
      </c>
      <c r="H42" s="162">
        <f t="shared" si="6"/>
        <v>11.06</v>
      </c>
      <c r="I42" s="160">
        <v>29</v>
      </c>
      <c r="J42" s="161">
        <v>5173</v>
      </c>
      <c r="K42" s="162">
        <f t="shared" si="2"/>
        <v>0.2</v>
      </c>
      <c r="L42" s="164">
        <f t="shared" si="5"/>
        <v>467</v>
      </c>
      <c r="M42" s="161">
        <f t="shared" si="5"/>
        <v>2182270</v>
      </c>
      <c r="N42" s="165">
        <f t="shared" si="4"/>
        <v>98.7</v>
      </c>
      <c r="O42" s="166">
        <v>12</v>
      </c>
    </row>
    <row r="43" spans="1:15" s="167" customFormat="1" ht="17.25" customHeight="1">
      <c r="A43" s="168">
        <v>15</v>
      </c>
      <c r="B43" s="169">
        <v>2210256</v>
      </c>
      <c r="C43" s="170">
        <v>69</v>
      </c>
      <c r="D43" s="171">
        <v>1938282</v>
      </c>
      <c r="E43" s="172">
        <f t="shared" si="0"/>
        <v>87.7</v>
      </c>
      <c r="F43" s="173">
        <v>362</v>
      </c>
      <c r="G43" s="171">
        <v>241514</v>
      </c>
      <c r="H43" s="172">
        <f t="shared" si="6"/>
        <v>10.93</v>
      </c>
      <c r="I43" s="170">
        <v>37</v>
      </c>
      <c r="J43" s="171">
        <v>5417</v>
      </c>
      <c r="K43" s="172">
        <f t="shared" si="2"/>
        <v>0.2</v>
      </c>
      <c r="L43" s="174">
        <f t="shared" si="5"/>
        <v>468</v>
      </c>
      <c r="M43" s="171">
        <f t="shared" si="5"/>
        <v>2185213</v>
      </c>
      <c r="N43" s="175">
        <f t="shared" si="4"/>
        <v>98.9</v>
      </c>
      <c r="O43" s="176">
        <v>12</v>
      </c>
    </row>
    <row r="44" spans="1:15" s="167" customFormat="1" ht="17.25" customHeight="1">
      <c r="A44" s="177">
        <v>16</v>
      </c>
      <c r="B44" s="178">
        <v>2203835</v>
      </c>
      <c r="C44" s="179">
        <v>68</v>
      </c>
      <c r="D44" s="180">
        <v>1952657</v>
      </c>
      <c r="E44" s="181">
        <f t="shared" si="0"/>
        <v>88.6</v>
      </c>
      <c r="F44" s="182">
        <v>346</v>
      </c>
      <c r="G44" s="180">
        <v>221645</v>
      </c>
      <c r="H44" s="181">
        <f t="shared" si="6"/>
        <v>10.06</v>
      </c>
      <c r="I44" s="179">
        <v>41</v>
      </c>
      <c r="J44" s="180">
        <v>4944</v>
      </c>
      <c r="K44" s="181">
        <f t="shared" si="2"/>
        <v>0.2</v>
      </c>
      <c r="L44" s="183">
        <f t="shared" si="5"/>
        <v>455</v>
      </c>
      <c r="M44" s="180">
        <f t="shared" si="5"/>
        <v>2179246</v>
      </c>
      <c r="N44" s="184">
        <f t="shared" si="4"/>
        <v>98.9</v>
      </c>
      <c r="O44" s="185">
        <v>12</v>
      </c>
    </row>
    <row r="45" spans="1:15" s="167" customFormat="1" ht="17.25" customHeight="1">
      <c r="A45" s="186">
        <v>17</v>
      </c>
      <c r="B45" s="159">
        <v>2186449</v>
      </c>
      <c r="C45" s="160">
        <v>67</v>
      </c>
      <c r="D45" s="161">
        <v>1938148</v>
      </c>
      <c r="E45" s="162">
        <f t="shared" si="0"/>
        <v>88.6</v>
      </c>
      <c r="F45" s="163">
        <v>339</v>
      </c>
      <c r="G45" s="161">
        <v>218666</v>
      </c>
      <c r="H45" s="162">
        <f>ROUND(G45/B45*100,2)</f>
        <v>10</v>
      </c>
      <c r="I45" s="160">
        <v>44</v>
      </c>
      <c r="J45" s="161">
        <v>4929</v>
      </c>
      <c r="K45" s="162">
        <f t="shared" si="2"/>
        <v>0.2</v>
      </c>
      <c r="L45" s="164">
        <f t="shared" si="5"/>
        <v>450</v>
      </c>
      <c r="M45" s="161">
        <f t="shared" si="5"/>
        <v>2161743</v>
      </c>
      <c r="N45" s="165">
        <f t="shared" si="4"/>
        <v>98.9</v>
      </c>
      <c r="O45" s="166">
        <v>13</v>
      </c>
    </row>
    <row r="46" spans="1:15" s="167" customFormat="1" ht="17.25" customHeight="1">
      <c r="A46" s="158">
        <v>18</v>
      </c>
      <c r="B46" s="159">
        <v>2179665</v>
      </c>
      <c r="C46" s="160">
        <v>67</v>
      </c>
      <c r="D46" s="161">
        <v>1935706</v>
      </c>
      <c r="E46" s="162">
        <f t="shared" si="0"/>
        <v>88.8</v>
      </c>
      <c r="F46" s="163">
        <v>335</v>
      </c>
      <c r="G46" s="161">
        <v>215332</v>
      </c>
      <c r="H46" s="162">
        <f>ROUND(G46/B46*100,2)</f>
        <v>9.8800000000000008</v>
      </c>
      <c r="I46" s="160">
        <v>53</v>
      </c>
      <c r="J46" s="161">
        <v>4948</v>
      </c>
      <c r="K46" s="162">
        <f t="shared" si="2"/>
        <v>0.2</v>
      </c>
      <c r="L46" s="164">
        <f>C46+F46+I46</f>
        <v>455</v>
      </c>
      <c r="M46" s="161">
        <f>D46+G46+J46</f>
        <v>2155986</v>
      </c>
      <c r="N46" s="165">
        <f t="shared" si="4"/>
        <v>98.9</v>
      </c>
      <c r="O46" s="166">
        <v>13</v>
      </c>
    </row>
    <row r="47" spans="1:15" s="167" customFormat="1" ht="17.25" customHeight="1">
      <c r="A47" s="158">
        <v>19</v>
      </c>
      <c r="B47" s="159">
        <v>2172282</v>
      </c>
      <c r="C47" s="160">
        <v>66</v>
      </c>
      <c r="D47" s="161">
        <v>1929696</v>
      </c>
      <c r="E47" s="162">
        <f t="shared" si="0"/>
        <v>88.8</v>
      </c>
      <c r="F47" s="163">
        <v>317</v>
      </c>
      <c r="G47" s="161">
        <v>212960</v>
      </c>
      <c r="H47" s="162">
        <f>ROUND(G47/B47*100,2)</f>
        <v>9.8000000000000007</v>
      </c>
      <c r="I47" s="160">
        <v>53</v>
      </c>
      <c r="J47" s="161">
        <v>4415</v>
      </c>
      <c r="K47" s="162">
        <f t="shared" si="2"/>
        <v>0.2</v>
      </c>
      <c r="L47" s="164">
        <f>C47+F47+I47</f>
        <v>436</v>
      </c>
      <c r="M47" s="161">
        <f>D47+G47+J47</f>
        <v>2147071</v>
      </c>
      <c r="N47" s="165">
        <f t="shared" si="4"/>
        <v>98.8</v>
      </c>
      <c r="O47" s="166">
        <v>15</v>
      </c>
    </row>
    <row r="48" spans="1:15" s="167" customFormat="1" ht="17.25" customHeight="1">
      <c r="A48" s="187">
        <v>20</v>
      </c>
      <c r="B48" s="188">
        <v>2162260</v>
      </c>
      <c r="C48" s="189">
        <v>66</v>
      </c>
      <c r="D48" s="190">
        <v>1923064</v>
      </c>
      <c r="E48" s="191">
        <f t="shared" si="0"/>
        <v>88.9</v>
      </c>
      <c r="F48" s="192">
        <v>310</v>
      </c>
      <c r="G48" s="190">
        <v>208875</v>
      </c>
      <c r="H48" s="191">
        <f t="shared" si="6"/>
        <v>9.66</v>
      </c>
      <c r="I48" s="189">
        <v>56</v>
      </c>
      <c r="J48" s="190">
        <v>4457</v>
      </c>
      <c r="K48" s="191">
        <f t="shared" si="2"/>
        <v>0.2</v>
      </c>
      <c r="L48" s="193">
        <f t="shared" si="5"/>
        <v>432</v>
      </c>
      <c r="M48" s="190">
        <f t="shared" si="5"/>
        <v>2136396</v>
      </c>
      <c r="N48" s="194">
        <f t="shared" si="4"/>
        <v>98.8</v>
      </c>
      <c r="O48" s="195">
        <v>17</v>
      </c>
    </row>
    <row r="49" spans="1:15" s="167" customFormat="1" ht="17.25" customHeight="1">
      <c r="A49" s="196">
        <v>21</v>
      </c>
      <c r="B49" s="197">
        <v>2150758</v>
      </c>
      <c r="C49" s="198">
        <v>66</v>
      </c>
      <c r="D49" s="199">
        <v>1914770</v>
      </c>
      <c r="E49" s="200">
        <f>ROUND(D49/B49*100,1)</f>
        <v>89</v>
      </c>
      <c r="F49" s="201">
        <v>291</v>
      </c>
      <c r="G49" s="199">
        <v>205585</v>
      </c>
      <c r="H49" s="200">
        <f>ROUND(G49/B49*100,2)</f>
        <v>9.56</v>
      </c>
      <c r="I49" s="198">
        <v>57</v>
      </c>
      <c r="J49" s="199">
        <v>2451</v>
      </c>
      <c r="K49" s="200">
        <f>ROUND(J49/B49*100,1)</f>
        <v>0.1</v>
      </c>
      <c r="L49" s="202">
        <f>C49+F49+I49</f>
        <v>414</v>
      </c>
      <c r="M49" s="199">
        <f>D49+G49+J49</f>
        <v>2122806</v>
      </c>
      <c r="N49" s="203">
        <f>ROUND(M49/B49*100,1)</f>
        <v>98.7</v>
      </c>
      <c r="O49" s="204">
        <v>17</v>
      </c>
    </row>
    <row r="50" spans="1:15" s="167" customFormat="1" ht="17.25" customHeight="1">
      <c r="A50" s="205">
        <v>22</v>
      </c>
      <c r="B50" s="206">
        <v>2142797</v>
      </c>
      <c r="C50" s="207">
        <v>66</v>
      </c>
      <c r="D50" s="208">
        <v>1913094</v>
      </c>
      <c r="E50" s="209">
        <f>ROUND(D50/B50*100,1)</f>
        <v>89.3</v>
      </c>
      <c r="F50" s="210">
        <v>288</v>
      </c>
      <c r="G50" s="208">
        <v>201904</v>
      </c>
      <c r="H50" s="209">
        <f>ROUND(G50/B50*100,2)</f>
        <v>9.42</v>
      </c>
      <c r="I50" s="211">
        <v>57</v>
      </c>
      <c r="J50" s="208">
        <v>2588</v>
      </c>
      <c r="K50" s="209">
        <f>ROUND(J50/B50*100,1)</f>
        <v>0.1</v>
      </c>
      <c r="L50" s="212">
        <f>C50+F50+I50</f>
        <v>411</v>
      </c>
      <c r="M50" s="208">
        <f>D50+G50+J50</f>
        <v>2117586</v>
      </c>
      <c r="N50" s="213">
        <f>ROUND(M50/B50*100,1)</f>
        <v>98.8</v>
      </c>
      <c r="O50" s="214">
        <v>17</v>
      </c>
    </row>
    <row r="51" spans="1:15" s="167" customFormat="1" ht="17.25" customHeight="1">
      <c r="A51" s="215">
        <v>23</v>
      </c>
      <c r="B51" s="216">
        <v>2133183</v>
      </c>
      <c r="C51" s="217">
        <v>66</v>
      </c>
      <c r="D51" s="218">
        <v>1912534</v>
      </c>
      <c r="E51" s="219">
        <v>89.7</v>
      </c>
      <c r="F51" s="220">
        <v>270</v>
      </c>
      <c r="G51" s="218">
        <v>193690</v>
      </c>
      <c r="H51" s="219">
        <v>9.08</v>
      </c>
      <c r="I51" s="217">
        <v>60</v>
      </c>
      <c r="J51" s="218">
        <v>2858</v>
      </c>
      <c r="K51" s="219">
        <v>0.1</v>
      </c>
      <c r="L51" s="221">
        <f>C51+F51+I51</f>
        <v>396</v>
      </c>
      <c r="M51" s="218">
        <v>2109082</v>
      </c>
      <c r="N51" s="222">
        <v>98.9</v>
      </c>
      <c r="O51" s="223">
        <v>16</v>
      </c>
    </row>
    <row r="52" spans="1:15" s="167" customFormat="1" ht="17.25" customHeight="1">
      <c r="A52" s="224">
        <v>24</v>
      </c>
      <c r="B52" s="225">
        <v>2119212</v>
      </c>
      <c r="C52" s="226">
        <v>64</v>
      </c>
      <c r="D52" s="227">
        <v>1903637</v>
      </c>
      <c r="E52" s="228">
        <v>89.8</v>
      </c>
      <c r="F52" s="229">
        <v>267</v>
      </c>
      <c r="G52" s="227">
        <v>189905</v>
      </c>
      <c r="H52" s="228">
        <v>8.9600000000000009</v>
      </c>
      <c r="I52" s="226">
        <v>60</v>
      </c>
      <c r="J52" s="230">
        <v>2151</v>
      </c>
      <c r="K52" s="231">
        <v>0.1</v>
      </c>
      <c r="L52" s="232">
        <f>C52+F52+I52</f>
        <v>391</v>
      </c>
      <c r="M52" s="227">
        <v>2095693</v>
      </c>
      <c r="N52" s="233">
        <v>98.9</v>
      </c>
      <c r="O52" s="234">
        <v>17</v>
      </c>
    </row>
    <row r="53" spans="1:15" s="167" customFormat="1" ht="17.25" customHeight="1">
      <c r="A53" s="235">
        <v>25</v>
      </c>
      <c r="B53" s="236">
        <v>2107892</v>
      </c>
      <c r="C53" s="237">
        <v>64</v>
      </c>
      <c r="D53" s="238">
        <v>1899915</v>
      </c>
      <c r="E53" s="239">
        <f>ROUND(D53/B53*100,1)</f>
        <v>90.1</v>
      </c>
      <c r="F53" s="240">
        <v>254</v>
      </c>
      <c r="G53" s="238">
        <v>182568</v>
      </c>
      <c r="H53" s="239">
        <f>ROUND(G53/B53*100,2)</f>
        <v>8.66</v>
      </c>
      <c r="I53" s="237">
        <v>59</v>
      </c>
      <c r="J53" s="241">
        <v>1659</v>
      </c>
      <c r="K53" s="242">
        <f>ROUND(J53/B53*100,1)</f>
        <v>0.1</v>
      </c>
      <c r="L53" s="243">
        <f>C53+F53+I53</f>
        <v>377</v>
      </c>
      <c r="M53" s="238">
        <f>D53+G53+J53</f>
        <v>2084142</v>
      </c>
      <c r="N53" s="244">
        <f>ROUND(M53/B53*100,1)</f>
        <v>98.9</v>
      </c>
      <c r="O53" s="245">
        <v>17</v>
      </c>
    </row>
    <row r="54" spans="1:15" s="167" customFormat="1" ht="17.25" customHeight="1">
      <c r="A54" s="235">
        <v>26</v>
      </c>
      <c r="B54" s="236">
        <v>2096051</v>
      </c>
      <c r="C54" s="237">
        <v>65</v>
      </c>
      <c r="D54" s="238">
        <v>1909023</v>
      </c>
      <c r="E54" s="239">
        <v>91.1</v>
      </c>
      <c r="F54" s="240">
        <v>241</v>
      </c>
      <c r="G54" s="238">
        <v>161588</v>
      </c>
      <c r="H54" s="239">
        <v>7.71</v>
      </c>
      <c r="I54" s="237">
        <v>63</v>
      </c>
      <c r="J54" s="241">
        <v>1809</v>
      </c>
      <c r="K54" s="242">
        <v>0.1</v>
      </c>
      <c r="L54" s="243">
        <v>369</v>
      </c>
      <c r="M54" s="238">
        <v>2072420</v>
      </c>
      <c r="N54" s="244">
        <v>98.9</v>
      </c>
      <c r="O54" s="245">
        <v>19</v>
      </c>
    </row>
    <row r="55" spans="1:15" s="167" customFormat="1" ht="17.25" customHeight="1">
      <c r="A55" s="235">
        <v>27</v>
      </c>
      <c r="B55" s="236">
        <v>2086023</v>
      </c>
      <c r="C55" s="237">
        <v>65</v>
      </c>
      <c r="D55" s="238">
        <v>1905647</v>
      </c>
      <c r="E55" s="239">
        <f>ROUND(D55/B55*100,1)</f>
        <v>91.4</v>
      </c>
      <c r="F55" s="240">
        <v>222</v>
      </c>
      <c r="G55" s="238">
        <v>154035</v>
      </c>
      <c r="H55" s="239">
        <f>ROUND(G55/B55*100,2)</f>
        <v>7.38</v>
      </c>
      <c r="I55" s="237">
        <v>63</v>
      </c>
      <c r="J55" s="241">
        <v>2081</v>
      </c>
      <c r="K55" s="242">
        <f>ROUND(J55/B55*100,1)</f>
        <v>0.1</v>
      </c>
      <c r="L55" s="243">
        <f t="shared" ref="L55:M57" si="7">C55+F55+I55</f>
        <v>350</v>
      </c>
      <c r="M55" s="238">
        <f t="shared" si="7"/>
        <v>2061763</v>
      </c>
      <c r="N55" s="244">
        <f>ROUND(M55/B55*100,1)</f>
        <v>98.8</v>
      </c>
      <c r="O55" s="245">
        <v>18</v>
      </c>
    </row>
    <row r="56" spans="1:15" s="167" customFormat="1" ht="17.25" customHeight="1">
      <c r="A56" s="235">
        <v>28</v>
      </c>
      <c r="B56" s="236">
        <v>2076122</v>
      </c>
      <c r="C56" s="237">
        <v>62</v>
      </c>
      <c r="D56" s="238">
        <v>1900262</v>
      </c>
      <c r="E56" s="239">
        <f>ROUND(D56/B56*100,1)</f>
        <v>91.5</v>
      </c>
      <c r="F56" s="240">
        <v>216</v>
      </c>
      <c r="G56" s="238">
        <v>151031</v>
      </c>
      <c r="H56" s="239">
        <f>ROUND(G56/B56*100,2)</f>
        <v>7.27</v>
      </c>
      <c r="I56" s="237">
        <v>64</v>
      </c>
      <c r="J56" s="241">
        <v>1864</v>
      </c>
      <c r="K56" s="242">
        <f>ROUND(J56/B56*100,1)</f>
        <v>0.1</v>
      </c>
      <c r="L56" s="243">
        <f t="shared" si="7"/>
        <v>342</v>
      </c>
      <c r="M56" s="238">
        <f t="shared" si="7"/>
        <v>2053157</v>
      </c>
      <c r="N56" s="244">
        <f>ROUND(M56/B56*100,1)</f>
        <v>98.9</v>
      </c>
      <c r="O56" s="245">
        <v>21</v>
      </c>
    </row>
    <row r="57" spans="1:15" s="167" customFormat="1" ht="17.25" customHeight="1">
      <c r="A57" s="246">
        <v>29</v>
      </c>
      <c r="B57" s="247">
        <v>2063495</v>
      </c>
      <c r="C57" s="248">
        <v>61</v>
      </c>
      <c r="D57" s="249">
        <v>1949003</v>
      </c>
      <c r="E57" s="250">
        <f>ROUND(D57/B57*100,1)</f>
        <v>94.5</v>
      </c>
      <c r="F57" s="251">
        <v>131</v>
      </c>
      <c r="G57" s="249">
        <v>87069</v>
      </c>
      <c r="H57" s="250">
        <f>ROUND(G57/B57*100,2)</f>
        <v>4.22</v>
      </c>
      <c r="I57" s="248">
        <v>66</v>
      </c>
      <c r="J57" s="252">
        <v>1882</v>
      </c>
      <c r="K57" s="253">
        <f>ROUND(J57/B57*100,1)</f>
        <v>0.1</v>
      </c>
      <c r="L57" s="254">
        <f t="shared" si="7"/>
        <v>258</v>
      </c>
      <c r="M57" s="249">
        <f t="shared" si="7"/>
        <v>2037954</v>
      </c>
      <c r="N57" s="255">
        <f>ROUND(M57/B57*100,1)</f>
        <v>98.8</v>
      </c>
      <c r="O57" s="256">
        <v>20</v>
      </c>
    </row>
    <row r="58" spans="1:15" ht="14.1" customHeight="1">
      <c r="A58" s="257" t="s">
        <v>201</v>
      </c>
    </row>
    <row r="59" spans="1:15" ht="14.1" customHeight="1">
      <c r="A59" s="257" t="s">
        <v>202</v>
      </c>
    </row>
  </sheetData>
  <mergeCells count="6">
    <mergeCell ref="L3:O3"/>
    <mergeCell ref="A3:A4"/>
    <mergeCell ref="B3:B4"/>
    <mergeCell ref="C3:E3"/>
    <mergeCell ref="F3:H3"/>
    <mergeCell ref="I3:K3"/>
  </mergeCells>
  <phoneticPr fontId="4"/>
  <printOptions verticalCentered="1" gridLinesSet="0"/>
  <pageMargins left="0.98425196850393704" right="0.15748031496062992" top="0.39370078740157483" bottom="0.39370078740157483" header="0" footer="0"/>
  <pageSetup paperSize="9" scale="86"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3"/>
  <sheetViews>
    <sheetView view="pageBreakPreview" zoomScale="50" zoomScaleNormal="50" zoomScaleSheetLayoutView="50" workbookViewId="0">
      <pane xSplit="1" ySplit="4" topLeftCell="B38" activePane="bottomRight" state="frozen"/>
      <selection pane="topRight" activeCell="B1" sqref="B1"/>
      <selection pane="bottomLeft" activeCell="A5" sqref="A5"/>
      <selection pane="bottomRight" activeCell="T15" sqref="T15"/>
    </sheetView>
  </sheetViews>
  <sheetFormatPr defaultColWidth="10" defaultRowHeight="30" customHeight="1"/>
  <cols>
    <col min="1" max="1" width="18.625" style="261" customWidth="1"/>
    <col min="2" max="6" width="17.625" style="259" customWidth="1"/>
    <col min="7" max="7" width="8.625" style="259" customWidth="1"/>
    <col min="8" max="8" width="5.625" style="261" customWidth="1"/>
    <col min="9" max="10" width="10.625" style="259" customWidth="1"/>
    <col min="11" max="11" width="5.625" style="259" customWidth="1"/>
    <col min="12" max="12" width="10.625" style="259" customWidth="1"/>
    <col min="13" max="13" width="5.625" style="259" customWidth="1"/>
    <col min="14" max="14" width="10.625" style="259" customWidth="1"/>
    <col min="15" max="15" width="5.625" style="259" customWidth="1"/>
    <col min="16" max="16" width="10.625" style="259" customWidth="1"/>
    <col min="17" max="17" width="5.625" style="259" customWidth="1"/>
    <col min="18" max="16384" width="10" style="259"/>
  </cols>
  <sheetData>
    <row r="1" spans="1:17" ht="33.75" customHeight="1">
      <c r="A1" s="258" t="s">
        <v>203</v>
      </c>
      <c r="G1" s="260"/>
    </row>
    <row r="2" spans="1:17" ht="30" customHeight="1">
      <c r="F2" s="262"/>
      <c r="M2" s="263"/>
      <c r="N2" s="263"/>
      <c r="O2" s="263"/>
      <c r="P2" s="263"/>
    </row>
    <row r="3" spans="1:17" s="261" customFormat="1" ht="60" customHeight="1">
      <c r="A3" s="2570" t="s">
        <v>204</v>
      </c>
      <c r="B3" s="2572" t="s">
        <v>205</v>
      </c>
      <c r="C3" s="2573" t="s">
        <v>206</v>
      </c>
      <c r="D3" s="2574"/>
      <c r="E3" s="2574"/>
      <c r="F3" s="2575"/>
      <c r="G3" s="2576" t="s">
        <v>207</v>
      </c>
      <c r="H3" s="2577"/>
      <c r="I3" s="2573" t="s">
        <v>208</v>
      </c>
      <c r="J3" s="2574"/>
      <c r="K3" s="2574"/>
      <c r="L3" s="2574"/>
      <c r="M3" s="2574"/>
      <c r="N3" s="2574"/>
      <c r="O3" s="2574"/>
      <c r="P3" s="2574"/>
      <c r="Q3" s="2575"/>
    </row>
    <row r="4" spans="1:17" s="261" customFormat="1" ht="60" customHeight="1">
      <c r="A4" s="2571"/>
      <c r="B4" s="2571"/>
      <c r="C4" s="264" t="s">
        <v>209</v>
      </c>
      <c r="D4" s="265" t="s">
        <v>210</v>
      </c>
      <c r="E4" s="266" t="s">
        <v>211</v>
      </c>
      <c r="F4" s="267" t="s">
        <v>212</v>
      </c>
      <c r="G4" s="268" t="s">
        <v>213</v>
      </c>
      <c r="H4" s="269" t="s">
        <v>214</v>
      </c>
      <c r="I4" s="268" t="s">
        <v>215</v>
      </c>
      <c r="J4" s="270" t="s">
        <v>216</v>
      </c>
      <c r="K4" s="270" t="s">
        <v>217</v>
      </c>
      <c r="L4" s="270" t="s">
        <v>218</v>
      </c>
      <c r="M4" s="270" t="s">
        <v>217</v>
      </c>
      <c r="N4" s="270" t="s">
        <v>219</v>
      </c>
      <c r="O4" s="271" t="s">
        <v>217</v>
      </c>
      <c r="P4" s="268" t="s">
        <v>220</v>
      </c>
      <c r="Q4" s="269" t="s">
        <v>217</v>
      </c>
    </row>
    <row r="5" spans="1:17" ht="33.950000000000003" customHeight="1">
      <c r="A5" s="272" t="s">
        <v>221</v>
      </c>
      <c r="B5" s="273">
        <v>5316576</v>
      </c>
      <c r="C5" s="274">
        <v>4867833</v>
      </c>
      <c r="D5" s="275">
        <v>319344</v>
      </c>
      <c r="E5" s="276">
        <v>20519</v>
      </c>
      <c r="F5" s="273">
        <f>SUM(C5:E5)</f>
        <v>5207696</v>
      </c>
      <c r="G5" s="277">
        <f>F5/B5*100</f>
        <v>97.952065389453665</v>
      </c>
      <c r="H5" s="278">
        <f>RANK(G5,$G$5:$G$51,0)</f>
        <v>24</v>
      </c>
      <c r="I5" s="279">
        <v>5</v>
      </c>
      <c r="J5" s="280">
        <v>94</v>
      </c>
      <c r="K5" s="280">
        <f>RANK(J5,$J$5:$J$51,0)</f>
        <v>1</v>
      </c>
      <c r="L5" s="280">
        <v>212</v>
      </c>
      <c r="M5" s="280">
        <f>RANK(L5,$L$5:$L$51,0)</f>
        <v>2</v>
      </c>
      <c r="N5" s="280">
        <v>523</v>
      </c>
      <c r="O5" s="281">
        <f>RANK(N5,$N$5:$N$51,0)</f>
        <v>2</v>
      </c>
      <c r="P5" s="279">
        <f t="shared" ref="P5:P52" si="0">+I5+J5+L5+N5</f>
        <v>834</v>
      </c>
      <c r="Q5" s="278">
        <f t="shared" ref="Q5:Q51" si="1">RANK(P5,$P$5:$P$51,0)</f>
        <v>2</v>
      </c>
    </row>
    <row r="6" spans="1:17" ht="33.950000000000003" customHeight="1">
      <c r="A6" s="282" t="s">
        <v>222</v>
      </c>
      <c r="B6" s="283">
        <v>1267107</v>
      </c>
      <c r="C6" s="284">
        <v>1203923</v>
      </c>
      <c r="D6" s="285">
        <v>30863</v>
      </c>
      <c r="E6" s="286">
        <v>1295</v>
      </c>
      <c r="F6" s="273">
        <f>SUM(C6:E6)</f>
        <v>1236081</v>
      </c>
      <c r="G6" s="287">
        <f t="shared" ref="G6:G53" si="2">F6/B6*100</f>
        <v>97.551430147572376</v>
      </c>
      <c r="H6" s="288">
        <f t="shared" ref="H6:H50" si="3">RANK(G6,$G$5:$G$51,0)</f>
        <v>26</v>
      </c>
      <c r="I6" s="289">
        <v>1</v>
      </c>
      <c r="J6" s="290">
        <v>26</v>
      </c>
      <c r="K6" s="290">
        <f t="shared" ref="K6:K51" si="4">RANK(J6,$J$5:$J$51,0)</f>
        <v>22</v>
      </c>
      <c r="L6" s="290">
        <v>35</v>
      </c>
      <c r="M6" s="290">
        <f t="shared" ref="M6:M51" si="5">RANK(L6,$L$5:$L$51,0)</f>
        <v>29</v>
      </c>
      <c r="N6" s="290">
        <v>77</v>
      </c>
      <c r="O6" s="291">
        <f t="shared" ref="O6:O51" si="6">RANK(N6,$N$5:$N$51,0)</f>
        <v>31</v>
      </c>
      <c r="P6" s="289">
        <f t="shared" si="0"/>
        <v>139</v>
      </c>
      <c r="Q6" s="288">
        <f t="shared" si="1"/>
        <v>38</v>
      </c>
    </row>
    <row r="7" spans="1:17" ht="33.950000000000003" customHeight="1">
      <c r="A7" s="282" t="s">
        <v>223</v>
      </c>
      <c r="B7" s="283">
        <v>1249482</v>
      </c>
      <c r="C7" s="284">
        <v>1111395</v>
      </c>
      <c r="D7" s="285">
        <v>55178</v>
      </c>
      <c r="E7" s="286">
        <v>3589</v>
      </c>
      <c r="F7" s="273">
        <f t="shared" ref="F7:F53" si="7">SUM(C7:E7)</f>
        <v>1170162</v>
      </c>
      <c r="G7" s="287">
        <f t="shared" si="2"/>
        <v>93.651769293195102</v>
      </c>
      <c r="H7" s="288">
        <f t="shared" si="3"/>
        <v>41</v>
      </c>
      <c r="I7" s="289">
        <v>1</v>
      </c>
      <c r="J7" s="290">
        <v>26</v>
      </c>
      <c r="K7" s="290">
        <f t="shared" si="4"/>
        <v>22</v>
      </c>
      <c r="L7" s="290">
        <v>68</v>
      </c>
      <c r="M7" s="290">
        <f t="shared" si="5"/>
        <v>24</v>
      </c>
      <c r="N7" s="290">
        <v>117</v>
      </c>
      <c r="O7" s="291">
        <f t="shared" si="6"/>
        <v>24</v>
      </c>
      <c r="P7" s="289">
        <f t="shared" si="0"/>
        <v>212</v>
      </c>
      <c r="Q7" s="288">
        <f t="shared" si="1"/>
        <v>29</v>
      </c>
    </row>
    <row r="8" spans="1:17" ht="33.950000000000003" customHeight="1">
      <c r="A8" s="282" t="s">
        <v>224</v>
      </c>
      <c r="B8" s="283">
        <v>2302477</v>
      </c>
      <c r="C8" s="284">
        <v>2273380</v>
      </c>
      <c r="D8" s="285">
        <v>6089</v>
      </c>
      <c r="E8" s="286">
        <v>2532</v>
      </c>
      <c r="F8" s="273">
        <f t="shared" si="7"/>
        <v>2282001</v>
      </c>
      <c r="G8" s="287">
        <f t="shared" si="2"/>
        <v>99.110696871239099</v>
      </c>
      <c r="H8" s="288">
        <f t="shared" si="3"/>
        <v>16</v>
      </c>
      <c r="I8" s="289">
        <v>2</v>
      </c>
      <c r="J8" s="290">
        <v>33</v>
      </c>
      <c r="K8" s="290">
        <f t="shared" si="4"/>
        <v>13</v>
      </c>
      <c r="L8" s="290">
        <v>14</v>
      </c>
      <c r="M8" s="290">
        <f t="shared" si="5"/>
        <v>40</v>
      </c>
      <c r="N8" s="290">
        <v>102</v>
      </c>
      <c r="O8" s="291">
        <f t="shared" si="6"/>
        <v>26</v>
      </c>
      <c r="P8" s="289">
        <f t="shared" si="0"/>
        <v>151</v>
      </c>
      <c r="Q8" s="288">
        <f t="shared" si="1"/>
        <v>35</v>
      </c>
    </row>
    <row r="9" spans="1:17" ht="33.950000000000003" customHeight="1">
      <c r="A9" s="282" t="s">
        <v>225</v>
      </c>
      <c r="B9" s="283">
        <v>984474</v>
      </c>
      <c r="C9" s="284">
        <v>824985</v>
      </c>
      <c r="D9" s="285">
        <v>71253</v>
      </c>
      <c r="E9" s="286">
        <v>3512</v>
      </c>
      <c r="F9" s="273">
        <f t="shared" si="7"/>
        <v>899750</v>
      </c>
      <c r="G9" s="287">
        <f t="shared" si="2"/>
        <v>91.393982979743498</v>
      </c>
      <c r="H9" s="288">
        <f t="shared" si="3"/>
        <v>46</v>
      </c>
      <c r="I9" s="289">
        <v>0</v>
      </c>
      <c r="J9" s="290">
        <v>22</v>
      </c>
      <c r="K9" s="290">
        <f t="shared" si="4"/>
        <v>30</v>
      </c>
      <c r="L9" s="290">
        <v>109</v>
      </c>
      <c r="M9" s="290">
        <f t="shared" si="5"/>
        <v>15</v>
      </c>
      <c r="N9" s="290">
        <v>93</v>
      </c>
      <c r="O9" s="291">
        <f t="shared" si="6"/>
        <v>28</v>
      </c>
      <c r="P9" s="289">
        <f t="shared" si="0"/>
        <v>224</v>
      </c>
      <c r="Q9" s="288">
        <f t="shared" si="1"/>
        <v>26</v>
      </c>
    </row>
    <row r="10" spans="1:17" ht="33.950000000000003" customHeight="1">
      <c r="A10" s="282" t="s">
        <v>226</v>
      </c>
      <c r="B10" s="283">
        <v>1098706</v>
      </c>
      <c r="C10" s="292">
        <v>1062693</v>
      </c>
      <c r="D10" s="293">
        <v>24008</v>
      </c>
      <c r="E10" s="294">
        <v>303</v>
      </c>
      <c r="F10" s="273">
        <f t="shared" si="7"/>
        <v>1087004</v>
      </c>
      <c r="G10" s="287">
        <f t="shared" si="2"/>
        <v>98.934928907278191</v>
      </c>
      <c r="H10" s="295">
        <f t="shared" si="3"/>
        <v>18</v>
      </c>
      <c r="I10" s="296">
        <v>4</v>
      </c>
      <c r="J10" s="297">
        <v>29</v>
      </c>
      <c r="K10" s="297">
        <f t="shared" si="4"/>
        <v>16</v>
      </c>
      <c r="L10" s="297">
        <v>36</v>
      </c>
      <c r="M10" s="297">
        <f t="shared" si="5"/>
        <v>28</v>
      </c>
      <c r="N10" s="297">
        <v>56</v>
      </c>
      <c r="O10" s="298">
        <f t="shared" si="6"/>
        <v>37</v>
      </c>
      <c r="P10" s="289">
        <f t="shared" si="0"/>
        <v>125</v>
      </c>
      <c r="Q10" s="288">
        <f t="shared" si="1"/>
        <v>41</v>
      </c>
    </row>
    <row r="11" spans="1:17" ht="33.950000000000003" customHeight="1">
      <c r="A11" s="282" t="s">
        <v>227</v>
      </c>
      <c r="B11" s="283">
        <v>1873172</v>
      </c>
      <c r="C11" s="292">
        <v>1686714</v>
      </c>
      <c r="D11" s="293">
        <v>59872</v>
      </c>
      <c r="E11" s="294">
        <v>13614</v>
      </c>
      <c r="F11" s="273">
        <f t="shared" si="7"/>
        <v>1760200</v>
      </c>
      <c r="G11" s="287">
        <f t="shared" si="2"/>
        <v>93.96894679185894</v>
      </c>
      <c r="H11" s="295">
        <f t="shared" si="3"/>
        <v>40</v>
      </c>
      <c r="I11" s="296">
        <v>3</v>
      </c>
      <c r="J11" s="297">
        <v>38</v>
      </c>
      <c r="K11" s="297">
        <f t="shared" si="4"/>
        <v>11</v>
      </c>
      <c r="L11" s="297">
        <v>81</v>
      </c>
      <c r="M11" s="297">
        <f t="shared" si="5"/>
        <v>22</v>
      </c>
      <c r="N11" s="297">
        <v>171</v>
      </c>
      <c r="O11" s="298">
        <f t="shared" si="6"/>
        <v>16</v>
      </c>
      <c r="P11" s="289">
        <f t="shared" si="0"/>
        <v>293</v>
      </c>
      <c r="Q11" s="288">
        <f t="shared" si="1"/>
        <v>16</v>
      </c>
    </row>
    <row r="12" spans="1:17" ht="33.950000000000003" customHeight="1">
      <c r="A12" s="282" t="s">
        <v>228</v>
      </c>
      <c r="B12" s="283">
        <v>2885625</v>
      </c>
      <c r="C12" s="292">
        <v>2690745</v>
      </c>
      <c r="D12" s="293">
        <v>32541</v>
      </c>
      <c r="E12" s="294">
        <v>5114</v>
      </c>
      <c r="F12" s="273">
        <f t="shared" si="7"/>
        <v>2728400</v>
      </c>
      <c r="G12" s="287">
        <f t="shared" si="2"/>
        <v>94.55144032921811</v>
      </c>
      <c r="H12" s="295">
        <f t="shared" si="3"/>
        <v>36</v>
      </c>
      <c r="I12" s="296">
        <v>4</v>
      </c>
      <c r="J12" s="297">
        <v>43</v>
      </c>
      <c r="K12" s="297">
        <f t="shared" si="4"/>
        <v>6</v>
      </c>
      <c r="L12" s="297">
        <v>122</v>
      </c>
      <c r="M12" s="297">
        <f t="shared" si="5"/>
        <v>11</v>
      </c>
      <c r="N12" s="297">
        <v>213</v>
      </c>
      <c r="O12" s="298">
        <f t="shared" si="6"/>
        <v>12</v>
      </c>
      <c r="P12" s="289">
        <f t="shared" si="0"/>
        <v>382</v>
      </c>
      <c r="Q12" s="288">
        <f t="shared" si="1"/>
        <v>10</v>
      </c>
    </row>
    <row r="13" spans="1:17" ht="33.950000000000003" customHeight="1">
      <c r="A13" s="282" t="s">
        <v>229</v>
      </c>
      <c r="B13" s="283">
        <v>1983431</v>
      </c>
      <c r="C13" s="292">
        <v>1851747</v>
      </c>
      <c r="D13" s="293">
        <v>18098</v>
      </c>
      <c r="E13" s="294">
        <v>23550</v>
      </c>
      <c r="F13" s="273">
        <f t="shared" si="7"/>
        <v>1893395</v>
      </c>
      <c r="G13" s="287">
        <f t="shared" si="2"/>
        <v>95.460593285070161</v>
      </c>
      <c r="H13" s="295">
        <f t="shared" si="3"/>
        <v>33</v>
      </c>
      <c r="I13" s="296">
        <v>2</v>
      </c>
      <c r="J13" s="297">
        <v>24</v>
      </c>
      <c r="K13" s="297">
        <f t="shared" si="4"/>
        <v>25</v>
      </c>
      <c r="L13" s="297">
        <v>20</v>
      </c>
      <c r="M13" s="297">
        <f t="shared" si="5"/>
        <v>35</v>
      </c>
      <c r="N13" s="297">
        <v>330</v>
      </c>
      <c r="O13" s="298">
        <f t="shared" si="6"/>
        <v>9</v>
      </c>
      <c r="P13" s="289">
        <f t="shared" si="0"/>
        <v>376</v>
      </c>
      <c r="Q13" s="288">
        <f t="shared" si="1"/>
        <v>11</v>
      </c>
    </row>
    <row r="14" spans="1:17" ht="33.950000000000003" customHeight="1">
      <c r="A14" s="282" t="s">
        <v>230</v>
      </c>
      <c r="B14" s="283">
        <v>1985003</v>
      </c>
      <c r="C14" s="292">
        <v>1896692</v>
      </c>
      <c r="D14" s="293">
        <v>75355</v>
      </c>
      <c r="E14" s="294">
        <v>2190</v>
      </c>
      <c r="F14" s="273">
        <f t="shared" si="7"/>
        <v>1974237</v>
      </c>
      <c r="G14" s="287">
        <f t="shared" si="2"/>
        <v>99.457633061511743</v>
      </c>
      <c r="H14" s="295">
        <f t="shared" si="3"/>
        <v>11</v>
      </c>
      <c r="I14" s="296">
        <v>4</v>
      </c>
      <c r="J14" s="297">
        <v>21</v>
      </c>
      <c r="K14" s="297">
        <f t="shared" si="4"/>
        <v>31</v>
      </c>
      <c r="L14" s="297">
        <v>141</v>
      </c>
      <c r="M14" s="297">
        <f t="shared" si="5"/>
        <v>8</v>
      </c>
      <c r="N14" s="297">
        <v>123</v>
      </c>
      <c r="O14" s="298">
        <f t="shared" si="6"/>
        <v>23</v>
      </c>
      <c r="P14" s="289">
        <f t="shared" si="0"/>
        <v>289</v>
      </c>
      <c r="Q14" s="288">
        <f t="shared" si="1"/>
        <v>17</v>
      </c>
    </row>
    <row r="15" spans="1:17" ht="33.950000000000003" customHeight="1">
      <c r="A15" s="282" t="s">
        <v>231</v>
      </c>
      <c r="B15" s="283">
        <v>7310878</v>
      </c>
      <c r="C15" s="292">
        <v>7282877</v>
      </c>
      <c r="D15" s="293">
        <v>5628</v>
      </c>
      <c r="E15" s="294">
        <v>5157</v>
      </c>
      <c r="F15" s="273">
        <f t="shared" si="7"/>
        <v>7293662</v>
      </c>
      <c r="G15" s="287">
        <f t="shared" si="2"/>
        <v>99.764515288040641</v>
      </c>
      <c r="H15" s="295">
        <f t="shared" si="3"/>
        <v>7</v>
      </c>
      <c r="I15" s="296">
        <v>1</v>
      </c>
      <c r="J15" s="297">
        <v>55</v>
      </c>
      <c r="K15" s="297">
        <f t="shared" si="4"/>
        <v>3</v>
      </c>
      <c r="L15" s="297">
        <v>7</v>
      </c>
      <c r="M15" s="297">
        <f t="shared" si="5"/>
        <v>43</v>
      </c>
      <c r="N15" s="297">
        <v>335</v>
      </c>
      <c r="O15" s="298">
        <f t="shared" si="6"/>
        <v>8</v>
      </c>
      <c r="P15" s="289">
        <f t="shared" si="0"/>
        <v>398</v>
      </c>
      <c r="Q15" s="288">
        <f t="shared" si="1"/>
        <v>9</v>
      </c>
    </row>
    <row r="16" spans="1:17" ht="33.950000000000003" customHeight="1">
      <c r="A16" s="282" t="s">
        <v>232</v>
      </c>
      <c r="B16" s="283">
        <v>6256195</v>
      </c>
      <c r="C16" s="292">
        <v>5906952</v>
      </c>
      <c r="D16" s="293">
        <v>6340</v>
      </c>
      <c r="E16" s="294">
        <v>49456</v>
      </c>
      <c r="F16" s="273">
        <f t="shared" si="7"/>
        <v>5962748</v>
      </c>
      <c r="G16" s="287">
        <f t="shared" si="2"/>
        <v>95.309497226349237</v>
      </c>
      <c r="H16" s="295">
        <f t="shared" si="3"/>
        <v>34</v>
      </c>
      <c r="I16" s="296">
        <v>6</v>
      </c>
      <c r="J16" s="297">
        <v>43</v>
      </c>
      <c r="K16" s="297">
        <f t="shared" si="4"/>
        <v>6</v>
      </c>
      <c r="L16" s="297">
        <v>3</v>
      </c>
      <c r="M16" s="297">
        <f t="shared" si="5"/>
        <v>45</v>
      </c>
      <c r="N16" s="297">
        <v>911</v>
      </c>
      <c r="O16" s="298">
        <f t="shared" si="6"/>
        <v>1</v>
      </c>
      <c r="P16" s="289">
        <f t="shared" si="0"/>
        <v>963</v>
      </c>
      <c r="Q16" s="288">
        <f t="shared" si="1"/>
        <v>1</v>
      </c>
    </row>
    <row r="17" spans="1:17" ht="33.950000000000003" customHeight="1">
      <c r="A17" s="282" t="s">
        <v>233</v>
      </c>
      <c r="B17" s="283">
        <v>13785221</v>
      </c>
      <c r="C17" s="292">
        <v>13751047</v>
      </c>
      <c r="D17" s="293">
        <v>12434</v>
      </c>
      <c r="E17" s="294">
        <v>21591</v>
      </c>
      <c r="F17" s="273">
        <f t="shared" si="7"/>
        <v>13785072</v>
      </c>
      <c r="G17" s="287">
        <f t="shared" si="2"/>
        <v>99.998919132308444</v>
      </c>
      <c r="H17" s="295">
        <f t="shared" si="3"/>
        <v>1</v>
      </c>
      <c r="I17" s="296">
        <v>0</v>
      </c>
      <c r="J17" s="297">
        <v>6</v>
      </c>
      <c r="K17" s="297">
        <f t="shared" si="4"/>
        <v>47</v>
      </c>
      <c r="L17" s="297">
        <v>8</v>
      </c>
      <c r="M17" s="297">
        <f t="shared" si="5"/>
        <v>42</v>
      </c>
      <c r="N17" s="297">
        <v>437</v>
      </c>
      <c r="O17" s="298">
        <f t="shared" si="6"/>
        <v>5</v>
      </c>
      <c r="P17" s="289">
        <f t="shared" si="0"/>
        <v>451</v>
      </c>
      <c r="Q17" s="288">
        <f t="shared" si="1"/>
        <v>6</v>
      </c>
    </row>
    <row r="18" spans="1:17" ht="33.950000000000003" customHeight="1">
      <c r="A18" s="282" t="s">
        <v>234</v>
      </c>
      <c r="B18" s="283">
        <v>9161113</v>
      </c>
      <c r="C18" s="292">
        <v>9129523</v>
      </c>
      <c r="D18" s="293">
        <v>15139</v>
      </c>
      <c r="E18" s="294">
        <v>5244</v>
      </c>
      <c r="F18" s="273">
        <f t="shared" si="7"/>
        <v>9149906</v>
      </c>
      <c r="G18" s="287">
        <f t="shared" si="2"/>
        <v>99.877667702603389</v>
      </c>
      <c r="H18" s="295">
        <f t="shared" si="3"/>
        <v>4</v>
      </c>
      <c r="I18" s="296">
        <v>1</v>
      </c>
      <c r="J18" s="297">
        <v>20</v>
      </c>
      <c r="K18" s="297">
        <f t="shared" si="4"/>
        <v>32</v>
      </c>
      <c r="L18" s="297">
        <v>17</v>
      </c>
      <c r="M18" s="297">
        <f t="shared" si="5"/>
        <v>37</v>
      </c>
      <c r="N18" s="297">
        <v>487</v>
      </c>
      <c r="O18" s="298">
        <f t="shared" si="6"/>
        <v>3</v>
      </c>
      <c r="P18" s="289">
        <f t="shared" si="0"/>
        <v>525</v>
      </c>
      <c r="Q18" s="288">
        <f t="shared" si="1"/>
        <v>4</v>
      </c>
    </row>
    <row r="19" spans="1:17" ht="33.950000000000003" customHeight="1">
      <c r="A19" s="282" t="s">
        <v>235</v>
      </c>
      <c r="B19" s="283">
        <v>2251256</v>
      </c>
      <c r="C19" s="292">
        <v>2137423</v>
      </c>
      <c r="D19" s="293">
        <v>98096</v>
      </c>
      <c r="E19" s="294">
        <v>3334</v>
      </c>
      <c r="F19" s="273">
        <f t="shared" si="7"/>
        <v>2238853</v>
      </c>
      <c r="G19" s="287">
        <f t="shared" si="2"/>
        <v>99.449063100775746</v>
      </c>
      <c r="H19" s="295">
        <f t="shared" si="3"/>
        <v>12</v>
      </c>
      <c r="I19" s="296">
        <v>3</v>
      </c>
      <c r="J19" s="297">
        <v>29</v>
      </c>
      <c r="K19" s="297">
        <f t="shared" si="4"/>
        <v>16</v>
      </c>
      <c r="L19" s="297">
        <v>179</v>
      </c>
      <c r="M19" s="297">
        <f t="shared" si="5"/>
        <v>4</v>
      </c>
      <c r="N19" s="297">
        <v>63</v>
      </c>
      <c r="O19" s="298">
        <f t="shared" si="6"/>
        <v>35</v>
      </c>
      <c r="P19" s="289">
        <f t="shared" si="0"/>
        <v>274</v>
      </c>
      <c r="Q19" s="288">
        <f t="shared" si="1"/>
        <v>20</v>
      </c>
    </row>
    <row r="20" spans="1:17" ht="33.950000000000003" customHeight="1">
      <c r="A20" s="282" t="s">
        <v>236</v>
      </c>
      <c r="B20" s="283">
        <v>1051289</v>
      </c>
      <c r="C20" s="284">
        <v>952452</v>
      </c>
      <c r="D20" s="285">
        <v>24107</v>
      </c>
      <c r="E20" s="286">
        <v>3184</v>
      </c>
      <c r="F20" s="273">
        <f t="shared" si="7"/>
        <v>979743</v>
      </c>
      <c r="G20" s="287">
        <f t="shared" si="2"/>
        <v>93.194449861075313</v>
      </c>
      <c r="H20" s="288">
        <f t="shared" si="3"/>
        <v>43</v>
      </c>
      <c r="I20" s="289">
        <v>3</v>
      </c>
      <c r="J20" s="290">
        <v>12</v>
      </c>
      <c r="K20" s="290">
        <f t="shared" si="4"/>
        <v>45</v>
      </c>
      <c r="L20" s="290">
        <v>46</v>
      </c>
      <c r="M20" s="290">
        <f t="shared" si="5"/>
        <v>26</v>
      </c>
      <c r="N20" s="290">
        <v>160</v>
      </c>
      <c r="O20" s="291">
        <f t="shared" si="6"/>
        <v>18</v>
      </c>
      <c r="P20" s="289">
        <f t="shared" si="0"/>
        <v>221</v>
      </c>
      <c r="Q20" s="288">
        <f t="shared" si="1"/>
        <v>27</v>
      </c>
    </row>
    <row r="21" spans="1:17" ht="33.950000000000003" customHeight="1">
      <c r="A21" s="282" t="s">
        <v>237</v>
      </c>
      <c r="B21" s="283">
        <v>1142603</v>
      </c>
      <c r="C21" s="284">
        <v>1086830</v>
      </c>
      <c r="D21" s="285">
        <v>38906</v>
      </c>
      <c r="E21" s="286">
        <v>3604</v>
      </c>
      <c r="F21" s="273">
        <f t="shared" si="7"/>
        <v>1129340</v>
      </c>
      <c r="G21" s="287">
        <f t="shared" si="2"/>
        <v>98.839229373631966</v>
      </c>
      <c r="H21" s="288">
        <f t="shared" si="3"/>
        <v>19</v>
      </c>
      <c r="I21" s="289">
        <v>1</v>
      </c>
      <c r="J21" s="290">
        <v>18</v>
      </c>
      <c r="K21" s="290">
        <f t="shared" si="4"/>
        <v>35</v>
      </c>
      <c r="L21" s="290">
        <v>112</v>
      </c>
      <c r="M21" s="290">
        <f t="shared" si="5"/>
        <v>14</v>
      </c>
      <c r="N21" s="290">
        <v>99</v>
      </c>
      <c r="O21" s="291">
        <f t="shared" si="6"/>
        <v>27</v>
      </c>
      <c r="P21" s="289">
        <f t="shared" si="0"/>
        <v>230</v>
      </c>
      <c r="Q21" s="288">
        <f t="shared" si="1"/>
        <v>25</v>
      </c>
    </row>
    <row r="22" spans="1:17" ht="33.950000000000003" customHeight="1">
      <c r="A22" s="282" t="s">
        <v>238</v>
      </c>
      <c r="B22" s="299">
        <v>787301</v>
      </c>
      <c r="C22" s="284">
        <v>704449</v>
      </c>
      <c r="D22" s="293">
        <v>53562</v>
      </c>
      <c r="E22" s="286">
        <v>1098</v>
      </c>
      <c r="F22" s="273">
        <f t="shared" si="7"/>
        <v>759109</v>
      </c>
      <c r="G22" s="287">
        <f t="shared" si="2"/>
        <v>96.419158619130414</v>
      </c>
      <c r="H22" s="288">
        <f t="shared" si="3"/>
        <v>31</v>
      </c>
      <c r="I22" s="289">
        <v>2</v>
      </c>
      <c r="J22" s="290">
        <v>15</v>
      </c>
      <c r="K22" s="290">
        <f t="shared" si="4"/>
        <v>42</v>
      </c>
      <c r="L22" s="290">
        <v>121</v>
      </c>
      <c r="M22" s="290">
        <f t="shared" si="5"/>
        <v>12</v>
      </c>
      <c r="N22" s="290">
        <v>28</v>
      </c>
      <c r="O22" s="291">
        <f t="shared" si="6"/>
        <v>44</v>
      </c>
      <c r="P22" s="289">
        <f t="shared" si="0"/>
        <v>166</v>
      </c>
      <c r="Q22" s="288">
        <f t="shared" si="1"/>
        <v>34</v>
      </c>
    </row>
    <row r="23" spans="1:17" ht="33.950000000000003" customHeight="1">
      <c r="A23" s="282" t="s">
        <v>239</v>
      </c>
      <c r="B23" s="283">
        <v>834515</v>
      </c>
      <c r="C23" s="284">
        <v>669229</v>
      </c>
      <c r="D23" s="285">
        <v>147465</v>
      </c>
      <c r="E23" s="286">
        <v>2967</v>
      </c>
      <c r="F23" s="273">
        <f t="shared" si="7"/>
        <v>819661</v>
      </c>
      <c r="G23" s="287">
        <f t="shared" si="2"/>
        <v>98.220043977639705</v>
      </c>
      <c r="H23" s="288">
        <f t="shared" si="3"/>
        <v>23</v>
      </c>
      <c r="I23" s="289">
        <v>2</v>
      </c>
      <c r="J23" s="290">
        <v>16</v>
      </c>
      <c r="K23" s="290">
        <f t="shared" si="4"/>
        <v>40</v>
      </c>
      <c r="L23" s="290">
        <v>237</v>
      </c>
      <c r="M23" s="290">
        <f t="shared" si="5"/>
        <v>1</v>
      </c>
      <c r="N23" s="290">
        <v>34</v>
      </c>
      <c r="O23" s="291">
        <f t="shared" si="6"/>
        <v>42</v>
      </c>
      <c r="P23" s="289">
        <f t="shared" si="0"/>
        <v>289</v>
      </c>
      <c r="Q23" s="288">
        <f t="shared" si="1"/>
        <v>17</v>
      </c>
    </row>
    <row r="24" spans="1:17" ht="33.950000000000003" customHeight="1">
      <c r="A24" s="300" t="s">
        <v>240</v>
      </c>
      <c r="B24" s="301">
        <v>2063495</v>
      </c>
      <c r="C24" s="302">
        <v>1949003</v>
      </c>
      <c r="D24" s="303">
        <v>87069</v>
      </c>
      <c r="E24" s="304">
        <v>1882</v>
      </c>
      <c r="F24" s="305">
        <f t="shared" si="7"/>
        <v>2037954</v>
      </c>
      <c r="G24" s="306">
        <f t="shared" si="2"/>
        <v>98.762245607573561</v>
      </c>
      <c r="H24" s="307">
        <f t="shared" si="3"/>
        <v>20</v>
      </c>
      <c r="I24" s="308">
        <v>4</v>
      </c>
      <c r="J24" s="309">
        <v>61</v>
      </c>
      <c r="K24" s="309">
        <f t="shared" si="4"/>
        <v>2</v>
      </c>
      <c r="L24" s="309">
        <v>131</v>
      </c>
      <c r="M24" s="309">
        <f t="shared" si="5"/>
        <v>10</v>
      </c>
      <c r="N24" s="309">
        <v>66</v>
      </c>
      <c r="O24" s="310">
        <f t="shared" si="6"/>
        <v>33</v>
      </c>
      <c r="P24" s="308">
        <f t="shared" si="0"/>
        <v>262</v>
      </c>
      <c r="Q24" s="307">
        <f t="shared" si="1"/>
        <v>21</v>
      </c>
    </row>
    <row r="25" spans="1:17" ht="33.950000000000003" customHeight="1">
      <c r="A25" s="282" t="s">
        <v>241</v>
      </c>
      <c r="B25" s="283">
        <v>2001230</v>
      </c>
      <c r="C25" s="284">
        <v>1821587</v>
      </c>
      <c r="D25" s="285">
        <v>86310</v>
      </c>
      <c r="E25" s="286">
        <v>5178</v>
      </c>
      <c r="F25" s="273">
        <f t="shared" si="7"/>
        <v>1913075</v>
      </c>
      <c r="G25" s="287">
        <f t="shared" si="2"/>
        <v>95.594959100153403</v>
      </c>
      <c r="H25" s="288">
        <f t="shared" si="3"/>
        <v>32</v>
      </c>
      <c r="I25" s="289">
        <v>1</v>
      </c>
      <c r="J25" s="290">
        <v>40</v>
      </c>
      <c r="K25" s="290">
        <f t="shared" si="4"/>
        <v>10</v>
      </c>
      <c r="L25" s="290">
        <v>99</v>
      </c>
      <c r="M25" s="290">
        <f t="shared" si="5"/>
        <v>18</v>
      </c>
      <c r="N25" s="290">
        <v>208</v>
      </c>
      <c r="O25" s="291">
        <f t="shared" si="6"/>
        <v>13</v>
      </c>
      <c r="P25" s="289">
        <f t="shared" si="0"/>
        <v>348</v>
      </c>
      <c r="Q25" s="288">
        <f t="shared" si="1"/>
        <v>13</v>
      </c>
    </row>
    <row r="26" spans="1:17" ht="33.950000000000003" customHeight="1">
      <c r="A26" s="282" t="s">
        <v>242</v>
      </c>
      <c r="B26" s="283">
        <v>3658696</v>
      </c>
      <c r="C26" s="284">
        <v>3540303</v>
      </c>
      <c r="D26" s="285">
        <v>63378</v>
      </c>
      <c r="E26" s="286">
        <v>19815</v>
      </c>
      <c r="F26" s="273">
        <f t="shared" si="7"/>
        <v>3623496</v>
      </c>
      <c r="G26" s="287">
        <f t="shared" si="2"/>
        <v>99.037908588196458</v>
      </c>
      <c r="H26" s="288">
        <f t="shared" si="3"/>
        <v>17</v>
      </c>
      <c r="I26" s="289">
        <v>4</v>
      </c>
      <c r="J26" s="290">
        <v>37</v>
      </c>
      <c r="K26" s="290">
        <f t="shared" si="4"/>
        <v>12</v>
      </c>
      <c r="L26" s="290">
        <v>146</v>
      </c>
      <c r="M26" s="290">
        <f t="shared" si="5"/>
        <v>7</v>
      </c>
      <c r="N26" s="290">
        <v>395</v>
      </c>
      <c r="O26" s="291">
        <f t="shared" si="6"/>
        <v>6</v>
      </c>
      <c r="P26" s="289">
        <f t="shared" si="0"/>
        <v>582</v>
      </c>
      <c r="Q26" s="288">
        <f t="shared" si="1"/>
        <v>3</v>
      </c>
    </row>
    <row r="27" spans="1:17" ht="33.950000000000003" customHeight="1">
      <c r="A27" s="282" t="s">
        <v>243</v>
      </c>
      <c r="B27" s="283">
        <v>7521078</v>
      </c>
      <c r="C27" s="284">
        <v>7474930</v>
      </c>
      <c r="D27" s="285">
        <v>22254</v>
      </c>
      <c r="E27" s="286">
        <v>13561</v>
      </c>
      <c r="F27" s="273">
        <f t="shared" si="7"/>
        <v>7510745</v>
      </c>
      <c r="G27" s="287">
        <f t="shared" si="2"/>
        <v>99.862612779710574</v>
      </c>
      <c r="H27" s="288">
        <f t="shared" si="3"/>
        <v>5</v>
      </c>
      <c r="I27" s="289">
        <v>1</v>
      </c>
      <c r="J27" s="290">
        <v>43</v>
      </c>
      <c r="K27" s="290">
        <f t="shared" si="4"/>
        <v>6</v>
      </c>
      <c r="L27" s="290">
        <v>12</v>
      </c>
      <c r="M27" s="290">
        <f t="shared" si="5"/>
        <v>41</v>
      </c>
      <c r="N27" s="290">
        <v>250</v>
      </c>
      <c r="O27" s="291">
        <f t="shared" si="6"/>
        <v>10</v>
      </c>
      <c r="P27" s="289">
        <f t="shared" si="0"/>
        <v>306</v>
      </c>
      <c r="Q27" s="288">
        <f t="shared" si="1"/>
        <v>15</v>
      </c>
    </row>
    <row r="28" spans="1:17" ht="33.950000000000003" customHeight="1">
      <c r="A28" s="282" t="s">
        <v>244</v>
      </c>
      <c r="B28" s="283">
        <v>1827620</v>
      </c>
      <c r="C28" s="284">
        <v>1810289</v>
      </c>
      <c r="D28" s="285">
        <v>9386</v>
      </c>
      <c r="E28" s="286">
        <v>1277</v>
      </c>
      <c r="F28" s="273">
        <f t="shared" si="7"/>
        <v>1820952</v>
      </c>
      <c r="G28" s="287">
        <f t="shared" si="2"/>
        <v>99.635153916021935</v>
      </c>
      <c r="H28" s="288">
        <f t="shared" si="3"/>
        <v>9</v>
      </c>
      <c r="I28" s="289">
        <v>2</v>
      </c>
      <c r="J28" s="290">
        <v>29</v>
      </c>
      <c r="K28" s="290">
        <f t="shared" si="4"/>
        <v>16</v>
      </c>
      <c r="L28" s="290">
        <v>26</v>
      </c>
      <c r="M28" s="290">
        <f t="shared" si="5"/>
        <v>31</v>
      </c>
      <c r="N28" s="290">
        <v>158</v>
      </c>
      <c r="O28" s="291">
        <f t="shared" si="6"/>
        <v>19</v>
      </c>
      <c r="P28" s="289">
        <f t="shared" si="0"/>
        <v>215</v>
      </c>
      <c r="Q28" s="288">
        <f t="shared" si="1"/>
        <v>28</v>
      </c>
    </row>
    <row r="29" spans="1:17" ht="33.950000000000003" customHeight="1">
      <c r="A29" s="282" t="s">
        <v>245</v>
      </c>
      <c r="B29" s="283">
        <v>1417635</v>
      </c>
      <c r="C29" s="284">
        <v>1374001</v>
      </c>
      <c r="D29" s="285">
        <v>33553</v>
      </c>
      <c r="E29" s="286">
        <v>3723</v>
      </c>
      <c r="F29" s="273">
        <f t="shared" si="7"/>
        <v>1411277</v>
      </c>
      <c r="G29" s="287">
        <f t="shared" si="2"/>
        <v>99.551506558458286</v>
      </c>
      <c r="H29" s="288">
        <f t="shared" si="3"/>
        <v>10</v>
      </c>
      <c r="I29" s="289">
        <v>1</v>
      </c>
      <c r="J29" s="290">
        <v>23</v>
      </c>
      <c r="K29" s="290">
        <f t="shared" si="4"/>
        <v>26</v>
      </c>
      <c r="L29" s="290">
        <v>32</v>
      </c>
      <c r="M29" s="290">
        <f t="shared" si="5"/>
        <v>30</v>
      </c>
      <c r="N29" s="290">
        <v>78</v>
      </c>
      <c r="O29" s="291">
        <f t="shared" si="6"/>
        <v>30</v>
      </c>
      <c r="P29" s="289">
        <f t="shared" si="0"/>
        <v>134</v>
      </c>
      <c r="Q29" s="288">
        <f t="shared" si="1"/>
        <v>39</v>
      </c>
    </row>
    <row r="30" spans="1:17" ht="33.950000000000003" customHeight="1">
      <c r="A30" s="282" t="s">
        <v>246</v>
      </c>
      <c r="B30" s="283">
        <v>2593943</v>
      </c>
      <c r="C30" s="284">
        <v>2521491</v>
      </c>
      <c r="D30" s="293">
        <v>65127</v>
      </c>
      <c r="E30" s="294">
        <v>763</v>
      </c>
      <c r="F30" s="273">
        <f t="shared" si="7"/>
        <v>2587381</v>
      </c>
      <c r="G30" s="287">
        <f t="shared" si="2"/>
        <v>99.747026052615652</v>
      </c>
      <c r="H30" s="295">
        <f t="shared" si="3"/>
        <v>8</v>
      </c>
      <c r="I30" s="296">
        <v>1</v>
      </c>
      <c r="J30" s="297">
        <v>23</v>
      </c>
      <c r="K30" s="297">
        <f t="shared" si="4"/>
        <v>26</v>
      </c>
      <c r="L30" s="297">
        <v>95</v>
      </c>
      <c r="M30" s="290">
        <f t="shared" si="5"/>
        <v>20</v>
      </c>
      <c r="N30" s="290">
        <v>139</v>
      </c>
      <c r="O30" s="291">
        <f t="shared" si="6"/>
        <v>22</v>
      </c>
      <c r="P30" s="289">
        <f t="shared" si="0"/>
        <v>258</v>
      </c>
      <c r="Q30" s="288">
        <f t="shared" si="1"/>
        <v>23</v>
      </c>
    </row>
    <row r="31" spans="1:17" ht="33.950000000000003" customHeight="1">
      <c r="A31" s="282" t="s">
        <v>247</v>
      </c>
      <c r="B31" s="283">
        <v>8819416</v>
      </c>
      <c r="C31" s="284">
        <v>8816524</v>
      </c>
      <c r="D31" s="285">
        <v>313</v>
      </c>
      <c r="E31" s="286">
        <v>1428</v>
      </c>
      <c r="F31" s="273">
        <f t="shared" si="7"/>
        <v>8818265</v>
      </c>
      <c r="G31" s="287">
        <f t="shared" si="2"/>
        <v>99.986949249247346</v>
      </c>
      <c r="H31" s="288">
        <f t="shared" si="3"/>
        <v>2</v>
      </c>
      <c r="I31" s="289">
        <v>2</v>
      </c>
      <c r="J31" s="290">
        <v>43</v>
      </c>
      <c r="K31" s="290">
        <f t="shared" si="4"/>
        <v>6</v>
      </c>
      <c r="L31" s="290">
        <v>2</v>
      </c>
      <c r="M31" s="290">
        <f t="shared" si="5"/>
        <v>46</v>
      </c>
      <c r="N31" s="290">
        <v>388</v>
      </c>
      <c r="O31" s="291">
        <f t="shared" si="6"/>
        <v>7</v>
      </c>
      <c r="P31" s="289">
        <f t="shared" si="0"/>
        <v>435</v>
      </c>
      <c r="Q31" s="288">
        <f t="shared" si="1"/>
        <v>7</v>
      </c>
    </row>
    <row r="32" spans="1:17" ht="33.950000000000003" customHeight="1">
      <c r="A32" s="282" t="s">
        <v>248</v>
      </c>
      <c r="B32" s="283">
        <v>5484958</v>
      </c>
      <c r="C32" s="284">
        <v>5457550</v>
      </c>
      <c r="D32" s="285">
        <v>16769</v>
      </c>
      <c r="E32" s="286">
        <v>2354</v>
      </c>
      <c r="F32" s="273">
        <f t="shared" si="7"/>
        <v>5476673</v>
      </c>
      <c r="G32" s="287">
        <f t="shared" si="2"/>
        <v>99.848950529794394</v>
      </c>
      <c r="H32" s="288">
        <f t="shared" si="3"/>
        <v>6</v>
      </c>
      <c r="I32" s="289">
        <v>4</v>
      </c>
      <c r="J32" s="290">
        <v>44</v>
      </c>
      <c r="K32" s="290">
        <f t="shared" si="4"/>
        <v>5</v>
      </c>
      <c r="L32" s="290">
        <v>16</v>
      </c>
      <c r="M32" s="290">
        <f t="shared" si="5"/>
        <v>38</v>
      </c>
      <c r="N32" s="290">
        <v>169</v>
      </c>
      <c r="O32" s="291">
        <f t="shared" si="6"/>
        <v>17</v>
      </c>
      <c r="P32" s="289">
        <f t="shared" si="0"/>
        <v>233</v>
      </c>
      <c r="Q32" s="288">
        <f t="shared" si="1"/>
        <v>24</v>
      </c>
    </row>
    <row r="33" spans="1:17" ht="33.950000000000003" customHeight="1">
      <c r="A33" s="282" t="s">
        <v>249</v>
      </c>
      <c r="B33" s="283">
        <v>1342913</v>
      </c>
      <c r="C33" s="284">
        <v>1314909</v>
      </c>
      <c r="D33" s="285">
        <v>15920</v>
      </c>
      <c r="E33" s="286">
        <v>156</v>
      </c>
      <c r="F33" s="273">
        <f t="shared" si="7"/>
        <v>1330985</v>
      </c>
      <c r="G33" s="287">
        <f t="shared" si="2"/>
        <v>99.111781626955732</v>
      </c>
      <c r="H33" s="288">
        <f t="shared" si="3"/>
        <v>15</v>
      </c>
      <c r="I33" s="289">
        <v>1</v>
      </c>
      <c r="J33" s="290">
        <v>29</v>
      </c>
      <c r="K33" s="290">
        <f t="shared" si="4"/>
        <v>16</v>
      </c>
      <c r="L33" s="290">
        <v>20</v>
      </c>
      <c r="M33" s="290">
        <f t="shared" si="5"/>
        <v>35</v>
      </c>
      <c r="N33" s="290">
        <v>60</v>
      </c>
      <c r="O33" s="291">
        <f t="shared" si="6"/>
        <v>36</v>
      </c>
      <c r="P33" s="289">
        <f t="shared" si="0"/>
        <v>110</v>
      </c>
      <c r="Q33" s="288">
        <f t="shared" si="1"/>
        <v>44</v>
      </c>
    </row>
    <row r="34" spans="1:17" ht="33.950000000000003" customHeight="1">
      <c r="A34" s="282" t="s">
        <v>250</v>
      </c>
      <c r="B34" s="283">
        <v>970504</v>
      </c>
      <c r="C34" s="284">
        <v>885986</v>
      </c>
      <c r="D34" s="285">
        <v>51257</v>
      </c>
      <c r="E34" s="286">
        <v>16629</v>
      </c>
      <c r="F34" s="273">
        <f t="shared" si="7"/>
        <v>953872</v>
      </c>
      <c r="G34" s="287">
        <f t="shared" si="2"/>
        <v>98.286251267382724</v>
      </c>
      <c r="H34" s="288">
        <f t="shared" si="3"/>
        <v>22</v>
      </c>
      <c r="I34" s="289">
        <v>2</v>
      </c>
      <c r="J34" s="290">
        <v>27</v>
      </c>
      <c r="K34" s="290">
        <f t="shared" si="4"/>
        <v>21</v>
      </c>
      <c r="L34" s="290">
        <v>77</v>
      </c>
      <c r="M34" s="290">
        <f t="shared" si="5"/>
        <v>23</v>
      </c>
      <c r="N34" s="290">
        <v>24</v>
      </c>
      <c r="O34" s="291">
        <f t="shared" si="6"/>
        <v>47</v>
      </c>
      <c r="P34" s="289">
        <f t="shared" si="0"/>
        <v>130</v>
      </c>
      <c r="Q34" s="288">
        <f t="shared" si="1"/>
        <v>40</v>
      </c>
    </row>
    <row r="35" spans="1:17" ht="33.950000000000003" customHeight="1">
      <c r="A35" s="282" t="s">
        <v>251</v>
      </c>
      <c r="B35" s="283">
        <v>567437</v>
      </c>
      <c r="C35" s="284">
        <v>510871</v>
      </c>
      <c r="D35" s="285">
        <v>40913</v>
      </c>
      <c r="E35" s="286">
        <v>3053</v>
      </c>
      <c r="F35" s="273">
        <f t="shared" si="7"/>
        <v>554837</v>
      </c>
      <c r="G35" s="287">
        <f t="shared" si="2"/>
        <v>97.779489176772046</v>
      </c>
      <c r="H35" s="288">
        <f t="shared" si="3"/>
        <v>25</v>
      </c>
      <c r="I35" s="289">
        <v>0</v>
      </c>
      <c r="J35" s="290">
        <v>12</v>
      </c>
      <c r="K35" s="290">
        <f t="shared" si="4"/>
        <v>45</v>
      </c>
      <c r="L35" s="290">
        <v>96</v>
      </c>
      <c r="M35" s="290">
        <f t="shared" si="5"/>
        <v>19</v>
      </c>
      <c r="N35" s="290">
        <v>35</v>
      </c>
      <c r="O35" s="291">
        <f t="shared" si="6"/>
        <v>41</v>
      </c>
      <c r="P35" s="289">
        <f t="shared" si="0"/>
        <v>143</v>
      </c>
      <c r="Q35" s="288">
        <f t="shared" si="1"/>
        <v>36</v>
      </c>
    </row>
    <row r="36" spans="1:17" ht="33.950000000000003" customHeight="1">
      <c r="A36" s="282" t="s">
        <v>252</v>
      </c>
      <c r="B36" s="283">
        <v>680252</v>
      </c>
      <c r="C36" s="284">
        <v>621662</v>
      </c>
      <c r="D36" s="285">
        <v>40343</v>
      </c>
      <c r="E36" s="286">
        <v>705</v>
      </c>
      <c r="F36" s="273">
        <f t="shared" si="7"/>
        <v>662710</v>
      </c>
      <c r="G36" s="287">
        <f t="shared" si="2"/>
        <v>97.421249772143256</v>
      </c>
      <c r="H36" s="288">
        <f t="shared" si="3"/>
        <v>29</v>
      </c>
      <c r="I36" s="289">
        <v>2</v>
      </c>
      <c r="J36" s="290">
        <v>13</v>
      </c>
      <c r="K36" s="290">
        <f t="shared" si="4"/>
        <v>44</v>
      </c>
      <c r="L36" s="290">
        <v>25</v>
      </c>
      <c r="M36" s="290">
        <f t="shared" si="5"/>
        <v>33</v>
      </c>
      <c r="N36" s="290">
        <v>27</v>
      </c>
      <c r="O36" s="291">
        <f t="shared" si="6"/>
        <v>46</v>
      </c>
      <c r="P36" s="289">
        <f t="shared" si="0"/>
        <v>67</v>
      </c>
      <c r="Q36" s="288">
        <f t="shared" si="1"/>
        <v>46</v>
      </c>
    </row>
    <row r="37" spans="1:17" ht="33.950000000000003" customHeight="1">
      <c r="A37" s="282" t="s">
        <v>253</v>
      </c>
      <c r="B37" s="283">
        <v>1900689</v>
      </c>
      <c r="C37" s="284">
        <v>1785116</v>
      </c>
      <c r="D37" s="285">
        <v>97088</v>
      </c>
      <c r="E37" s="286">
        <v>2688</v>
      </c>
      <c r="F37" s="273">
        <f t="shared" si="7"/>
        <v>1884892</v>
      </c>
      <c r="G37" s="287">
        <f t="shared" si="2"/>
        <v>99.168880337603895</v>
      </c>
      <c r="H37" s="288">
        <f t="shared" si="3"/>
        <v>14</v>
      </c>
      <c r="I37" s="289">
        <v>4</v>
      </c>
      <c r="J37" s="290">
        <v>23</v>
      </c>
      <c r="K37" s="290">
        <f t="shared" si="4"/>
        <v>26</v>
      </c>
      <c r="L37" s="290">
        <v>103</v>
      </c>
      <c r="M37" s="290">
        <f t="shared" si="5"/>
        <v>16</v>
      </c>
      <c r="N37" s="290">
        <v>64</v>
      </c>
      <c r="O37" s="291">
        <f t="shared" si="6"/>
        <v>34</v>
      </c>
      <c r="P37" s="289">
        <f t="shared" si="0"/>
        <v>194</v>
      </c>
      <c r="Q37" s="288">
        <f t="shared" si="1"/>
        <v>31</v>
      </c>
    </row>
    <row r="38" spans="1:17" ht="33.950000000000003" customHeight="1">
      <c r="A38" s="282" t="s">
        <v>254</v>
      </c>
      <c r="B38" s="283">
        <v>2838977</v>
      </c>
      <c r="C38" s="284">
        <v>2662066</v>
      </c>
      <c r="D38" s="285">
        <v>11181</v>
      </c>
      <c r="E38" s="286">
        <v>8891</v>
      </c>
      <c r="F38" s="273">
        <f t="shared" si="7"/>
        <v>2682138</v>
      </c>
      <c r="G38" s="287">
        <f t="shared" si="2"/>
        <v>94.475510016460149</v>
      </c>
      <c r="H38" s="288">
        <f t="shared" si="3"/>
        <v>39</v>
      </c>
      <c r="I38" s="289">
        <v>3</v>
      </c>
      <c r="J38" s="290">
        <v>19</v>
      </c>
      <c r="K38" s="290">
        <f t="shared" si="4"/>
        <v>34</v>
      </c>
      <c r="L38" s="290">
        <v>5</v>
      </c>
      <c r="M38" s="290">
        <f t="shared" si="5"/>
        <v>44</v>
      </c>
      <c r="N38" s="290">
        <v>178</v>
      </c>
      <c r="O38" s="291">
        <f t="shared" si="6"/>
        <v>15</v>
      </c>
      <c r="P38" s="289">
        <f t="shared" si="0"/>
        <v>205</v>
      </c>
      <c r="Q38" s="288">
        <f t="shared" si="1"/>
        <v>30</v>
      </c>
    </row>
    <row r="39" spans="1:17" ht="33.950000000000003" customHeight="1">
      <c r="A39" s="282" t="s">
        <v>255</v>
      </c>
      <c r="B39" s="283">
        <v>1371019</v>
      </c>
      <c r="C39" s="284">
        <v>1265118</v>
      </c>
      <c r="D39" s="285">
        <v>12636</v>
      </c>
      <c r="E39" s="286">
        <v>5310</v>
      </c>
      <c r="F39" s="273">
        <f t="shared" si="7"/>
        <v>1283064</v>
      </c>
      <c r="G39" s="287">
        <f t="shared" si="2"/>
        <v>93.584698680324635</v>
      </c>
      <c r="H39" s="288">
        <f t="shared" si="3"/>
        <v>42</v>
      </c>
      <c r="I39" s="289">
        <v>1</v>
      </c>
      <c r="J39" s="290">
        <v>15</v>
      </c>
      <c r="K39" s="290">
        <f t="shared" si="4"/>
        <v>42</v>
      </c>
      <c r="L39" s="290">
        <v>26</v>
      </c>
      <c r="M39" s="290">
        <f t="shared" si="5"/>
        <v>31</v>
      </c>
      <c r="N39" s="290">
        <v>70</v>
      </c>
      <c r="O39" s="291">
        <f t="shared" si="6"/>
        <v>32</v>
      </c>
      <c r="P39" s="289">
        <f t="shared" si="0"/>
        <v>112</v>
      </c>
      <c r="Q39" s="288">
        <f t="shared" si="1"/>
        <v>43</v>
      </c>
    </row>
    <row r="40" spans="1:17" ht="33.950000000000003" customHeight="1">
      <c r="A40" s="282" t="s">
        <v>256</v>
      </c>
      <c r="B40" s="283">
        <v>737939</v>
      </c>
      <c r="C40" s="284">
        <v>670656</v>
      </c>
      <c r="D40" s="285">
        <v>30611</v>
      </c>
      <c r="E40" s="286">
        <v>16221</v>
      </c>
      <c r="F40" s="273">
        <f t="shared" si="7"/>
        <v>717488</v>
      </c>
      <c r="G40" s="287">
        <f t="shared" si="2"/>
        <v>97.228632718964576</v>
      </c>
      <c r="H40" s="288">
        <f t="shared" si="3"/>
        <v>30</v>
      </c>
      <c r="I40" s="289">
        <v>0</v>
      </c>
      <c r="J40" s="290">
        <v>18</v>
      </c>
      <c r="K40" s="290">
        <f t="shared" si="4"/>
        <v>35</v>
      </c>
      <c r="L40" s="290">
        <v>49</v>
      </c>
      <c r="M40" s="290">
        <f t="shared" si="5"/>
        <v>25</v>
      </c>
      <c r="N40" s="290">
        <v>54</v>
      </c>
      <c r="O40" s="291">
        <f t="shared" si="6"/>
        <v>38</v>
      </c>
      <c r="P40" s="289">
        <f t="shared" si="0"/>
        <v>121</v>
      </c>
      <c r="Q40" s="288">
        <f t="shared" si="1"/>
        <v>42</v>
      </c>
    </row>
    <row r="41" spans="1:17" ht="33.950000000000003" customHeight="1">
      <c r="A41" s="282" t="s">
        <v>257</v>
      </c>
      <c r="B41" s="283">
        <v>962054</v>
      </c>
      <c r="C41" s="284">
        <v>952745</v>
      </c>
      <c r="D41" s="285">
        <v>3153</v>
      </c>
      <c r="E41" s="286">
        <v>5</v>
      </c>
      <c r="F41" s="273">
        <f t="shared" si="7"/>
        <v>955903</v>
      </c>
      <c r="G41" s="287">
        <f t="shared" si="2"/>
        <v>99.360638799901039</v>
      </c>
      <c r="H41" s="288">
        <f t="shared" si="3"/>
        <v>13</v>
      </c>
      <c r="I41" s="289">
        <v>2</v>
      </c>
      <c r="J41" s="290">
        <v>16</v>
      </c>
      <c r="K41" s="290">
        <f t="shared" si="4"/>
        <v>40</v>
      </c>
      <c r="L41" s="290">
        <v>2</v>
      </c>
      <c r="M41" s="290">
        <f t="shared" si="5"/>
        <v>46</v>
      </c>
      <c r="N41" s="290">
        <v>34</v>
      </c>
      <c r="O41" s="291">
        <f t="shared" si="6"/>
        <v>42</v>
      </c>
      <c r="P41" s="289">
        <f t="shared" si="0"/>
        <v>54</v>
      </c>
      <c r="Q41" s="288">
        <f t="shared" si="1"/>
        <v>47</v>
      </c>
    </row>
    <row r="42" spans="1:17" ht="33.950000000000003" customHeight="1">
      <c r="A42" s="282" t="s">
        <v>258</v>
      </c>
      <c r="B42" s="283">
        <v>1387257</v>
      </c>
      <c r="C42" s="284">
        <v>1219574</v>
      </c>
      <c r="D42" s="285">
        <v>53155</v>
      </c>
      <c r="E42" s="286">
        <v>19631</v>
      </c>
      <c r="F42" s="273">
        <f t="shared" si="7"/>
        <v>1292360</v>
      </c>
      <c r="G42" s="287">
        <f t="shared" si="2"/>
        <v>93.159378543413368</v>
      </c>
      <c r="H42" s="288">
        <f t="shared" si="3"/>
        <v>44</v>
      </c>
      <c r="I42" s="289">
        <v>2</v>
      </c>
      <c r="J42" s="290">
        <v>30</v>
      </c>
      <c r="K42" s="290">
        <f t="shared" si="4"/>
        <v>15</v>
      </c>
      <c r="L42" s="290">
        <v>103</v>
      </c>
      <c r="M42" s="290">
        <f t="shared" si="5"/>
        <v>16</v>
      </c>
      <c r="N42" s="290">
        <v>147</v>
      </c>
      <c r="O42" s="291">
        <f t="shared" si="6"/>
        <v>20</v>
      </c>
      <c r="P42" s="289">
        <f t="shared" si="0"/>
        <v>282</v>
      </c>
      <c r="Q42" s="288">
        <f t="shared" si="1"/>
        <v>19</v>
      </c>
    </row>
    <row r="43" spans="1:17" ht="33.950000000000003" customHeight="1">
      <c r="A43" s="282" t="s">
        <v>259</v>
      </c>
      <c r="B43" s="283">
        <v>707065</v>
      </c>
      <c r="C43" s="284">
        <v>566109</v>
      </c>
      <c r="D43" s="285">
        <v>99754</v>
      </c>
      <c r="E43" s="286">
        <v>2374</v>
      </c>
      <c r="F43" s="273">
        <f t="shared" si="7"/>
        <v>668237</v>
      </c>
      <c r="G43" s="287">
        <f t="shared" si="2"/>
        <v>94.508567104863062</v>
      </c>
      <c r="H43" s="288">
        <f t="shared" si="3"/>
        <v>37</v>
      </c>
      <c r="I43" s="289">
        <v>0</v>
      </c>
      <c r="J43" s="290">
        <v>17</v>
      </c>
      <c r="K43" s="290">
        <f t="shared" si="4"/>
        <v>37</v>
      </c>
      <c r="L43" s="290">
        <v>135</v>
      </c>
      <c r="M43" s="290">
        <f t="shared" si="5"/>
        <v>9</v>
      </c>
      <c r="N43" s="290">
        <v>41</v>
      </c>
      <c r="O43" s="291">
        <f t="shared" si="6"/>
        <v>40</v>
      </c>
      <c r="P43" s="289">
        <f t="shared" si="0"/>
        <v>193</v>
      </c>
      <c r="Q43" s="288">
        <f t="shared" si="1"/>
        <v>32</v>
      </c>
    </row>
    <row r="44" spans="1:17" ht="33.950000000000003" customHeight="1">
      <c r="A44" s="282" t="s">
        <v>260</v>
      </c>
      <c r="B44" s="283">
        <v>5099604</v>
      </c>
      <c r="C44" s="284">
        <v>4750869</v>
      </c>
      <c r="D44" s="285">
        <v>21436</v>
      </c>
      <c r="E44" s="286">
        <v>45890</v>
      </c>
      <c r="F44" s="273">
        <f t="shared" si="7"/>
        <v>4818195</v>
      </c>
      <c r="G44" s="287">
        <f t="shared" si="2"/>
        <v>94.481747994550176</v>
      </c>
      <c r="H44" s="288">
        <f t="shared" si="3"/>
        <v>38</v>
      </c>
      <c r="I44" s="289">
        <v>6</v>
      </c>
      <c r="J44" s="290">
        <v>50</v>
      </c>
      <c r="K44" s="290">
        <f t="shared" si="4"/>
        <v>4</v>
      </c>
      <c r="L44" s="290">
        <v>21</v>
      </c>
      <c r="M44" s="290">
        <f t="shared" si="5"/>
        <v>34</v>
      </c>
      <c r="N44" s="290">
        <v>441</v>
      </c>
      <c r="O44" s="291">
        <f t="shared" si="6"/>
        <v>4</v>
      </c>
      <c r="P44" s="289">
        <f t="shared" si="0"/>
        <v>518</v>
      </c>
      <c r="Q44" s="288">
        <f t="shared" si="1"/>
        <v>5</v>
      </c>
    </row>
    <row r="45" spans="1:17" ht="33.950000000000003" customHeight="1">
      <c r="A45" s="282" t="s">
        <v>261</v>
      </c>
      <c r="B45" s="283">
        <v>829286</v>
      </c>
      <c r="C45" s="284">
        <v>777246</v>
      </c>
      <c r="D45" s="285">
        <v>10359</v>
      </c>
      <c r="E45" s="286">
        <v>2119</v>
      </c>
      <c r="F45" s="273">
        <f t="shared" si="7"/>
        <v>789724</v>
      </c>
      <c r="G45" s="287">
        <f t="shared" si="2"/>
        <v>95.229390101846647</v>
      </c>
      <c r="H45" s="288">
        <f t="shared" si="3"/>
        <v>35</v>
      </c>
      <c r="I45" s="289">
        <v>2</v>
      </c>
      <c r="J45" s="290">
        <v>17</v>
      </c>
      <c r="K45" s="290">
        <f t="shared" si="4"/>
        <v>37</v>
      </c>
      <c r="L45" s="290">
        <v>45</v>
      </c>
      <c r="M45" s="290">
        <f t="shared" si="5"/>
        <v>27</v>
      </c>
      <c r="N45" s="290">
        <v>79</v>
      </c>
      <c r="O45" s="291">
        <f t="shared" si="6"/>
        <v>29</v>
      </c>
      <c r="P45" s="289">
        <f t="shared" si="0"/>
        <v>143</v>
      </c>
      <c r="Q45" s="288">
        <f t="shared" si="1"/>
        <v>36</v>
      </c>
    </row>
    <row r="46" spans="1:17" ht="33.950000000000003" customHeight="1">
      <c r="A46" s="282" t="s">
        <v>262</v>
      </c>
      <c r="B46" s="283">
        <v>1341295</v>
      </c>
      <c r="C46" s="284">
        <v>1234512</v>
      </c>
      <c r="D46" s="285">
        <v>76123</v>
      </c>
      <c r="E46" s="286">
        <v>10769</v>
      </c>
      <c r="F46" s="273">
        <f t="shared" si="7"/>
        <v>1321404</v>
      </c>
      <c r="G46" s="287">
        <f t="shared" si="2"/>
        <v>98.517030183516681</v>
      </c>
      <c r="H46" s="288">
        <f t="shared" si="3"/>
        <v>21</v>
      </c>
      <c r="I46" s="289">
        <v>0</v>
      </c>
      <c r="J46" s="290">
        <v>23</v>
      </c>
      <c r="K46" s="290">
        <f t="shared" si="4"/>
        <v>26</v>
      </c>
      <c r="L46" s="290">
        <v>90</v>
      </c>
      <c r="M46" s="290">
        <f t="shared" si="5"/>
        <v>21</v>
      </c>
      <c r="N46" s="290">
        <v>146</v>
      </c>
      <c r="O46" s="291">
        <f t="shared" si="6"/>
        <v>21</v>
      </c>
      <c r="P46" s="289">
        <f t="shared" si="0"/>
        <v>259</v>
      </c>
      <c r="Q46" s="288">
        <f t="shared" si="1"/>
        <v>22</v>
      </c>
    </row>
    <row r="47" spans="1:17" ht="33.950000000000003" customHeight="1">
      <c r="A47" s="282" t="s">
        <v>263</v>
      </c>
      <c r="B47" s="283">
        <v>1757044</v>
      </c>
      <c r="C47" s="284">
        <v>1432352</v>
      </c>
      <c r="D47" s="285">
        <v>99259</v>
      </c>
      <c r="E47" s="286">
        <v>11659</v>
      </c>
      <c r="F47" s="273">
        <f t="shared" si="7"/>
        <v>1543270</v>
      </c>
      <c r="G47" s="287">
        <f t="shared" si="2"/>
        <v>87.833315500351731</v>
      </c>
      <c r="H47" s="288">
        <f t="shared" si="3"/>
        <v>47</v>
      </c>
      <c r="I47" s="289">
        <v>1</v>
      </c>
      <c r="J47" s="290">
        <v>29</v>
      </c>
      <c r="K47" s="290">
        <f t="shared" si="4"/>
        <v>16</v>
      </c>
      <c r="L47" s="290">
        <v>157</v>
      </c>
      <c r="M47" s="290">
        <f t="shared" si="5"/>
        <v>5</v>
      </c>
      <c r="N47" s="290">
        <v>245</v>
      </c>
      <c r="O47" s="291">
        <f t="shared" si="6"/>
        <v>11</v>
      </c>
      <c r="P47" s="289">
        <f t="shared" si="0"/>
        <v>432</v>
      </c>
      <c r="Q47" s="288">
        <f t="shared" si="1"/>
        <v>8</v>
      </c>
    </row>
    <row r="48" spans="1:17" ht="33.950000000000003" customHeight="1">
      <c r="A48" s="282" t="s">
        <v>264</v>
      </c>
      <c r="B48" s="283">
        <v>1143976</v>
      </c>
      <c r="C48" s="284">
        <v>974287</v>
      </c>
      <c r="D48" s="285">
        <v>68479</v>
      </c>
      <c r="E48" s="286">
        <v>8341</v>
      </c>
      <c r="F48" s="273">
        <f t="shared" si="7"/>
        <v>1051107</v>
      </c>
      <c r="G48" s="287">
        <f t="shared" si="2"/>
        <v>91.881910110002309</v>
      </c>
      <c r="H48" s="288">
        <f t="shared" si="3"/>
        <v>45</v>
      </c>
      <c r="I48" s="289">
        <v>0</v>
      </c>
      <c r="J48" s="290">
        <v>17</v>
      </c>
      <c r="K48" s="290">
        <f t="shared" si="4"/>
        <v>37</v>
      </c>
      <c r="L48" s="290">
        <v>154</v>
      </c>
      <c r="M48" s="290">
        <f t="shared" si="5"/>
        <v>6</v>
      </c>
      <c r="N48" s="290">
        <v>194</v>
      </c>
      <c r="O48" s="291">
        <f t="shared" si="6"/>
        <v>14</v>
      </c>
      <c r="P48" s="289">
        <f t="shared" si="0"/>
        <v>365</v>
      </c>
      <c r="Q48" s="288">
        <f t="shared" si="1"/>
        <v>12</v>
      </c>
    </row>
    <row r="49" spans="1:17" ht="33.950000000000003" customHeight="1">
      <c r="A49" s="282" t="s">
        <v>265</v>
      </c>
      <c r="B49" s="283">
        <v>1084324</v>
      </c>
      <c r="C49" s="284">
        <v>1001810</v>
      </c>
      <c r="D49" s="285">
        <v>52732</v>
      </c>
      <c r="E49" s="286">
        <v>2009</v>
      </c>
      <c r="F49" s="273">
        <f t="shared" si="7"/>
        <v>1056551</v>
      </c>
      <c r="G49" s="287">
        <f t="shared" si="2"/>
        <v>97.438680689535602</v>
      </c>
      <c r="H49" s="288">
        <f t="shared" si="3"/>
        <v>28</v>
      </c>
      <c r="I49" s="289">
        <v>0</v>
      </c>
      <c r="J49" s="290">
        <v>20</v>
      </c>
      <c r="K49" s="290">
        <f t="shared" si="4"/>
        <v>32</v>
      </c>
      <c r="L49" s="290">
        <v>120</v>
      </c>
      <c r="M49" s="290">
        <f t="shared" si="5"/>
        <v>13</v>
      </c>
      <c r="N49" s="290">
        <v>46</v>
      </c>
      <c r="O49" s="291">
        <f t="shared" si="6"/>
        <v>39</v>
      </c>
      <c r="P49" s="289">
        <f t="shared" si="0"/>
        <v>186</v>
      </c>
      <c r="Q49" s="288">
        <f t="shared" si="1"/>
        <v>33</v>
      </c>
    </row>
    <row r="50" spans="1:17" ht="33.950000000000003" customHeight="1">
      <c r="A50" s="282" t="s">
        <v>266</v>
      </c>
      <c r="B50" s="283">
        <v>1644405</v>
      </c>
      <c r="C50" s="284">
        <v>1414802</v>
      </c>
      <c r="D50" s="285">
        <v>172577</v>
      </c>
      <c r="E50" s="286">
        <v>16094</v>
      </c>
      <c r="F50" s="273">
        <f t="shared" si="7"/>
        <v>1603473</v>
      </c>
      <c r="G50" s="287">
        <f t="shared" si="2"/>
        <v>97.510832185501755</v>
      </c>
      <c r="H50" s="288">
        <f t="shared" si="3"/>
        <v>27</v>
      </c>
      <c r="I50" s="289">
        <v>0</v>
      </c>
      <c r="J50" s="290">
        <v>33</v>
      </c>
      <c r="K50" s="290">
        <f t="shared" si="4"/>
        <v>13</v>
      </c>
      <c r="L50" s="290">
        <v>190</v>
      </c>
      <c r="M50" s="290">
        <f t="shared" si="5"/>
        <v>3</v>
      </c>
      <c r="N50" s="290">
        <v>116</v>
      </c>
      <c r="O50" s="291">
        <f t="shared" si="6"/>
        <v>25</v>
      </c>
      <c r="P50" s="289">
        <f t="shared" si="0"/>
        <v>339</v>
      </c>
      <c r="Q50" s="288">
        <f t="shared" si="1"/>
        <v>14</v>
      </c>
    </row>
    <row r="51" spans="1:17" ht="33.950000000000003" customHeight="1" thickBot="1">
      <c r="A51" s="311" t="s">
        <v>267</v>
      </c>
      <c r="B51" s="312">
        <v>1439997</v>
      </c>
      <c r="C51" s="313">
        <v>1414604</v>
      </c>
      <c r="D51" s="314">
        <v>25014</v>
      </c>
      <c r="E51" s="315">
        <v>16</v>
      </c>
      <c r="F51" s="273">
        <f t="shared" si="7"/>
        <v>1439634</v>
      </c>
      <c r="G51" s="287">
        <f t="shared" si="2"/>
        <v>99.974791614149197</v>
      </c>
      <c r="H51" s="316">
        <f>RANK(G51,$G$5:$G$51,0)</f>
        <v>3</v>
      </c>
      <c r="I51" s="317">
        <v>1</v>
      </c>
      <c r="J51" s="318">
        <v>26</v>
      </c>
      <c r="K51" s="318">
        <f t="shared" si="4"/>
        <v>22</v>
      </c>
      <c r="L51" s="318">
        <v>16</v>
      </c>
      <c r="M51" s="318">
        <f t="shared" si="5"/>
        <v>38</v>
      </c>
      <c r="N51" s="318">
        <v>28</v>
      </c>
      <c r="O51" s="319">
        <f t="shared" si="6"/>
        <v>44</v>
      </c>
      <c r="P51" s="317">
        <f t="shared" si="0"/>
        <v>71</v>
      </c>
      <c r="Q51" s="316">
        <f t="shared" si="1"/>
        <v>45</v>
      </c>
    </row>
    <row r="52" spans="1:17" ht="33.950000000000003" customHeight="1" thickTop="1">
      <c r="A52" s="320" t="s">
        <v>220</v>
      </c>
      <c r="B52" s="321">
        <f>+SUM(B5:B51)</f>
        <v>126720532</v>
      </c>
      <c r="C52" s="322">
        <f>+SUM(C5:C51)</f>
        <v>121311861</v>
      </c>
      <c r="D52" s="323">
        <f>+SUM(D5:D51)</f>
        <v>2460427</v>
      </c>
      <c r="E52" s="324">
        <f>+SUM(E5:E51)</f>
        <v>394394</v>
      </c>
      <c r="F52" s="321">
        <f>+SUM(C52:E52)</f>
        <v>124166682</v>
      </c>
      <c r="G52" s="325">
        <f t="shared" si="2"/>
        <v>97.984659660361899</v>
      </c>
      <c r="H52" s="326"/>
      <c r="I52" s="327">
        <f>+SUM(I5:I51)</f>
        <v>92</v>
      </c>
      <c r="J52" s="328">
        <f>+SUM(J5:J51)</f>
        <v>1347</v>
      </c>
      <c r="K52" s="328"/>
      <c r="L52" s="328">
        <f>+SUM(L5:L51)</f>
        <v>3561</v>
      </c>
      <c r="M52" s="328"/>
      <c r="N52" s="328">
        <f>+SUM(N5:N51)</f>
        <v>8239</v>
      </c>
      <c r="O52" s="329"/>
      <c r="P52" s="327">
        <f t="shared" si="0"/>
        <v>13239</v>
      </c>
      <c r="Q52" s="330"/>
    </row>
    <row r="53" spans="1:17" ht="33.950000000000003" customHeight="1">
      <c r="A53" s="331" t="s">
        <v>268</v>
      </c>
      <c r="B53" s="332">
        <v>126914344</v>
      </c>
      <c r="C53" s="333">
        <v>120229643</v>
      </c>
      <c r="D53" s="334">
        <v>3695187</v>
      </c>
      <c r="E53" s="335">
        <v>387583</v>
      </c>
      <c r="F53" s="332">
        <f t="shared" si="7"/>
        <v>124312413</v>
      </c>
      <c r="G53" s="336">
        <f t="shared" si="2"/>
        <v>97.949852697501242</v>
      </c>
      <c r="H53" s="337"/>
      <c r="I53" s="338">
        <v>92</v>
      </c>
      <c r="J53" s="339">
        <v>1355</v>
      </c>
      <c r="K53" s="339"/>
      <c r="L53" s="339">
        <v>5133</v>
      </c>
      <c r="M53" s="339"/>
      <c r="N53" s="339">
        <v>8213</v>
      </c>
      <c r="O53" s="340"/>
      <c r="P53" s="338">
        <f>I53+J53+L53+N53</f>
        <v>14793</v>
      </c>
      <c r="Q53" s="341"/>
    </row>
  </sheetData>
  <mergeCells count="5">
    <mergeCell ref="A3:A4"/>
    <mergeCell ref="B3:B4"/>
    <mergeCell ref="C3:F3"/>
    <mergeCell ref="G3:H3"/>
    <mergeCell ref="I3:Q3"/>
  </mergeCells>
  <phoneticPr fontId="4"/>
  <printOptions horizontalCentered="1" gridLinesSet="0"/>
  <pageMargins left="0.98425196850393704" right="0.39370078740157483" top="0.59055118110236227" bottom="0.59055118110236227" header="0.39370078740157483" footer="0.51181102362204722"/>
  <pageSetup paperSize="9" scale="4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5"/>
  <sheetViews>
    <sheetView showGridLines="0" view="pageBreakPreview" zoomScale="70" zoomScaleNormal="50" zoomScaleSheetLayoutView="70" workbookViewId="0">
      <pane xSplit="2" ySplit="8" topLeftCell="C9" activePane="bottomRight" state="frozen"/>
      <selection pane="topRight" activeCell="C1" sqref="C1"/>
      <selection pane="bottomLeft" activeCell="A9" sqref="A9"/>
      <selection pane="bottomRight" activeCell="AE29" sqref="AE29"/>
    </sheetView>
  </sheetViews>
  <sheetFormatPr defaultColWidth="13.25" defaultRowHeight="23.1" customHeight="1"/>
  <cols>
    <col min="1" max="1" width="9.25" style="490" customWidth="1"/>
    <col min="2" max="2" width="12.5" style="343" customWidth="1"/>
    <col min="3" max="4" width="5.25" style="343" customWidth="1"/>
    <col min="5" max="6" width="11" style="343" customWidth="1"/>
    <col min="7" max="8" width="5.25" style="343" customWidth="1"/>
    <col min="9" max="10" width="11" style="343" customWidth="1"/>
    <col min="11" max="11" width="7.125" style="343" customWidth="1"/>
    <col min="12" max="13" width="9" style="343" customWidth="1"/>
    <col min="14" max="14" width="7.125" style="343" customWidth="1"/>
    <col min="15" max="16" width="9" style="343" customWidth="1"/>
    <col min="17" max="17" width="4.875" style="343" customWidth="1"/>
    <col min="18" max="18" width="5.875" style="343" customWidth="1"/>
    <col min="19" max="19" width="11.375" style="343" customWidth="1"/>
    <col min="20" max="20" width="10.875" style="343" bestFit="1" customWidth="1"/>
    <col min="21" max="21" width="9.625" style="343" customWidth="1"/>
    <col min="22" max="22" width="0.625" style="344" customWidth="1"/>
    <col min="23" max="23" width="6.5" style="343" customWidth="1"/>
    <col min="24" max="25" width="8.625" style="343" customWidth="1"/>
    <col min="26" max="26" width="6.5" style="343" customWidth="1"/>
    <col min="27" max="28" width="8.625" style="343" customWidth="1"/>
    <col min="29" max="16384" width="13.25" style="345"/>
  </cols>
  <sheetData>
    <row r="1" spans="1:28" ht="29.25" customHeight="1">
      <c r="A1" s="342" t="s">
        <v>269</v>
      </c>
    </row>
    <row r="2" spans="1:28" ht="7.5" customHeight="1">
      <c r="A2" s="342"/>
    </row>
    <row r="3" spans="1:28" s="347" customFormat="1" ht="21.75" customHeight="1">
      <c r="A3" s="2611" t="s">
        <v>270</v>
      </c>
      <c r="B3" s="2611" t="s">
        <v>271</v>
      </c>
      <c r="C3" s="2614" t="s">
        <v>272</v>
      </c>
      <c r="D3" s="2615"/>
      <c r="E3" s="2615"/>
      <c r="F3" s="2616"/>
      <c r="G3" s="2614" t="s">
        <v>273</v>
      </c>
      <c r="H3" s="2615"/>
      <c r="I3" s="2615"/>
      <c r="J3" s="2616"/>
      <c r="K3" s="2620" t="s">
        <v>274</v>
      </c>
      <c r="L3" s="2621"/>
      <c r="M3" s="2622"/>
      <c r="N3" s="2620" t="s">
        <v>274</v>
      </c>
      <c r="O3" s="2621"/>
      <c r="P3" s="2622"/>
      <c r="Q3" s="2614" t="s">
        <v>275</v>
      </c>
      <c r="R3" s="2615"/>
      <c r="S3" s="2615"/>
      <c r="T3" s="2616"/>
      <c r="U3" s="2628" t="s">
        <v>276</v>
      </c>
      <c r="V3" s="346"/>
      <c r="W3" s="2620" t="s">
        <v>277</v>
      </c>
      <c r="X3" s="2621"/>
      <c r="Y3" s="2621"/>
      <c r="Z3" s="2621"/>
      <c r="AA3" s="2621"/>
      <c r="AB3" s="2622"/>
    </row>
    <row r="4" spans="1:28" s="347" customFormat="1" ht="21.75" customHeight="1">
      <c r="A4" s="2612"/>
      <c r="B4" s="2613"/>
      <c r="C4" s="2617"/>
      <c r="D4" s="2618"/>
      <c r="E4" s="2618"/>
      <c r="F4" s="2619"/>
      <c r="G4" s="2617"/>
      <c r="H4" s="2618"/>
      <c r="I4" s="2618"/>
      <c r="J4" s="2619"/>
      <c r="K4" s="2620" t="s">
        <v>278</v>
      </c>
      <c r="L4" s="2621"/>
      <c r="M4" s="2622"/>
      <c r="N4" s="2620" t="s">
        <v>279</v>
      </c>
      <c r="O4" s="2621"/>
      <c r="P4" s="2622"/>
      <c r="Q4" s="2617"/>
      <c r="R4" s="2618"/>
      <c r="S4" s="2618"/>
      <c r="T4" s="2619"/>
      <c r="U4" s="2612"/>
      <c r="V4" s="346"/>
      <c r="W4" s="2620" t="s">
        <v>280</v>
      </c>
      <c r="X4" s="2621"/>
      <c r="Y4" s="2622"/>
      <c r="Z4" s="2620" t="s">
        <v>281</v>
      </c>
      <c r="AA4" s="2621"/>
      <c r="AB4" s="2622"/>
    </row>
    <row r="5" spans="1:28" s="347" customFormat="1" ht="21.75" customHeight="1">
      <c r="A5" s="2612"/>
      <c r="B5" s="2613"/>
      <c r="C5" s="2596" t="s">
        <v>282</v>
      </c>
      <c r="D5" s="2597"/>
      <c r="E5" s="2592" t="s">
        <v>283</v>
      </c>
      <c r="F5" s="2594" t="s">
        <v>284</v>
      </c>
      <c r="G5" s="2596" t="s">
        <v>282</v>
      </c>
      <c r="H5" s="2597"/>
      <c r="I5" s="2592" t="s">
        <v>283</v>
      </c>
      <c r="J5" s="2594" t="s">
        <v>284</v>
      </c>
      <c r="K5" s="2623" t="s">
        <v>285</v>
      </c>
      <c r="L5" s="2624" t="s">
        <v>286</v>
      </c>
      <c r="M5" s="2626" t="s">
        <v>287</v>
      </c>
      <c r="N5" s="2623" t="s">
        <v>285</v>
      </c>
      <c r="O5" s="2624" t="s">
        <v>286</v>
      </c>
      <c r="P5" s="2626" t="s">
        <v>287</v>
      </c>
      <c r="Q5" s="2629" t="s">
        <v>288</v>
      </c>
      <c r="R5" s="2630"/>
      <c r="S5" s="2592" t="s">
        <v>283</v>
      </c>
      <c r="T5" s="2594" t="s">
        <v>284</v>
      </c>
      <c r="U5" s="2612"/>
      <c r="V5" s="346"/>
      <c r="W5" s="2590" t="s">
        <v>289</v>
      </c>
      <c r="X5" s="2582" t="s">
        <v>283</v>
      </c>
      <c r="Y5" s="2584" t="s">
        <v>284</v>
      </c>
      <c r="Z5" s="2590" t="s">
        <v>289</v>
      </c>
      <c r="AA5" s="2582" t="s">
        <v>283</v>
      </c>
      <c r="AB5" s="2584" t="s">
        <v>284</v>
      </c>
    </row>
    <row r="6" spans="1:28" s="347" customFormat="1" ht="21.75" customHeight="1">
      <c r="A6" s="2612"/>
      <c r="B6" s="2613"/>
      <c r="C6" s="2598"/>
      <c r="D6" s="2593"/>
      <c r="E6" s="2593"/>
      <c r="F6" s="2595"/>
      <c r="G6" s="2598"/>
      <c r="H6" s="2593"/>
      <c r="I6" s="2593"/>
      <c r="J6" s="2595"/>
      <c r="K6" s="2591"/>
      <c r="L6" s="2625"/>
      <c r="M6" s="2627"/>
      <c r="N6" s="2591"/>
      <c r="O6" s="2625"/>
      <c r="P6" s="2627"/>
      <c r="Q6" s="2631"/>
      <c r="R6" s="2632"/>
      <c r="S6" s="2593"/>
      <c r="T6" s="2595"/>
      <c r="U6" s="2612"/>
      <c r="V6" s="346"/>
      <c r="W6" s="2591"/>
      <c r="X6" s="2583"/>
      <c r="Y6" s="2585"/>
      <c r="Z6" s="2591"/>
      <c r="AA6" s="2583"/>
      <c r="AB6" s="2585"/>
    </row>
    <row r="7" spans="1:28" s="347" customFormat="1" ht="17.25" customHeight="1">
      <c r="A7" s="348"/>
      <c r="B7" s="349" t="s">
        <v>290</v>
      </c>
      <c r="C7" s="2586" t="s">
        <v>291</v>
      </c>
      <c r="D7" s="2587"/>
      <c r="E7" s="350" t="s">
        <v>292</v>
      </c>
      <c r="F7" s="351" t="s">
        <v>293</v>
      </c>
      <c r="G7" s="2586" t="s">
        <v>294</v>
      </c>
      <c r="H7" s="2587"/>
      <c r="I7" s="350" t="s">
        <v>295</v>
      </c>
      <c r="J7" s="351" t="s">
        <v>296</v>
      </c>
      <c r="K7" s="352" t="s">
        <v>297</v>
      </c>
      <c r="L7" s="350" t="s">
        <v>298</v>
      </c>
      <c r="M7" s="351" t="s">
        <v>299</v>
      </c>
      <c r="N7" s="352" t="s">
        <v>300</v>
      </c>
      <c r="O7" s="350" t="s">
        <v>301</v>
      </c>
      <c r="P7" s="351" t="s">
        <v>302</v>
      </c>
      <c r="Q7" s="2588" t="s">
        <v>303</v>
      </c>
      <c r="R7" s="2589"/>
      <c r="S7" s="350" t="s">
        <v>304</v>
      </c>
      <c r="T7" s="351" t="s">
        <v>305</v>
      </c>
      <c r="U7" s="353" t="s">
        <v>306</v>
      </c>
      <c r="V7" s="346"/>
      <c r="W7" s="352"/>
      <c r="X7" s="350"/>
      <c r="Y7" s="351"/>
      <c r="Z7" s="352"/>
      <c r="AA7" s="350"/>
      <c r="AB7" s="351"/>
    </row>
    <row r="8" spans="1:28" s="347" customFormat="1" ht="17.25" customHeight="1">
      <c r="A8" s="354"/>
      <c r="B8" s="355" t="s">
        <v>307</v>
      </c>
      <c r="C8" s="356"/>
      <c r="D8" s="357" t="s">
        <v>308</v>
      </c>
      <c r="E8" s="358" t="s">
        <v>307</v>
      </c>
      <c r="F8" s="359" t="s">
        <v>307</v>
      </c>
      <c r="G8" s="360"/>
      <c r="H8" s="357" t="s">
        <v>308</v>
      </c>
      <c r="I8" s="358" t="s">
        <v>307</v>
      </c>
      <c r="J8" s="359" t="s">
        <v>307</v>
      </c>
      <c r="K8" s="361" t="s">
        <v>308</v>
      </c>
      <c r="L8" s="358" t="s">
        <v>307</v>
      </c>
      <c r="M8" s="359" t="s">
        <v>307</v>
      </c>
      <c r="N8" s="361" t="s">
        <v>308</v>
      </c>
      <c r="O8" s="358" t="s">
        <v>307</v>
      </c>
      <c r="P8" s="359" t="s">
        <v>307</v>
      </c>
      <c r="Q8" s="360" t="s">
        <v>309</v>
      </c>
      <c r="R8" s="357" t="s">
        <v>310</v>
      </c>
      <c r="S8" s="358" t="s">
        <v>307</v>
      </c>
      <c r="T8" s="362" t="s">
        <v>311</v>
      </c>
      <c r="U8" s="363" t="s">
        <v>312</v>
      </c>
      <c r="V8" s="346"/>
      <c r="W8" s="361" t="s">
        <v>308</v>
      </c>
      <c r="X8" s="358" t="s">
        <v>307</v>
      </c>
      <c r="Y8" s="359" t="s">
        <v>307</v>
      </c>
      <c r="Z8" s="361" t="s">
        <v>308</v>
      </c>
      <c r="AA8" s="358" t="s">
        <v>307</v>
      </c>
      <c r="AB8" s="359" t="s">
        <v>307</v>
      </c>
    </row>
    <row r="9" spans="1:28" ht="22.5" customHeight="1">
      <c r="A9" s="364"/>
      <c r="B9" s="365"/>
      <c r="C9" s="366">
        <v>10</v>
      </c>
      <c r="D9" s="367">
        <v>4</v>
      </c>
      <c r="E9" s="368">
        <v>204508</v>
      </c>
      <c r="F9" s="369">
        <v>191964</v>
      </c>
      <c r="G9" s="366">
        <v>11</v>
      </c>
      <c r="H9" s="367"/>
      <c r="I9" s="368">
        <v>14780</v>
      </c>
      <c r="J9" s="369">
        <v>10718</v>
      </c>
      <c r="K9" s="370">
        <v>3</v>
      </c>
      <c r="L9" s="368">
        <v>924</v>
      </c>
      <c r="M9" s="369">
        <v>66</v>
      </c>
      <c r="N9" s="370">
        <v>0</v>
      </c>
      <c r="O9" s="368">
        <v>0</v>
      </c>
      <c r="P9" s="369">
        <v>0</v>
      </c>
      <c r="Q9" s="371"/>
      <c r="R9" s="372"/>
      <c r="S9" s="373"/>
      <c r="T9" s="374"/>
      <c r="U9" s="375"/>
      <c r="V9" s="365" t="e">
        <v>#REF!</v>
      </c>
      <c r="W9" s="370">
        <v>5</v>
      </c>
      <c r="X9" s="368">
        <v>360</v>
      </c>
      <c r="Y9" s="369">
        <v>124</v>
      </c>
      <c r="Z9" s="370">
        <v>6</v>
      </c>
      <c r="AA9" s="368">
        <v>99</v>
      </c>
      <c r="AB9" s="369">
        <v>80</v>
      </c>
    </row>
    <row r="10" spans="1:28" ht="23.1" customHeight="1">
      <c r="A10" s="376" t="s">
        <v>313</v>
      </c>
      <c r="B10" s="365">
        <v>205433</v>
      </c>
      <c r="C10" s="377">
        <v>1</v>
      </c>
      <c r="D10" s="378"/>
      <c r="E10" s="379">
        <v>6860</v>
      </c>
      <c r="F10" s="380">
        <v>64</v>
      </c>
      <c r="G10" s="377">
        <v>15</v>
      </c>
      <c r="H10" s="378"/>
      <c r="I10" s="379">
        <v>10979</v>
      </c>
      <c r="J10" s="380">
        <v>1006</v>
      </c>
      <c r="K10" s="381">
        <v>9</v>
      </c>
      <c r="L10" s="379">
        <v>14497</v>
      </c>
      <c r="M10" s="380">
        <v>501</v>
      </c>
      <c r="N10" s="381">
        <v>4</v>
      </c>
      <c r="O10" s="379">
        <v>4000</v>
      </c>
      <c r="P10" s="380">
        <v>38</v>
      </c>
      <c r="Q10" s="371">
        <f>+C11+G11+K11+N11</f>
        <v>53</v>
      </c>
      <c r="R10" s="382">
        <f>+D11+H11</f>
        <v>4</v>
      </c>
      <c r="S10" s="373">
        <f>+E11+I11+L11</f>
        <v>252548</v>
      </c>
      <c r="T10" s="374">
        <f>+F11+J11+M11</f>
        <v>204319</v>
      </c>
      <c r="U10" s="375">
        <f>+T10/B10*100</f>
        <v>99.457730744330263</v>
      </c>
      <c r="V10" s="365" t="e">
        <v>#REF!</v>
      </c>
      <c r="W10" s="381">
        <v>11</v>
      </c>
      <c r="X10" s="379">
        <v>704</v>
      </c>
      <c r="Y10" s="380">
        <v>269</v>
      </c>
      <c r="Z10" s="381">
        <v>6</v>
      </c>
      <c r="AA10" s="379">
        <v>94</v>
      </c>
      <c r="AB10" s="380">
        <v>44</v>
      </c>
    </row>
    <row r="11" spans="1:28" ht="23.1" customHeight="1">
      <c r="A11" s="383"/>
      <c r="B11" s="384"/>
      <c r="C11" s="385">
        <f t="shared" ref="C11:I11" si="0">SUM(C9:C10)</f>
        <v>11</v>
      </c>
      <c r="D11" s="386">
        <f t="shared" si="0"/>
        <v>4</v>
      </c>
      <c r="E11" s="387">
        <f t="shared" si="0"/>
        <v>211368</v>
      </c>
      <c r="F11" s="388">
        <f t="shared" si="0"/>
        <v>192028</v>
      </c>
      <c r="G11" s="385">
        <f t="shared" si="0"/>
        <v>26</v>
      </c>
      <c r="H11" s="386"/>
      <c r="I11" s="387">
        <f t="shared" si="0"/>
        <v>25759</v>
      </c>
      <c r="J11" s="388">
        <f t="shared" ref="J11:P11" si="1">J9+J10</f>
        <v>11724</v>
      </c>
      <c r="K11" s="389">
        <f t="shared" si="1"/>
        <v>12</v>
      </c>
      <c r="L11" s="387">
        <f t="shared" si="1"/>
        <v>15421</v>
      </c>
      <c r="M11" s="388">
        <f t="shared" si="1"/>
        <v>567</v>
      </c>
      <c r="N11" s="389">
        <f t="shared" si="1"/>
        <v>4</v>
      </c>
      <c r="O11" s="387">
        <f t="shared" si="1"/>
        <v>4000</v>
      </c>
      <c r="P11" s="388">
        <f t="shared" si="1"/>
        <v>38</v>
      </c>
      <c r="Q11" s="390"/>
      <c r="R11" s="391"/>
      <c r="S11" s="392"/>
      <c r="T11" s="393"/>
      <c r="U11" s="394"/>
      <c r="V11" s="365" t="e">
        <f t="shared" ref="V11:AB11" si="2">SUM(V9:V10)</f>
        <v>#REF!</v>
      </c>
      <c r="W11" s="389">
        <f t="shared" si="2"/>
        <v>16</v>
      </c>
      <c r="X11" s="387">
        <f t="shared" si="2"/>
        <v>1064</v>
      </c>
      <c r="Y11" s="388">
        <f t="shared" si="2"/>
        <v>393</v>
      </c>
      <c r="Z11" s="389">
        <f t="shared" si="2"/>
        <v>12</v>
      </c>
      <c r="AA11" s="387">
        <f t="shared" si="2"/>
        <v>193</v>
      </c>
      <c r="AB11" s="388">
        <f t="shared" si="2"/>
        <v>124</v>
      </c>
    </row>
    <row r="12" spans="1:28" ht="23.1" customHeight="1">
      <c r="A12" s="2605" t="s">
        <v>314</v>
      </c>
      <c r="B12" s="2608">
        <v>194878</v>
      </c>
      <c r="C12" s="395">
        <v>7</v>
      </c>
      <c r="D12" s="396">
        <v>4</v>
      </c>
      <c r="E12" s="397">
        <v>197382</v>
      </c>
      <c r="F12" s="398">
        <v>190336</v>
      </c>
      <c r="G12" s="395">
        <v>1</v>
      </c>
      <c r="H12" s="396">
        <v>0</v>
      </c>
      <c r="I12" s="397">
        <v>4740</v>
      </c>
      <c r="J12" s="398">
        <v>4164</v>
      </c>
      <c r="K12" s="399">
        <v>0</v>
      </c>
      <c r="L12" s="397">
        <v>0</v>
      </c>
      <c r="M12" s="398">
        <v>0</v>
      </c>
      <c r="N12" s="399">
        <v>0</v>
      </c>
      <c r="O12" s="397">
        <v>0</v>
      </c>
      <c r="P12" s="398">
        <v>0</v>
      </c>
      <c r="Q12" s="400"/>
      <c r="R12" s="401"/>
      <c r="S12" s="402"/>
      <c r="T12" s="403"/>
      <c r="U12" s="404"/>
      <c r="V12" s="405"/>
      <c r="W12" s="399">
        <v>0</v>
      </c>
      <c r="X12" s="397">
        <v>0</v>
      </c>
      <c r="Y12" s="398">
        <v>0</v>
      </c>
      <c r="Z12" s="399">
        <v>0</v>
      </c>
      <c r="AA12" s="397">
        <v>0</v>
      </c>
      <c r="AB12" s="398">
        <v>0</v>
      </c>
    </row>
    <row r="13" spans="1:28" ht="23.1" customHeight="1">
      <c r="A13" s="2606"/>
      <c r="B13" s="2609"/>
      <c r="C13" s="406">
        <v>0</v>
      </c>
      <c r="D13" s="407">
        <v>0</v>
      </c>
      <c r="E13" s="408">
        <v>0</v>
      </c>
      <c r="F13" s="409">
        <v>0</v>
      </c>
      <c r="G13" s="406">
        <v>2</v>
      </c>
      <c r="H13" s="407">
        <v>0</v>
      </c>
      <c r="I13" s="408">
        <v>1300</v>
      </c>
      <c r="J13" s="409">
        <v>242</v>
      </c>
      <c r="K13" s="410">
        <v>3</v>
      </c>
      <c r="L13" s="411">
        <v>830</v>
      </c>
      <c r="M13" s="412">
        <v>30</v>
      </c>
      <c r="N13" s="410">
        <v>0</v>
      </c>
      <c r="O13" s="408">
        <v>0</v>
      </c>
      <c r="P13" s="409">
        <v>0</v>
      </c>
      <c r="Q13" s="400">
        <f>+C14+G14+K14+N14</f>
        <v>13</v>
      </c>
      <c r="R13" s="413">
        <f>+D14+H14</f>
        <v>4</v>
      </c>
      <c r="S13" s="402">
        <f>+E14+I14+L14</f>
        <v>204252</v>
      </c>
      <c r="T13" s="403">
        <f>+F14+J14+M14</f>
        <v>194772</v>
      </c>
      <c r="U13" s="404">
        <f>+T13/B12*100</f>
        <v>99.945606995145681</v>
      </c>
      <c r="V13" s="405"/>
      <c r="W13" s="410">
        <v>1</v>
      </c>
      <c r="X13" s="408">
        <v>55</v>
      </c>
      <c r="Y13" s="409">
        <v>19</v>
      </c>
      <c r="Z13" s="410">
        <v>1</v>
      </c>
      <c r="AA13" s="408">
        <v>25</v>
      </c>
      <c r="AB13" s="409">
        <v>9</v>
      </c>
    </row>
    <row r="14" spans="1:28" ht="23.1" customHeight="1">
      <c r="A14" s="2607"/>
      <c r="B14" s="2610"/>
      <c r="C14" s="414">
        <f t="shared" ref="C14:I14" si="3">SUM(C12:C13)</f>
        <v>7</v>
      </c>
      <c r="D14" s="415">
        <f t="shared" si="3"/>
        <v>4</v>
      </c>
      <c r="E14" s="416">
        <f t="shared" si="3"/>
        <v>197382</v>
      </c>
      <c r="F14" s="417">
        <f t="shared" si="3"/>
        <v>190336</v>
      </c>
      <c r="G14" s="414">
        <f t="shared" si="3"/>
        <v>3</v>
      </c>
      <c r="H14" s="415">
        <f t="shared" si="3"/>
        <v>0</v>
      </c>
      <c r="I14" s="416">
        <f t="shared" si="3"/>
        <v>6040</v>
      </c>
      <c r="J14" s="417">
        <f t="shared" ref="J14:P14" si="4">J12+J13</f>
        <v>4406</v>
      </c>
      <c r="K14" s="418">
        <f t="shared" si="4"/>
        <v>3</v>
      </c>
      <c r="L14" s="416">
        <f t="shared" si="4"/>
        <v>830</v>
      </c>
      <c r="M14" s="417">
        <f t="shared" si="4"/>
        <v>30</v>
      </c>
      <c r="N14" s="418">
        <f t="shared" si="4"/>
        <v>0</v>
      </c>
      <c r="O14" s="416">
        <f t="shared" si="4"/>
        <v>0</v>
      </c>
      <c r="P14" s="417">
        <f t="shared" si="4"/>
        <v>0</v>
      </c>
      <c r="Q14" s="419"/>
      <c r="R14" s="420"/>
      <c r="S14" s="421"/>
      <c r="T14" s="422"/>
      <c r="U14" s="423"/>
      <c r="V14" s="405">
        <f t="shared" ref="V14:AB14" si="5">SUM(V12:V13)</f>
        <v>0</v>
      </c>
      <c r="W14" s="418">
        <f t="shared" si="5"/>
        <v>1</v>
      </c>
      <c r="X14" s="416">
        <f t="shared" si="5"/>
        <v>55</v>
      </c>
      <c r="Y14" s="417">
        <f t="shared" si="5"/>
        <v>19</v>
      </c>
      <c r="Z14" s="418">
        <f t="shared" si="5"/>
        <v>1</v>
      </c>
      <c r="AA14" s="416">
        <f t="shared" si="5"/>
        <v>25</v>
      </c>
      <c r="AB14" s="417">
        <f t="shared" si="5"/>
        <v>9</v>
      </c>
    </row>
    <row r="15" spans="1:28" ht="23.1" customHeight="1">
      <c r="A15" s="376"/>
      <c r="B15" s="365"/>
      <c r="C15" s="366">
        <v>6</v>
      </c>
      <c r="D15" s="424">
        <v>0</v>
      </c>
      <c r="E15" s="368">
        <v>209310</v>
      </c>
      <c r="F15" s="369">
        <v>191713</v>
      </c>
      <c r="G15" s="366">
        <v>3</v>
      </c>
      <c r="H15" s="425">
        <v>0</v>
      </c>
      <c r="I15" s="368">
        <v>849</v>
      </c>
      <c r="J15" s="369">
        <v>200</v>
      </c>
      <c r="K15" s="370">
        <v>0</v>
      </c>
      <c r="L15" s="368">
        <v>0</v>
      </c>
      <c r="M15" s="369">
        <v>0</v>
      </c>
      <c r="N15" s="370">
        <v>0</v>
      </c>
      <c r="O15" s="368">
        <v>0</v>
      </c>
      <c r="P15" s="369">
        <v>0</v>
      </c>
      <c r="Q15" s="371"/>
      <c r="R15" s="372"/>
      <c r="S15" s="373"/>
      <c r="T15" s="374"/>
      <c r="U15" s="375"/>
      <c r="V15" s="365"/>
      <c r="W15" s="370">
        <v>1</v>
      </c>
      <c r="X15" s="368">
        <v>70</v>
      </c>
      <c r="Y15" s="369">
        <v>24</v>
      </c>
      <c r="Z15" s="370">
        <v>0</v>
      </c>
      <c r="AA15" s="368">
        <v>0</v>
      </c>
      <c r="AB15" s="369">
        <v>0</v>
      </c>
    </row>
    <row r="16" spans="1:28" ht="23.1" customHeight="1">
      <c r="A16" s="376" t="s">
        <v>315</v>
      </c>
      <c r="B16" s="365">
        <v>194962</v>
      </c>
      <c r="C16" s="377">
        <v>5</v>
      </c>
      <c r="D16" s="426">
        <v>0</v>
      </c>
      <c r="E16" s="379">
        <v>39274</v>
      </c>
      <c r="F16" s="380">
        <v>1221</v>
      </c>
      <c r="G16" s="377">
        <v>13</v>
      </c>
      <c r="H16" s="426">
        <v>0</v>
      </c>
      <c r="I16" s="379">
        <v>9698</v>
      </c>
      <c r="J16" s="380">
        <v>842</v>
      </c>
      <c r="K16" s="381">
        <v>5</v>
      </c>
      <c r="L16" s="427">
        <v>837</v>
      </c>
      <c r="M16" s="428">
        <v>44</v>
      </c>
      <c r="N16" s="429">
        <v>0</v>
      </c>
      <c r="O16" s="379">
        <v>0</v>
      </c>
      <c r="P16" s="380">
        <v>0</v>
      </c>
      <c r="Q16" s="371">
        <f>+C17+G17+K17+N17</f>
        <v>32</v>
      </c>
      <c r="R16" s="382">
        <f>+D17+H17</f>
        <v>0</v>
      </c>
      <c r="S16" s="373">
        <f>+E17+I17+L17</f>
        <v>259968</v>
      </c>
      <c r="T16" s="374">
        <f>+F17+J17+M17</f>
        <v>194020</v>
      </c>
      <c r="U16" s="375">
        <f>+T16/B16*100</f>
        <v>99.516828920507578</v>
      </c>
      <c r="V16" s="365"/>
      <c r="W16" s="381">
        <v>1</v>
      </c>
      <c r="X16" s="379">
        <v>94</v>
      </c>
      <c r="Y16" s="380">
        <v>34</v>
      </c>
      <c r="Z16" s="381">
        <v>3</v>
      </c>
      <c r="AA16" s="379">
        <v>105</v>
      </c>
      <c r="AB16" s="380">
        <v>36</v>
      </c>
    </row>
    <row r="17" spans="1:28" ht="23.1" customHeight="1">
      <c r="A17" s="383"/>
      <c r="B17" s="384"/>
      <c r="C17" s="385">
        <f t="shared" ref="C17:I17" si="6">SUM(C15:C16)</f>
        <v>11</v>
      </c>
      <c r="D17" s="386"/>
      <c r="E17" s="387">
        <f t="shared" si="6"/>
        <v>248584</v>
      </c>
      <c r="F17" s="388">
        <f t="shared" si="6"/>
        <v>192934</v>
      </c>
      <c r="G17" s="385">
        <f t="shared" si="6"/>
        <v>16</v>
      </c>
      <c r="H17" s="386"/>
      <c r="I17" s="387">
        <f t="shared" si="6"/>
        <v>10547</v>
      </c>
      <c r="J17" s="388">
        <f t="shared" ref="J17:P17" si="7">J15+J16</f>
        <v>1042</v>
      </c>
      <c r="K17" s="389">
        <f t="shared" si="7"/>
        <v>5</v>
      </c>
      <c r="L17" s="387">
        <f t="shared" si="7"/>
        <v>837</v>
      </c>
      <c r="M17" s="388">
        <f t="shared" si="7"/>
        <v>44</v>
      </c>
      <c r="N17" s="389">
        <f t="shared" si="7"/>
        <v>0</v>
      </c>
      <c r="O17" s="387">
        <f t="shared" si="7"/>
        <v>0</v>
      </c>
      <c r="P17" s="388">
        <f t="shared" si="7"/>
        <v>0</v>
      </c>
      <c r="Q17" s="390"/>
      <c r="R17" s="391"/>
      <c r="S17" s="392"/>
      <c r="T17" s="393"/>
      <c r="U17" s="394"/>
      <c r="V17" s="365">
        <f t="shared" ref="V17:AB17" si="8">SUM(V15:V16)</f>
        <v>0</v>
      </c>
      <c r="W17" s="389">
        <f t="shared" si="8"/>
        <v>2</v>
      </c>
      <c r="X17" s="387">
        <f t="shared" si="8"/>
        <v>164</v>
      </c>
      <c r="Y17" s="388">
        <f t="shared" si="8"/>
        <v>58</v>
      </c>
      <c r="Z17" s="389">
        <f t="shared" si="8"/>
        <v>3</v>
      </c>
      <c r="AA17" s="387">
        <f t="shared" si="8"/>
        <v>105</v>
      </c>
      <c r="AB17" s="388">
        <f t="shared" si="8"/>
        <v>36</v>
      </c>
    </row>
    <row r="18" spans="1:28" ht="23.1" customHeight="1">
      <c r="A18" s="376"/>
      <c r="B18" s="365"/>
      <c r="C18" s="366">
        <v>10</v>
      </c>
      <c r="D18" s="367">
        <v>2</v>
      </c>
      <c r="E18" s="368">
        <v>188020</v>
      </c>
      <c r="F18" s="369">
        <v>169293</v>
      </c>
      <c r="G18" s="366">
        <v>15</v>
      </c>
      <c r="H18" s="367">
        <v>0</v>
      </c>
      <c r="I18" s="368">
        <v>5802</v>
      </c>
      <c r="J18" s="369">
        <v>4517</v>
      </c>
      <c r="K18" s="370">
        <v>1</v>
      </c>
      <c r="L18" s="430">
        <v>240</v>
      </c>
      <c r="M18" s="431">
        <v>0</v>
      </c>
      <c r="N18" s="432">
        <v>2</v>
      </c>
      <c r="O18" s="430">
        <v>2450</v>
      </c>
      <c r="P18" s="431">
        <v>0</v>
      </c>
      <c r="Q18" s="371"/>
      <c r="R18" s="372"/>
      <c r="S18" s="373"/>
      <c r="T18" s="374"/>
      <c r="U18" s="375"/>
      <c r="V18" s="365"/>
      <c r="W18" s="370">
        <v>5</v>
      </c>
      <c r="X18" s="368">
        <v>357</v>
      </c>
      <c r="Y18" s="369">
        <v>220</v>
      </c>
      <c r="Z18" s="370">
        <v>5</v>
      </c>
      <c r="AA18" s="368">
        <v>164</v>
      </c>
      <c r="AB18" s="369">
        <v>98</v>
      </c>
    </row>
    <row r="19" spans="1:28" ht="23.1" customHeight="1">
      <c r="A19" s="376" t="s">
        <v>316</v>
      </c>
      <c r="B19" s="365">
        <v>181652</v>
      </c>
      <c r="C19" s="377">
        <v>0</v>
      </c>
      <c r="D19" s="426">
        <v>0</v>
      </c>
      <c r="E19" s="379">
        <v>0</v>
      </c>
      <c r="F19" s="380">
        <v>0</v>
      </c>
      <c r="G19" s="377">
        <v>6</v>
      </c>
      <c r="H19" s="426">
        <v>0</v>
      </c>
      <c r="I19" s="379">
        <v>2864</v>
      </c>
      <c r="J19" s="380">
        <v>2173</v>
      </c>
      <c r="K19" s="381">
        <v>2</v>
      </c>
      <c r="L19" s="379">
        <v>615</v>
      </c>
      <c r="M19" s="380">
        <v>0</v>
      </c>
      <c r="N19" s="381">
        <v>1</v>
      </c>
      <c r="O19" s="379">
        <v>344</v>
      </c>
      <c r="P19" s="380">
        <v>0</v>
      </c>
      <c r="Q19" s="371">
        <f>+C20+G20+K20+N20</f>
        <v>37</v>
      </c>
      <c r="R19" s="382">
        <f>+D20+H20</f>
        <v>2</v>
      </c>
      <c r="S19" s="373">
        <f>+E20+I20+L20</f>
        <v>197541</v>
      </c>
      <c r="T19" s="374">
        <f>+F20+J20+M20</f>
        <v>175983</v>
      </c>
      <c r="U19" s="375">
        <f>+T19/B19*100</f>
        <v>96.879197586594145</v>
      </c>
      <c r="V19" s="365"/>
      <c r="W19" s="381">
        <v>2</v>
      </c>
      <c r="X19" s="379">
        <v>350</v>
      </c>
      <c r="Y19" s="380">
        <v>111</v>
      </c>
      <c r="Z19" s="381">
        <v>3</v>
      </c>
      <c r="AA19" s="379">
        <v>140</v>
      </c>
      <c r="AB19" s="380">
        <v>69</v>
      </c>
    </row>
    <row r="20" spans="1:28" ht="23.1" customHeight="1">
      <c r="A20" s="383"/>
      <c r="B20" s="384"/>
      <c r="C20" s="385">
        <f t="shared" ref="C20:I20" si="9">SUM(C18:C19)</f>
        <v>10</v>
      </c>
      <c r="D20" s="386">
        <f t="shared" si="9"/>
        <v>2</v>
      </c>
      <c r="E20" s="387">
        <f t="shared" si="9"/>
        <v>188020</v>
      </c>
      <c r="F20" s="388">
        <f t="shared" si="9"/>
        <v>169293</v>
      </c>
      <c r="G20" s="385">
        <f t="shared" si="9"/>
        <v>21</v>
      </c>
      <c r="H20" s="386"/>
      <c r="I20" s="387">
        <f t="shared" si="9"/>
        <v>8666</v>
      </c>
      <c r="J20" s="388">
        <f t="shared" ref="J20:P20" si="10">J18+J19</f>
        <v>6690</v>
      </c>
      <c r="K20" s="389">
        <f t="shared" si="10"/>
        <v>3</v>
      </c>
      <c r="L20" s="387">
        <f t="shared" si="10"/>
        <v>855</v>
      </c>
      <c r="M20" s="388">
        <f t="shared" si="10"/>
        <v>0</v>
      </c>
      <c r="N20" s="389">
        <f t="shared" si="10"/>
        <v>3</v>
      </c>
      <c r="O20" s="433">
        <f t="shared" si="10"/>
        <v>2794</v>
      </c>
      <c r="P20" s="434">
        <f t="shared" si="10"/>
        <v>0</v>
      </c>
      <c r="Q20" s="390"/>
      <c r="R20" s="391"/>
      <c r="S20" s="392"/>
      <c r="T20" s="393"/>
      <c r="U20" s="394"/>
      <c r="V20" s="365">
        <f t="shared" ref="V20:AB20" si="11">SUM(V18:V19)</f>
        <v>0</v>
      </c>
      <c r="W20" s="389">
        <f t="shared" si="11"/>
        <v>7</v>
      </c>
      <c r="X20" s="387">
        <f t="shared" si="11"/>
        <v>707</v>
      </c>
      <c r="Y20" s="388">
        <f t="shared" si="11"/>
        <v>331</v>
      </c>
      <c r="Z20" s="389">
        <f t="shared" si="11"/>
        <v>8</v>
      </c>
      <c r="AA20" s="387">
        <f t="shared" si="11"/>
        <v>304</v>
      </c>
      <c r="AB20" s="388">
        <f t="shared" si="11"/>
        <v>167</v>
      </c>
    </row>
    <row r="21" spans="1:28" ht="23.1" customHeight="1">
      <c r="A21" s="376"/>
      <c r="B21" s="365"/>
      <c r="C21" s="366">
        <v>6</v>
      </c>
      <c r="D21" s="367">
        <v>0</v>
      </c>
      <c r="E21" s="368">
        <v>147970</v>
      </c>
      <c r="F21" s="369">
        <v>138085.2672</v>
      </c>
      <c r="G21" s="366">
        <v>11</v>
      </c>
      <c r="H21" s="367">
        <v>0</v>
      </c>
      <c r="I21" s="368">
        <v>20418</v>
      </c>
      <c r="J21" s="369">
        <v>17219</v>
      </c>
      <c r="K21" s="370">
        <v>0</v>
      </c>
      <c r="L21" s="368">
        <v>0</v>
      </c>
      <c r="M21" s="369">
        <v>0</v>
      </c>
      <c r="N21" s="370">
        <v>0</v>
      </c>
      <c r="O21" s="368">
        <v>0</v>
      </c>
      <c r="P21" s="369">
        <v>0</v>
      </c>
      <c r="Q21" s="371"/>
      <c r="R21" s="372"/>
      <c r="S21" s="373"/>
      <c r="T21" s="374"/>
      <c r="U21" s="375"/>
      <c r="V21" s="365">
        <v>0</v>
      </c>
      <c r="W21" s="370">
        <v>1</v>
      </c>
      <c r="X21" s="368">
        <v>98</v>
      </c>
      <c r="Y21" s="369">
        <v>26</v>
      </c>
      <c r="Z21" s="370">
        <v>8</v>
      </c>
      <c r="AA21" s="368">
        <v>274</v>
      </c>
      <c r="AB21" s="369">
        <v>115</v>
      </c>
    </row>
    <row r="22" spans="1:28" ht="23.1" customHeight="1">
      <c r="A22" s="376" t="s">
        <v>317</v>
      </c>
      <c r="B22" s="365">
        <v>158004</v>
      </c>
      <c r="C22" s="377">
        <v>0</v>
      </c>
      <c r="D22" s="426">
        <v>0</v>
      </c>
      <c r="E22" s="379">
        <v>0</v>
      </c>
      <c r="F22" s="380">
        <v>0</v>
      </c>
      <c r="G22" s="377">
        <v>0</v>
      </c>
      <c r="H22" s="426">
        <v>0</v>
      </c>
      <c r="I22" s="379">
        <v>0</v>
      </c>
      <c r="J22" s="380">
        <v>0</v>
      </c>
      <c r="K22" s="381">
        <v>1</v>
      </c>
      <c r="L22" s="379">
        <v>200</v>
      </c>
      <c r="M22" s="380">
        <v>55</v>
      </c>
      <c r="N22" s="381">
        <v>0</v>
      </c>
      <c r="O22" s="379">
        <v>0</v>
      </c>
      <c r="P22" s="380">
        <v>0</v>
      </c>
      <c r="Q22" s="371">
        <f>+C23+G23+K23+N23</f>
        <v>18</v>
      </c>
      <c r="R22" s="382"/>
      <c r="S22" s="373">
        <f>+E23+I23+L23</f>
        <v>168588</v>
      </c>
      <c r="T22" s="374">
        <f>+F23+J23+M23</f>
        <v>155359.2672</v>
      </c>
      <c r="U22" s="375">
        <f>+T22/B22*100</f>
        <v>98.326160856687167</v>
      </c>
      <c r="V22" s="365">
        <v>0</v>
      </c>
      <c r="W22" s="381">
        <v>5</v>
      </c>
      <c r="X22" s="379">
        <v>2251</v>
      </c>
      <c r="Y22" s="380">
        <v>182</v>
      </c>
      <c r="Z22" s="381">
        <v>8</v>
      </c>
      <c r="AA22" s="379">
        <v>123</v>
      </c>
      <c r="AB22" s="380">
        <v>105</v>
      </c>
    </row>
    <row r="23" spans="1:28" ht="23.1" customHeight="1">
      <c r="A23" s="383"/>
      <c r="B23" s="384"/>
      <c r="C23" s="385">
        <f t="shared" ref="C23:I23" si="12">SUM(C21:C22)</f>
        <v>6</v>
      </c>
      <c r="D23" s="386"/>
      <c r="E23" s="387">
        <f t="shared" si="12"/>
        <v>147970</v>
      </c>
      <c r="F23" s="388">
        <f t="shared" si="12"/>
        <v>138085.2672</v>
      </c>
      <c r="G23" s="385">
        <f t="shared" si="12"/>
        <v>11</v>
      </c>
      <c r="H23" s="386"/>
      <c r="I23" s="387">
        <f t="shared" si="12"/>
        <v>20418</v>
      </c>
      <c r="J23" s="388">
        <f t="shared" ref="J23:P23" si="13">J21+J22</f>
        <v>17219</v>
      </c>
      <c r="K23" s="389">
        <f t="shared" si="13"/>
        <v>1</v>
      </c>
      <c r="L23" s="387">
        <f t="shared" si="13"/>
        <v>200</v>
      </c>
      <c r="M23" s="388">
        <f t="shared" si="13"/>
        <v>55</v>
      </c>
      <c r="N23" s="389">
        <f t="shared" si="13"/>
        <v>0</v>
      </c>
      <c r="O23" s="387">
        <f t="shared" si="13"/>
        <v>0</v>
      </c>
      <c r="P23" s="388">
        <f t="shared" si="13"/>
        <v>0</v>
      </c>
      <c r="Q23" s="390"/>
      <c r="R23" s="391"/>
      <c r="S23" s="392"/>
      <c r="T23" s="393"/>
      <c r="U23" s="394"/>
      <c r="V23" s="365">
        <f t="shared" ref="V23:AB23" si="14">SUM(V21:V22)</f>
        <v>0</v>
      </c>
      <c r="W23" s="389">
        <f t="shared" si="14"/>
        <v>6</v>
      </c>
      <c r="X23" s="387">
        <f t="shared" si="14"/>
        <v>2349</v>
      </c>
      <c r="Y23" s="388">
        <f t="shared" si="14"/>
        <v>208</v>
      </c>
      <c r="Z23" s="389">
        <f t="shared" si="14"/>
        <v>16</v>
      </c>
      <c r="AA23" s="387">
        <f t="shared" si="14"/>
        <v>397</v>
      </c>
      <c r="AB23" s="388">
        <f t="shared" si="14"/>
        <v>220</v>
      </c>
    </row>
    <row r="24" spans="1:28" ht="23.1" customHeight="1">
      <c r="A24" s="376"/>
      <c r="B24" s="365"/>
      <c r="C24" s="366">
        <v>2</v>
      </c>
      <c r="D24" s="367">
        <v>1</v>
      </c>
      <c r="E24" s="368">
        <v>7000</v>
      </c>
      <c r="F24" s="369">
        <v>4965</v>
      </c>
      <c r="G24" s="366">
        <v>18</v>
      </c>
      <c r="H24" s="367">
        <v>0</v>
      </c>
      <c r="I24" s="368">
        <v>28519</v>
      </c>
      <c r="J24" s="369">
        <v>20870.599999999999</v>
      </c>
      <c r="K24" s="370">
        <v>0</v>
      </c>
      <c r="L24" s="368">
        <v>0</v>
      </c>
      <c r="M24" s="369">
        <v>0</v>
      </c>
      <c r="N24" s="370">
        <v>0</v>
      </c>
      <c r="O24" s="368">
        <v>0</v>
      </c>
      <c r="P24" s="369">
        <v>0</v>
      </c>
      <c r="Q24" s="371"/>
      <c r="R24" s="372"/>
      <c r="S24" s="373"/>
      <c r="T24" s="374"/>
      <c r="U24" s="375"/>
      <c r="V24" s="365" t="e">
        <v>#REF!</v>
      </c>
      <c r="W24" s="399">
        <v>1</v>
      </c>
      <c r="X24" s="397">
        <v>95</v>
      </c>
      <c r="Y24" s="398">
        <v>44</v>
      </c>
      <c r="Z24" s="370">
        <v>16</v>
      </c>
      <c r="AA24" s="368">
        <v>526</v>
      </c>
      <c r="AB24" s="369">
        <v>252</v>
      </c>
    </row>
    <row r="25" spans="1:28" ht="23.1" customHeight="1">
      <c r="A25" s="376" t="s">
        <v>318</v>
      </c>
      <c r="B25" s="365">
        <v>26727</v>
      </c>
      <c r="C25" s="377">
        <v>0</v>
      </c>
      <c r="D25" s="426">
        <v>0</v>
      </c>
      <c r="E25" s="379">
        <v>0</v>
      </c>
      <c r="F25" s="380">
        <v>0</v>
      </c>
      <c r="G25" s="377">
        <v>1</v>
      </c>
      <c r="H25" s="426">
        <v>0</v>
      </c>
      <c r="I25" s="379">
        <v>1421</v>
      </c>
      <c r="J25" s="380">
        <v>103</v>
      </c>
      <c r="K25" s="381">
        <v>1</v>
      </c>
      <c r="L25" s="379">
        <v>1393</v>
      </c>
      <c r="M25" s="380">
        <v>82</v>
      </c>
      <c r="N25" s="381">
        <v>0</v>
      </c>
      <c r="O25" s="379">
        <v>0</v>
      </c>
      <c r="P25" s="380">
        <v>0</v>
      </c>
      <c r="Q25" s="371">
        <f>+C26+G26+K26+N26</f>
        <v>22</v>
      </c>
      <c r="R25" s="382">
        <f>+D26+H26</f>
        <v>1</v>
      </c>
      <c r="S25" s="373">
        <f>+E26+I26+L26</f>
        <v>38333</v>
      </c>
      <c r="T25" s="374">
        <f>+F26+J26+M26</f>
        <v>26020.6</v>
      </c>
      <c r="U25" s="375">
        <f>+T25/B25*100</f>
        <v>97.356979833127539</v>
      </c>
      <c r="V25" s="365" t="e">
        <v>#REF!</v>
      </c>
      <c r="W25" s="410">
        <v>5</v>
      </c>
      <c r="X25" s="408">
        <v>382</v>
      </c>
      <c r="Y25" s="409">
        <v>177</v>
      </c>
      <c r="Z25" s="381">
        <v>18</v>
      </c>
      <c r="AA25" s="379">
        <v>471</v>
      </c>
      <c r="AB25" s="380">
        <v>256</v>
      </c>
    </row>
    <row r="26" spans="1:28" ht="23.1" customHeight="1">
      <c r="A26" s="383"/>
      <c r="B26" s="384"/>
      <c r="C26" s="385">
        <f t="shared" ref="C26:I26" si="15">SUM(C24:C25)</f>
        <v>2</v>
      </c>
      <c r="D26" s="386">
        <f t="shared" si="15"/>
        <v>1</v>
      </c>
      <c r="E26" s="387">
        <f t="shared" si="15"/>
        <v>7000</v>
      </c>
      <c r="F26" s="388">
        <f t="shared" si="15"/>
        <v>4965</v>
      </c>
      <c r="G26" s="385">
        <f t="shared" si="15"/>
        <v>19</v>
      </c>
      <c r="H26" s="386"/>
      <c r="I26" s="387">
        <f t="shared" si="15"/>
        <v>29940</v>
      </c>
      <c r="J26" s="388">
        <f t="shared" ref="J26:P26" si="16">J24+J25</f>
        <v>20973.599999999999</v>
      </c>
      <c r="K26" s="389">
        <f t="shared" si="16"/>
        <v>1</v>
      </c>
      <c r="L26" s="387">
        <f t="shared" si="16"/>
        <v>1393</v>
      </c>
      <c r="M26" s="388">
        <f t="shared" si="16"/>
        <v>82</v>
      </c>
      <c r="N26" s="389">
        <f t="shared" si="16"/>
        <v>0</v>
      </c>
      <c r="O26" s="387">
        <f t="shared" si="16"/>
        <v>0</v>
      </c>
      <c r="P26" s="388">
        <f t="shared" si="16"/>
        <v>0</v>
      </c>
      <c r="Q26" s="390"/>
      <c r="R26" s="391"/>
      <c r="S26" s="392"/>
      <c r="T26" s="393"/>
      <c r="U26" s="394"/>
      <c r="V26" s="365" t="e">
        <f t="shared" ref="V26:AB26" si="17">SUM(V24:V25)</f>
        <v>#REF!</v>
      </c>
      <c r="W26" s="418">
        <f t="shared" si="17"/>
        <v>6</v>
      </c>
      <c r="X26" s="416">
        <f t="shared" si="17"/>
        <v>477</v>
      </c>
      <c r="Y26" s="417">
        <f t="shared" si="17"/>
        <v>221</v>
      </c>
      <c r="Z26" s="389">
        <f t="shared" si="17"/>
        <v>34</v>
      </c>
      <c r="AA26" s="387">
        <f t="shared" si="17"/>
        <v>997</v>
      </c>
      <c r="AB26" s="388">
        <f t="shared" si="17"/>
        <v>508</v>
      </c>
    </row>
    <row r="27" spans="1:28" ht="23.1" customHeight="1">
      <c r="A27" s="376"/>
      <c r="B27" s="365"/>
      <c r="C27" s="366">
        <v>7</v>
      </c>
      <c r="D27" s="367">
        <v>0</v>
      </c>
      <c r="E27" s="368">
        <v>414590</v>
      </c>
      <c r="F27" s="369">
        <v>408779</v>
      </c>
      <c r="G27" s="366">
        <v>5</v>
      </c>
      <c r="H27" s="367">
        <v>0</v>
      </c>
      <c r="I27" s="368">
        <v>16669</v>
      </c>
      <c r="J27" s="369">
        <v>13245</v>
      </c>
      <c r="K27" s="370">
        <v>1</v>
      </c>
      <c r="L27" s="368">
        <v>0</v>
      </c>
      <c r="M27" s="369">
        <v>0</v>
      </c>
      <c r="N27" s="370">
        <v>1</v>
      </c>
      <c r="O27" s="368">
        <v>926</v>
      </c>
      <c r="P27" s="369">
        <v>0</v>
      </c>
      <c r="Q27" s="371"/>
      <c r="R27" s="372"/>
      <c r="S27" s="373"/>
      <c r="T27" s="374"/>
      <c r="U27" s="375"/>
      <c r="V27" s="365"/>
      <c r="W27" s="399">
        <v>1</v>
      </c>
      <c r="X27" s="397">
        <v>52</v>
      </c>
      <c r="Y27" s="398">
        <v>14</v>
      </c>
      <c r="Z27" s="370">
        <v>0</v>
      </c>
      <c r="AA27" s="368">
        <v>0</v>
      </c>
      <c r="AB27" s="369">
        <v>0</v>
      </c>
    </row>
    <row r="28" spans="1:28" ht="23.1" customHeight="1">
      <c r="A28" s="376" t="s">
        <v>319</v>
      </c>
      <c r="B28" s="365">
        <v>424441</v>
      </c>
      <c r="C28" s="377">
        <v>0</v>
      </c>
      <c r="D28" s="378">
        <v>0</v>
      </c>
      <c r="E28" s="379">
        <v>0</v>
      </c>
      <c r="F28" s="380">
        <v>0</v>
      </c>
      <c r="G28" s="377">
        <v>2</v>
      </c>
      <c r="H28" s="378">
        <v>0</v>
      </c>
      <c r="I28" s="379">
        <v>1100</v>
      </c>
      <c r="J28" s="380">
        <v>278</v>
      </c>
      <c r="K28" s="381">
        <v>9</v>
      </c>
      <c r="L28" s="379">
        <v>8576</v>
      </c>
      <c r="M28" s="380">
        <v>0</v>
      </c>
      <c r="N28" s="381">
        <v>0</v>
      </c>
      <c r="O28" s="379">
        <v>0</v>
      </c>
      <c r="P28" s="380">
        <v>0</v>
      </c>
      <c r="Q28" s="371">
        <f>+C29+G29+K29+N29</f>
        <v>25</v>
      </c>
      <c r="R28" s="382">
        <f>+D29+H29</f>
        <v>0</v>
      </c>
      <c r="S28" s="373">
        <f>+E29+I29+L29</f>
        <v>440935</v>
      </c>
      <c r="T28" s="374">
        <f>+F29+J29+M29</f>
        <v>422302</v>
      </c>
      <c r="U28" s="375">
        <f>+T28/B28*100</f>
        <v>99.496043030715697</v>
      </c>
      <c r="V28" s="365"/>
      <c r="W28" s="410">
        <v>11</v>
      </c>
      <c r="X28" s="408">
        <v>751</v>
      </c>
      <c r="Y28" s="409">
        <v>341</v>
      </c>
      <c r="Z28" s="381">
        <v>1</v>
      </c>
      <c r="AA28" s="379">
        <v>26</v>
      </c>
      <c r="AB28" s="380">
        <v>21</v>
      </c>
    </row>
    <row r="29" spans="1:28" ht="23.1" customHeight="1">
      <c r="A29" s="383"/>
      <c r="B29" s="384"/>
      <c r="C29" s="385">
        <f t="shared" ref="C29:I29" si="18">SUM(C27:C28)</f>
        <v>7</v>
      </c>
      <c r="D29" s="386"/>
      <c r="E29" s="387">
        <f t="shared" si="18"/>
        <v>414590</v>
      </c>
      <c r="F29" s="388">
        <f t="shared" si="18"/>
        <v>408779</v>
      </c>
      <c r="G29" s="385">
        <f t="shared" si="18"/>
        <v>7</v>
      </c>
      <c r="H29" s="386"/>
      <c r="I29" s="387">
        <f t="shared" si="18"/>
        <v>17769</v>
      </c>
      <c r="J29" s="388">
        <f t="shared" ref="J29:P29" si="19">J27+J28</f>
        <v>13523</v>
      </c>
      <c r="K29" s="389">
        <f t="shared" si="19"/>
        <v>10</v>
      </c>
      <c r="L29" s="387">
        <f t="shared" si="19"/>
        <v>8576</v>
      </c>
      <c r="M29" s="388">
        <f t="shared" si="19"/>
        <v>0</v>
      </c>
      <c r="N29" s="389">
        <f t="shared" si="19"/>
        <v>1</v>
      </c>
      <c r="O29" s="387">
        <f t="shared" si="19"/>
        <v>926</v>
      </c>
      <c r="P29" s="388">
        <f t="shared" si="19"/>
        <v>0</v>
      </c>
      <c r="Q29" s="390"/>
      <c r="R29" s="391"/>
      <c r="S29" s="392"/>
      <c r="T29" s="393"/>
      <c r="U29" s="394"/>
      <c r="V29" s="365">
        <f t="shared" ref="V29:AB29" si="20">SUM(V27:V28)</f>
        <v>0</v>
      </c>
      <c r="W29" s="418">
        <f t="shared" si="20"/>
        <v>12</v>
      </c>
      <c r="X29" s="416">
        <f t="shared" si="20"/>
        <v>803</v>
      </c>
      <c r="Y29" s="417">
        <f t="shared" si="20"/>
        <v>355</v>
      </c>
      <c r="Z29" s="389">
        <f t="shared" si="20"/>
        <v>1</v>
      </c>
      <c r="AA29" s="387">
        <f t="shared" si="20"/>
        <v>26</v>
      </c>
      <c r="AB29" s="388">
        <f t="shared" si="20"/>
        <v>21</v>
      </c>
    </row>
    <row r="30" spans="1:28" ht="23.1" customHeight="1">
      <c r="A30" s="376"/>
      <c r="B30" s="365"/>
      <c r="C30" s="366">
        <v>4</v>
      </c>
      <c r="D30" s="367">
        <v>0</v>
      </c>
      <c r="E30" s="368">
        <v>63000</v>
      </c>
      <c r="F30" s="369">
        <v>52703</v>
      </c>
      <c r="G30" s="366">
        <v>4</v>
      </c>
      <c r="H30" s="367">
        <v>0</v>
      </c>
      <c r="I30" s="368">
        <v>4944</v>
      </c>
      <c r="J30" s="369">
        <v>4029</v>
      </c>
      <c r="K30" s="370">
        <v>2</v>
      </c>
      <c r="L30" s="368">
        <v>20</v>
      </c>
      <c r="M30" s="369">
        <v>19</v>
      </c>
      <c r="N30" s="370">
        <v>0</v>
      </c>
      <c r="O30" s="368">
        <v>0</v>
      </c>
      <c r="P30" s="369">
        <v>0</v>
      </c>
      <c r="Q30" s="371"/>
      <c r="R30" s="372"/>
      <c r="S30" s="373"/>
      <c r="T30" s="374"/>
      <c r="U30" s="375"/>
      <c r="V30" s="365"/>
      <c r="W30" s="399">
        <v>1</v>
      </c>
      <c r="X30" s="397">
        <v>70</v>
      </c>
      <c r="Y30" s="398">
        <v>5</v>
      </c>
      <c r="Z30" s="370">
        <v>2</v>
      </c>
      <c r="AA30" s="368">
        <v>73</v>
      </c>
      <c r="AB30" s="369">
        <v>1</v>
      </c>
    </row>
    <row r="31" spans="1:28" ht="23.1" customHeight="1">
      <c r="A31" s="435" t="s">
        <v>320</v>
      </c>
      <c r="B31" s="365">
        <v>57861</v>
      </c>
      <c r="C31" s="377">
        <v>0</v>
      </c>
      <c r="D31" s="378">
        <v>0</v>
      </c>
      <c r="E31" s="379">
        <v>0</v>
      </c>
      <c r="F31" s="380">
        <v>0</v>
      </c>
      <c r="G31" s="377">
        <v>4</v>
      </c>
      <c r="H31" s="378">
        <v>0</v>
      </c>
      <c r="I31" s="379">
        <v>610</v>
      </c>
      <c r="J31" s="380">
        <v>262</v>
      </c>
      <c r="K31" s="381">
        <v>3</v>
      </c>
      <c r="L31" s="379">
        <v>80</v>
      </c>
      <c r="M31" s="380">
        <v>76</v>
      </c>
      <c r="N31" s="381">
        <v>0</v>
      </c>
      <c r="O31" s="379">
        <v>0</v>
      </c>
      <c r="P31" s="380">
        <v>0</v>
      </c>
      <c r="Q31" s="371">
        <f>+C32+G32+K32+N32</f>
        <v>17</v>
      </c>
      <c r="R31" s="382">
        <f>+D32+H32</f>
        <v>0</v>
      </c>
      <c r="S31" s="373">
        <f>+E32+I32+L32</f>
        <v>68654</v>
      </c>
      <c r="T31" s="374">
        <f>+F32+J32+M32</f>
        <v>57089</v>
      </c>
      <c r="U31" s="375">
        <f>+T31/B31*100</f>
        <v>98.665767961148262</v>
      </c>
      <c r="V31" s="365"/>
      <c r="W31" s="410">
        <v>5</v>
      </c>
      <c r="X31" s="408">
        <v>488</v>
      </c>
      <c r="Y31" s="409">
        <v>28</v>
      </c>
      <c r="Z31" s="381">
        <v>17</v>
      </c>
      <c r="AA31" s="379">
        <v>606</v>
      </c>
      <c r="AB31" s="380">
        <v>332</v>
      </c>
    </row>
    <row r="32" spans="1:28" ht="23.1" customHeight="1">
      <c r="A32" s="383"/>
      <c r="B32" s="384"/>
      <c r="C32" s="385">
        <f t="shared" ref="C32:I32" si="21">SUM(C30:C31)</f>
        <v>4</v>
      </c>
      <c r="D32" s="386"/>
      <c r="E32" s="387">
        <f t="shared" si="21"/>
        <v>63000</v>
      </c>
      <c r="F32" s="388">
        <f t="shared" si="21"/>
        <v>52703</v>
      </c>
      <c r="G32" s="385">
        <f t="shared" si="21"/>
        <v>8</v>
      </c>
      <c r="H32" s="386"/>
      <c r="I32" s="387">
        <f t="shared" si="21"/>
        <v>5554</v>
      </c>
      <c r="J32" s="388">
        <f t="shared" ref="J32:P32" si="22">J30+J31</f>
        <v>4291</v>
      </c>
      <c r="K32" s="389">
        <f t="shared" si="22"/>
        <v>5</v>
      </c>
      <c r="L32" s="387">
        <f t="shared" si="22"/>
        <v>100</v>
      </c>
      <c r="M32" s="388">
        <f t="shared" si="22"/>
        <v>95</v>
      </c>
      <c r="N32" s="389">
        <f t="shared" si="22"/>
        <v>0</v>
      </c>
      <c r="O32" s="387">
        <f t="shared" si="22"/>
        <v>0</v>
      </c>
      <c r="P32" s="388">
        <f t="shared" si="22"/>
        <v>0</v>
      </c>
      <c r="Q32" s="390"/>
      <c r="R32" s="391"/>
      <c r="S32" s="392"/>
      <c r="T32" s="393"/>
      <c r="U32" s="394"/>
      <c r="V32" s="365">
        <f t="shared" ref="V32:AB32" si="23">SUM(V30:V31)</f>
        <v>0</v>
      </c>
      <c r="W32" s="389">
        <f t="shared" si="23"/>
        <v>6</v>
      </c>
      <c r="X32" s="387">
        <f t="shared" si="23"/>
        <v>558</v>
      </c>
      <c r="Y32" s="388">
        <f t="shared" si="23"/>
        <v>33</v>
      </c>
      <c r="Z32" s="389">
        <f t="shared" si="23"/>
        <v>19</v>
      </c>
      <c r="AA32" s="387">
        <f t="shared" si="23"/>
        <v>679</v>
      </c>
      <c r="AB32" s="388">
        <f t="shared" si="23"/>
        <v>333</v>
      </c>
    </row>
    <row r="33" spans="1:28" ht="23.1" customHeight="1">
      <c r="A33" s="376"/>
      <c r="B33" s="365"/>
      <c r="C33" s="366">
        <v>11</v>
      </c>
      <c r="D33" s="367">
        <v>2</v>
      </c>
      <c r="E33" s="368">
        <v>550841</v>
      </c>
      <c r="F33" s="398">
        <v>521359</v>
      </c>
      <c r="G33" s="366">
        <v>2</v>
      </c>
      <c r="H33" s="367">
        <v>0</v>
      </c>
      <c r="I33" s="368">
        <v>5180</v>
      </c>
      <c r="J33" s="369">
        <v>2588</v>
      </c>
      <c r="K33" s="370">
        <v>2</v>
      </c>
      <c r="L33" s="368">
        <v>1019</v>
      </c>
      <c r="M33" s="369">
        <v>883</v>
      </c>
      <c r="N33" s="370">
        <v>0</v>
      </c>
      <c r="O33" s="368">
        <v>0</v>
      </c>
      <c r="P33" s="369">
        <v>0</v>
      </c>
      <c r="Q33" s="371"/>
      <c r="R33" s="372"/>
      <c r="S33" s="373"/>
      <c r="T33" s="374"/>
      <c r="U33" s="375"/>
      <c r="V33" s="365" t="e">
        <v>#REF!</v>
      </c>
      <c r="W33" s="370">
        <v>0</v>
      </c>
      <c r="X33" s="368">
        <v>0</v>
      </c>
      <c r="Y33" s="369">
        <v>0</v>
      </c>
      <c r="Z33" s="370">
        <v>0</v>
      </c>
      <c r="AA33" s="368">
        <v>0</v>
      </c>
      <c r="AB33" s="369">
        <v>0</v>
      </c>
    </row>
    <row r="34" spans="1:28" ht="23.1" customHeight="1">
      <c r="A34" s="376" t="s">
        <v>321</v>
      </c>
      <c r="B34" s="365">
        <v>534853</v>
      </c>
      <c r="C34" s="377">
        <v>0</v>
      </c>
      <c r="D34" s="378">
        <v>0</v>
      </c>
      <c r="E34" s="379">
        <v>0</v>
      </c>
      <c r="F34" s="380">
        <v>0</v>
      </c>
      <c r="G34" s="377">
        <v>7</v>
      </c>
      <c r="H34" s="378">
        <v>0</v>
      </c>
      <c r="I34" s="379">
        <v>4718</v>
      </c>
      <c r="J34" s="380">
        <v>818</v>
      </c>
      <c r="K34" s="381">
        <v>6</v>
      </c>
      <c r="L34" s="379">
        <v>3565</v>
      </c>
      <c r="M34" s="380">
        <v>126</v>
      </c>
      <c r="N34" s="381">
        <v>9</v>
      </c>
      <c r="O34" s="379">
        <v>61503</v>
      </c>
      <c r="P34" s="436">
        <v>0</v>
      </c>
      <c r="Q34" s="371">
        <f>+C35+G35+K35+N35</f>
        <v>37</v>
      </c>
      <c r="R34" s="382">
        <f>+D35+H35</f>
        <v>2</v>
      </c>
      <c r="S34" s="373">
        <f>+E35+I35+L35</f>
        <v>565323</v>
      </c>
      <c r="T34" s="374">
        <f>+F35+J35+M35</f>
        <v>525774</v>
      </c>
      <c r="U34" s="375">
        <f>+T34/B34*100</f>
        <v>98.302524244979466</v>
      </c>
      <c r="V34" s="365" t="e">
        <v>#REF!</v>
      </c>
      <c r="W34" s="381">
        <v>24</v>
      </c>
      <c r="X34" s="379">
        <v>1258</v>
      </c>
      <c r="Y34" s="380">
        <v>1121</v>
      </c>
      <c r="Z34" s="381">
        <v>28</v>
      </c>
      <c r="AA34" s="379">
        <v>679</v>
      </c>
      <c r="AB34" s="380">
        <v>664</v>
      </c>
    </row>
    <row r="35" spans="1:28" ht="23.1" customHeight="1">
      <c r="A35" s="383"/>
      <c r="B35" s="384"/>
      <c r="C35" s="385">
        <f t="shared" ref="C35:I35" si="24">SUM(C33:C34)</f>
        <v>11</v>
      </c>
      <c r="D35" s="386">
        <f t="shared" si="24"/>
        <v>2</v>
      </c>
      <c r="E35" s="387">
        <f t="shared" si="24"/>
        <v>550841</v>
      </c>
      <c r="F35" s="388">
        <f t="shared" si="24"/>
        <v>521359</v>
      </c>
      <c r="G35" s="385">
        <f t="shared" si="24"/>
        <v>9</v>
      </c>
      <c r="H35" s="386"/>
      <c r="I35" s="387">
        <f t="shared" si="24"/>
        <v>9898</v>
      </c>
      <c r="J35" s="388">
        <f t="shared" ref="J35:P35" si="25">J33+J34</f>
        <v>3406</v>
      </c>
      <c r="K35" s="389">
        <f t="shared" si="25"/>
        <v>8</v>
      </c>
      <c r="L35" s="387">
        <f t="shared" si="25"/>
        <v>4584</v>
      </c>
      <c r="M35" s="388">
        <f t="shared" si="25"/>
        <v>1009</v>
      </c>
      <c r="N35" s="389">
        <f t="shared" si="25"/>
        <v>9</v>
      </c>
      <c r="O35" s="387">
        <f t="shared" si="25"/>
        <v>61503</v>
      </c>
      <c r="P35" s="388">
        <f t="shared" si="25"/>
        <v>0</v>
      </c>
      <c r="Q35" s="390"/>
      <c r="R35" s="391"/>
      <c r="S35" s="392"/>
      <c r="T35" s="393"/>
      <c r="U35" s="394"/>
      <c r="V35" s="365" t="e">
        <f t="shared" ref="V35:AB35" si="26">SUM(V33:V34)</f>
        <v>#REF!</v>
      </c>
      <c r="W35" s="389">
        <f t="shared" si="26"/>
        <v>24</v>
      </c>
      <c r="X35" s="387">
        <f t="shared" si="26"/>
        <v>1258</v>
      </c>
      <c r="Y35" s="388">
        <f t="shared" si="26"/>
        <v>1121</v>
      </c>
      <c r="Z35" s="389">
        <f t="shared" si="26"/>
        <v>28</v>
      </c>
      <c r="AA35" s="387">
        <f t="shared" si="26"/>
        <v>679</v>
      </c>
      <c r="AB35" s="388">
        <f t="shared" si="26"/>
        <v>664</v>
      </c>
    </row>
    <row r="36" spans="1:28" ht="23.1" customHeight="1">
      <c r="A36" s="376"/>
      <c r="B36" s="365"/>
      <c r="C36" s="366">
        <v>6</v>
      </c>
      <c r="D36" s="367">
        <v>1</v>
      </c>
      <c r="E36" s="368">
        <v>86970</v>
      </c>
      <c r="F36" s="369">
        <v>78521</v>
      </c>
      <c r="G36" s="366">
        <v>10</v>
      </c>
      <c r="H36" s="367">
        <v>0</v>
      </c>
      <c r="I36" s="368">
        <v>6620</v>
      </c>
      <c r="J36" s="369">
        <v>3720.1660000000002</v>
      </c>
      <c r="K36" s="370">
        <v>0</v>
      </c>
      <c r="L36" s="368">
        <v>0</v>
      </c>
      <c r="M36" s="369">
        <v>0</v>
      </c>
      <c r="N36" s="370">
        <v>0</v>
      </c>
      <c r="O36" s="368">
        <v>0</v>
      </c>
      <c r="P36" s="369">
        <v>0</v>
      </c>
      <c r="Q36" s="371"/>
      <c r="R36" s="372"/>
      <c r="S36" s="373"/>
      <c r="T36" s="374"/>
      <c r="U36" s="375"/>
      <c r="V36" s="365"/>
      <c r="W36" s="399">
        <v>1</v>
      </c>
      <c r="X36" s="397">
        <v>65</v>
      </c>
      <c r="Y36" s="398">
        <v>24</v>
      </c>
      <c r="Z36" s="370">
        <v>0</v>
      </c>
      <c r="AA36" s="368">
        <v>0</v>
      </c>
      <c r="AB36" s="369">
        <v>0</v>
      </c>
    </row>
    <row r="37" spans="1:28" ht="23.1" customHeight="1">
      <c r="A37" s="376" t="s">
        <v>322</v>
      </c>
      <c r="B37" s="365">
        <v>84684</v>
      </c>
      <c r="C37" s="377">
        <v>0</v>
      </c>
      <c r="D37" s="378">
        <v>0</v>
      </c>
      <c r="E37" s="379">
        <v>0</v>
      </c>
      <c r="F37" s="380">
        <v>0</v>
      </c>
      <c r="G37" s="377">
        <v>1</v>
      </c>
      <c r="H37" s="378">
        <v>0</v>
      </c>
      <c r="I37" s="379">
        <v>600</v>
      </c>
      <c r="J37" s="380">
        <v>74</v>
      </c>
      <c r="K37" s="381">
        <v>0</v>
      </c>
      <c r="L37" s="379">
        <v>0</v>
      </c>
      <c r="M37" s="380">
        <v>0</v>
      </c>
      <c r="N37" s="381">
        <v>1</v>
      </c>
      <c r="O37" s="379">
        <v>647</v>
      </c>
      <c r="P37" s="380">
        <v>0</v>
      </c>
      <c r="Q37" s="371">
        <f>+C38+G38+K38+N38</f>
        <v>18</v>
      </c>
      <c r="R37" s="382">
        <f>+D38+H38</f>
        <v>1</v>
      </c>
      <c r="S37" s="373">
        <f>+E38+I38+L38</f>
        <v>94190</v>
      </c>
      <c r="T37" s="374">
        <f>+F38+J38+M38</f>
        <v>82315.165999999997</v>
      </c>
      <c r="U37" s="375">
        <f>+T37/B37*100</f>
        <v>97.202737234896787</v>
      </c>
      <c r="V37" s="365"/>
      <c r="W37" s="410">
        <v>16</v>
      </c>
      <c r="X37" s="408">
        <v>949</v>
      </c>
      <c r="Y37" s="409">
        <v>641</v>
      </c>
      <c r="Z37" s="381">
        <v>12</v>
      </c>
      <c r="AA37" s="379">
        <v>187</v>
      </c>
      <c r="AB37" s="380">
        <v>175</v>
      </c>
    </row>
    <row r="38" spans="1:28" ht="23.1" customHeight="1" thickBot="1">
      <c r="A38" s="437"/>
      <c r="B38" s="438"/>
      <c r="C38" s="439">
        <f t="shared" ref="C38:I38" si="27">SUM(C36:C37)</f>
        <v>6</v>
      </c>
      <c r="D38" s="440">
        <f t="shared" si="27"/>
        <v>1</v>
      </c>
      <c r="E38" s="441">
        <f t="shared" si="27"/>
        <v>86970</v>
      </c>
      <c r="F38" s="442">
        <f t="shared" si="27"/>
        <v>78521</v>
      </c>
      <c r="G38" s="439">
        <f t="shared" si="27"/>
        <v>11</v>
      </c>
      <c r="H38" s="440">
        <f t="shared" si="27"/>
        <v>0</v>
      </c>
      <c r="I38" s="441">
        <f t="shared" si="27"/>
        <v>7220</v>
      </c>
      <c r="J38" s="442">
        <f t="shared" ref="J38:P38" si="28">J36+J37</f>
        <v>3794.1660000000002</v>
      </c>
      <c r="K38" s="443">
        <f t="shared" si="28"/>
        <v>0</v>
      </c>
      <c r="L38" s="441">
        <f t="shared" si="28"/>
        <v>0</v>
      </c>
      <c r="M38" s="442">
        <f t="shared" si="28"/>
        <v>0</v>
      </c>
      <c r="N38" s="443">
        <f t="shared" si="28"/>
        <v>1</v>
      </c>
      <c r="O38" s="441">
        <f t="shared" si="28"/>
        <v>647</v>
      </c>
      <c r="P38" s="442">
        <f t="shared" si="28"/>
        <v>0</v>
      </c>
      <c r="Q38" s="444"/>
      <c r="R38" s="445"/>
      <c r="S38" s="446"/>
      <c r="T38" s="447"/>
      <c r="U38" s="448"/>
      <c r="V38" s="405">
        <f t="shared" ref="V38:AB38" si="29">SUM(V36:V37)</f>
        <v>0</v>
      </c>
      <c r="W38" s="449">
        <f t="shared" si="29"/>
        <v>17</v>
      </c>
      <c r="X38" s="450">
        <f t="shared" si="29"/>
        <v>1014</v>
      </c>
      <c r="Y38" s="451">
        <f t="shared" si="29"/>
        <v>665</v>
      </c>
      <c r="Z38" s="452">
        <f t="shared" si="29"/>
        <v>12</v>
      </c>
      <c r="AA38" s="453">
        <f t="shared" si="29"/>
        <v>187</v>
      </c>
      <c r="AB38" s="454">
        <f t="shared" si="29"/>
        <v>175</v>
      </c>
    </row>
    <row r="39" spans="1:28" ht="23.1" customHeight="1" thickTop="1">
      <c r="A39" s="455"/>
      <c r="B39" s="456"/>
      <c r="C39" s="457">
        <f t="shared" ref="C39:J40" si="30">+C9+C12+C15+C18+C21+C24+C27+C30+C33+C36</f>
        <v>69</v>
      </c>
      <c r="D39" s="458">
        <f t="shared" si="30"/>
        <v>14</v>
      </c>
      <c r="E39" s="459">
        <f t="shared" si="30"/>
        <v>2069591</v>
      </c>
      <c r="F39" s="460">
        <f t="shared" si="30"/>
        <v>1947718.2672000001</v>
      </c>
      <c r="G39" s="457">
        <f t="shared" si="30"/>
        <v>80</v>
      </c>
      <c r="H39" s="458">
        <f t="shared" si="30"/>
        <v>0</v>
      </c>
      <c r="I39" s="459">
        <f t="shared" si="30"/>
        <v>108521</v>
      </c>
      <c r="J39" s="460">
        <f t="shared" si="30"/>
        <v>81270.766000000003</v>
      </c>
      <c r="K39" s="461">
        <f t="shared" ref="K39:P40" si="31">K9+K12+K15+K18+K21+K24+K27+K30+K33+K36</f>
        <v>9</v>
      </c>
      <c r="L39" s="459">
        <f t="shared" si="31"/>
        <v>2203</v>
      </c>
      <c r="M39" s="460">
        <f t="shared" si="31"/>
        <v>968</v>
      </c>
      <c r="N39" s="461">
        <f t="shared" si="31"/>
        <v>3</v>
      </c>
      <c r="O39" s="459">
        <f t="shared" si="31"/>
        <v>3376</v>
      </c>
      <c r="P39" s="460">
        <f t="shared" si="31"/>
        <v>0</v>
      </c>
      <c r="Q39" s="462"/>
      <c r="R39" s="463"/>
      <c r="S39" s="464"/>
      <c r="T39" s="465"/>
      <c r="U39" s="466"/>
      <c r="V39" s="405"/>
      <c r="W39" s="461">
        <f t="shared" ref="W39:AB40" si="32">+W9+W12+W15+W18+W21+W24+W27+W30+W33+W36</f>
        <v>16</v>
      </c>
      <c r="X39" s="459">
        <f t="shared" si="32"/>
        <v>1167</v>
      </c>
      <c r="Y39" s="460">
        <f t="shared" si="32"/>
        <v>481</v>
      </c>
      <c r="Z39" s="461">
        <f t="shared" si="32"/>
        <v>37</v>
      </c>
      <c r="AA39" s="459">
        <f t="shared" si="32"/>
        <v>1136</v>
      </c>
      <c r="AB39" s="460">
        <f t="shared" si="32"/>
        <v>546</v>
      </c>
    </row>
    <row r="40" spans="1:28" ht="23.1" customHeight="1">
      <c r="A40" s="455" t="s">
        <v>323</v>
      </c>
      <c r="B40" s="456">
        <f>SUM(B9:B38)</f>
        <v>2063495</v>
      </c>
      <c r="C40" s="467">
        <f t="shared" si="30"/>
        <v>6</v>
      </c>
      <c r="D40" s="468"/>
      <c r="E40" s="469">
        <f t="shared" si="30"/>
        <v>46134</v>
      </c>
      <c r="F40" s="470">
        <f t="shared" si="30"/>
        <v>1285</v>
      </c>
      <c r="G40" s="467">
        <f t="shared" si="30"/>
        <v>51</v>
      </c>
      <c r="H40" s="468"/>
      <c r="I40" s="469">
        <f t="shared" si="30"/>
        <v>33290</v>
      </c>
      <c r="J40" s="470">
        <f t="shared" si="30"/>
        <v>5798</v>
      </c>
      <c r="K40" s="471">
        <f t="shared" si="31"/>
        <v>39</v>
      </c>
      <c r="L40" s="469">
        <f t="shared" si="31"/>
        <v>30593</v>
      </c>
      <c r="M40" s="470">
        <f t="shared" si="31"/>
        <v>914</v>
      </c>
      <c r="N40" s="471">
        <f t="shared" si="31"/>
        <v>15</v>
      </c>
      <c r="O40" s="469">
        <f t="shared" si="31"/>
        <v>66494</v>
      </c>
      <c r="P40" s="470">
        <f t="shared" si="31"/>
        <v>38</v>
      </c>
      <c r="Q40" s="462">
        <f>C39+C40+G39+G40+K39+K40+N39+N40</f>
        <v>272</v>
      </c>
      <c r="R40" s="472">
        <f>D39+H39</f>
        <v>14</v>
      </c>
      <c r="S40" s="464">
        <f>SUM(S9:S38)</f>
        <v>2290332</v>
      </c>
      <c r="T40" s="465">
        <f>SUM(T9:T38)</f>
        <v>2037954.0331999999</v>
      </c>
      <c r="U40" s="466">
        <f>+T40/B40*100</f>
        <v>98.762247216494345</v>
      </c>
      <c r="V40" s="405"/>
      <c r="W40" s="471">
        <f t="shared" si="32"/>
        <v>81</v>
      </c>
      <c r="X40" s="469">
        <f t="shared" si="32"/>
        <v>7282</v>
      </c>
      <c r="Y40" s="473">
        <f>+Y10+Y13+Y16+Y19+Y22+Y25+Y28+Y31+Y34+Y37</f>
        <v>2923</v>
      </c>
      <c r="Z40" s="471">
        <f t="shared" si="32"/>
        <v>97</v>
      </c>
      <c r="AA40" s="469">
        <f t="shared" si="32"/>
        <v>2456</v>
      </c>
      <c r="AB40" s="473">
        <f t="shared" si="32"/>
        <v>1711</v>
      </c>
    </row>
    <row r="41" spans="1:28" ht="23.1" customHeight="1">
      <c r="A41" s="474"/>
      <c r="B41" s="475"/>
      <c r="C41" s="2599">
        <f>+C39+C40-D39</f>
        <v>61</v>
      </c>
      <c r="D41" s="2600"/>
      <c r="E41" s="476">
        <f>SUM(E39:E40)</f>
        <v>2115725</v>
      </c>
      <c r="F41" s="477">
        <f>SUM(F39:F40)</f>
        <v>1949003.2672000001</v>
      </c>
      <c r="G41" s="2599">
        <f>+G39+G40-H39</f>
        <v>131</v>
      </c>
      <c r="H41" s="2600"/>
      <c r="I41" s="476">
        <f>SUM(I39:I40)</f>
        <v>141811</v>
      </c>
      <c r="J41" s="477">
        <f>SUM(J39:J40)</f>
        <v>87068.766000000003</v>
      </c>
      <c r="K41" s="478">
        <f t="shared" ref="K41:P41" si="33">K39+K40</f>
        <v>48</v>
      </c>
      <c r="L41" s="476">
        <f>L39+L40</f>
        <v>32796</v>
      </c>
      <c r="M41" s="477">
        <f t="shared" si="33"/>
        <v>1882</v>
      </c>
      <c r="N41" s="478">
        <f t="shared" si="33"/>
        <v>18</v>
      </c>
      <c r="O41" s="476">
        <f t="shared" si="33"/>
        <v>69870</v>
      </c>
      <c r="P41" s="477">
        <f t="shared" si="33"/>
        <v>38</v>
      </c>
      <c r="Q41" s="2601">
        <f>Q40-R40</f>
        <v>258</v>
      </c>
      <c r="R41" s="2602"/>
      <c r="S41" s="479"/>
      <c r="T41" s="480"/>
      <c r="U41" s="481"/>
      <c r="V41" s="405"/>
      <c r="W41" s="478">
        <f t="shared" ref="W41:AB41" si="34">SUM(W39:W40)</f>
        <v>97</v>
      </c>
      <c r="X41" s="476">
        <f t="shared" si="34"/>
        <v>8449</v>
      </c>
      <c r="Y41" s="477">
        <f t="shared" si="34"/>
        <v>3404</v>
      </c>
      <c r="Z41" s="478">
        <f t="shared" si="34"/>
        <v>134</v>
      </c>
      <c r="AA41" s="476">
        <f t="shared" si="34"/>
        <v>3592</v>
      </c>
      <c r="AB41" s="477">
        <f t="shared" si="34"/>
        <v>2257</v>
      </c>
    </row>
    <row r="42" spans="1:28" ht="15" customHeight="1">
      <c r="A42" s="482"/>
      <c r="B42" s="483"/>
      <c r="C42" s="483"/>
      <c r="D42" s="483"/>
      <c r="E42" s="483"/>
      <c r="F42" s="483"/>
      <c r="G42" s="483"/>
      <c r="H42" s="483"/>
      <c r="I42" s="483"/>
      <c r="J42" s="483"/>
      <c r="K42" s="483"/>
      <c r="L42" s="483"/>
      <c r="M42" s="483"/>
      <c r="N42" s="483"/>
      <c r="O42" s="483"/>
      <c r="P42" s="483"/>
      <c r="Q42" s="483"/>
      <c r="R42" s="483"/>
      <c r="S42" s="483"/>
      <c r="T42" s="483"/>
      <c r="U42" s="483"/>
      <c r="W42" s="483"/>
      <c r="X42" s="483"/>
      <c r="Y42" s="483"/>
      <c r="Z42" s="483"/>
      <c r="AA42" s="483"/>
      <c r="AB42" s="483"/>
    </row>
    <row r="43" spans="1:28" ht="23.1" customHeight="1">
      <c r="A43" s="482"/>
      <c r="B43" s="484" t="s">
        <v>324</v>
      </c>
      <c r="C43" s="2603" t="s">
        <v>325</v>
      </c>
      <c r="D43" s="2604"/>
      <c r="F43" s="483"/>
      <c r="G43" s="483"/>
      <c r="H43" s="485"/>
      <c r="I43" s="483"/>
      <c r="J43" s="483"/>
      <c r="K43" s="483"/>
      <c r="L43" s="483"/>
      <c r="M43" s="483"/>
      <c r="N43" s="483"/>
      <c r="O43" s="483"/>
      <c r="P43" s="483"/>
      <c r="Q43" s="483"/>
      <c r="R43" s="485"/>
      <c r="S43" s="483"/>
      <c r="T43" s="483" t="s">
        <v>326</v>
      </c>
      <c r="U43" s="486"/>
      <c r="W43" s="483"/>
      <c r="X43" s="483"/>
      <c r="Y43" s="483"/>
      <c r="Z43" s="483"/>
      <c r="AA43" s="483"/>
      <c r="AB43" s="483"/>
    </row>
    <row r="44" spans="1:28" ht="23.1" customHeight="1">
      <c r="A44" s="487"/>
      <c r="B44" s="484" t="s">
        <v>327</v>
      </c>
      <c r="C44" s="2578" t="s">
        <v>328</v>
      </c>
      <c r="D44" s="2579"/>
      <c r="E44" s="483" t="s">
        <v>329</v>
      </c>
      <c r="G44" s="483"/>
      <c r="H44" s="485"/>
      <c r="I44" s="483"/>
      <c r="J44" s="483"/>
      <c r="K44" s="483"/>
      <c r="L44" s="483"/>
      <c r="M44" s="483"/>
      <c r="N44" s="483"/>
      <c r="O44" s="488"/>
      <c r="P44" s="489"/>
      <c r="Q44" s="485"/>
      <c r="R44" s="485"/>
      <c r="S44" s="483"/>
      <c r="U44" s="486"/>
      <c r="W44" s="483"/>
      <c r="X44" s="483"/>
      <c r="Y44" s="483"/>
      <c r="Z44" s="483"/>
      <c r="AA44" s="483"/>
      <c r="AB44" s="483"/>
    </row>
    <row r="45" spans="1:28" ht="23.1" customHeight="1">
      <c r="A45" s="487"/>
      <c r="B45" s="484" t="s">
        <v>330</v>
      </c>
      <c r="C45" s="2580" t="s">
        <v>331</v>
      </c>
      <c r="D45" s="2581"/>
      <c r="F45" s="483"/>
      <c r="H45" s="485"/>
      <c r="I45" s="483"/>
      <c r="J45" s="483"/>
      <c r="K45" s="483"/>
      <c r="L45" s="483"/>
      <c r="M45" s="483"/>
      <c r="N45" s="483"/>
      <c r="O45" s="483"/>
      <c r="P45" s="483"/>
      <c r="Q45" s="485"/>
      <c r="R45" s="485"/>
      <c r="S45" s="483"/>
      <c r="T45" s="483"/>
      <c r="U45" s="486"/>
      <c r="W45" s="483"/>
      <c r="X45" s="483"/>
      <c r="Y45" s="483"/>
      <c r="Z45" s="483"/>
      <c r="AA45" s="483"/>
      <c r="AB45" s="483"/>
    </row>
  </sheetData>
  <mergeCells count="45">
    <mergeCell ref="W5:W6"/>
    <mergeCell ref="I5:I6"/>
    <mergeCell ref="J5:J6"/>
    <mergeCell ref="K5:K6"/>
    <mergeCell ref="L5:L6"/>
    <mergeCell ref="M5:M6"/>
    <mergeCell ref="N5:N6"/>
    <mergeCell ref="U3:U6"/>
    <mergeCell ref="W3:AB3"/>
    <mergeCell ref="K4:M4"/>
    <mergeCell ref="N4:P4"/>
    <mergeCell ref="W4:Y4"/>
    <mergeCell ref="Z4:AB4"/>
    <mergeCell ref="O5:O6"/>
    <mergeCell ref="P5:P6"/>
    <mergeCell ref="Q5:R6"/>
    <mergeCell ref="C43:D43"/>
    <mergeCell ref="A12:A14"/>
    <mergeCell ref="B12:B14"/>
    <mergeCell ref="S5:S6"/>
    <mergeCell ref="T5:T6"/>
    <mergeCell ref="A3:A6"/>
    <mergeCell ref="B3:B6"/>
    <mergeCell ref="C3:F4"/>
    <mergeCell ref="G3:J4"/>
    <mergeCell ref="C5:D6"/>
    <mergeCell ref="Q3:T4"/>
    <mergeCell ref="K3:M3"/>
    <mergeCell ref="N3:P3"/>
    <mergeCell ref="C44:D44"/>
    <mergeCell ref="C45:D45"/>
    <mergeCell ref="AA5:AA6"/>
    <mergeCell ref="AB5:AB6"/>
    <mergeCell ref="C7:D7"/>
    <mergeCell ref="G7:H7"/>
    <mergeCell ref="Q7:R7"/>
    <mergeCell ref="X5:X6"/>
    <mergeCell ref="Y5:Y6"/>
    <mergeCell ref="Z5:Z6"/>
    <mergeCell ref="E5:E6"/>
    <mergeCell ref="F5:F6"/>
    <mergeCell ref="G5:H6"/>
    <mergeCell ref="C41:D41"/>
    <mergeCell ref="G41:H41"/>
    <mergeCell ref="Q41:R41"/>
  </mergeCells>
  <phoneticPr fontId="4"/>
  <printOptions horizontalCentered="1" gridLinesSet="0"/>
  <pageMargins left="0.65" right="0.19685039370078741" top="0.39370078740157483" bottom="0.59055118110236227" header="0" footer="0"/>
  <pageSetup paperSize="9" scale="75" fitToWidth="2" pageOrder="overThenDown" orientation="portrait" r:id="rId1"/>
  <headerFooter alignWithMargins="0"/>
  <colBreaks count="1" manualBreakCount="1">
    <brk id="13" max="4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98"/>
  <sheetViews>
    <sheetView showZeros="0" view="pageBreakPreview" zoomScale="70" zoomScaleNormal="100" zoomScaleSheetLayoutView="70" workbookViewId="0">
      <pane xSplit="2" ySplit="8" topLeftCell="C141" activePane="bottomRight" state="frozen"/>
      <selection activeCell="H24" sqref="H24"/>
      <selection pane="topRight" activeCell="H24" sqref="H24"/>
      <selection pane="bottomLeft" activeCell="H24" sqref="H24"/>
      <selection pane="bottomRight" activeCell="AG9" sqref="AG9"/>
    </sheetView>
  </sheetViews>
  <sheetFormatPr defaultColWidth="13.25" defaultRowHeight="18" customHeight="1"/>
  <cols>
    <col min="1" max="1" width="5.875" style="709" customWidth="1"/>
    <col min="2" max="2" width="15.5" style="492" customWidth="1"/>
    <col min="3" max="3" width="12.375" style="492" customWidth="1"/>
    <col min="4" max="4" width="4.5" style="492" customWidth="1"/>
    <col min="5" max="5" width="5.125" style="492" customWidth="1"/>
    <col min="6" max="6" width="11.375" style="492" customWidth="1"/>
    <col min="7" max="7" width="11.5" style="493" customWidth="1"/>
    <col min="8" max="8" width="5.5" style="492" customWidth="1"/>
    <col min="9" max="9" width="4.375" style="492" customWidth="1"/>
    <col min="10" max="10" width="10.5" style="492" customWidth="1"/>
    <col min="11" max="11" width="10.875" style="492" customWidth="1"/>
    <col min="12" max="13" width="9" style="492" customWidth="1"/>
    <col min="14" max="14" width="9.25" style="492" customWidth="1"/>
    <col min="15" max="15" width="8.625" style="492" customWidth="1"/>
    <col min="16" max="16" width="7.125" style="492" customWidth="1"/>
    <col min="17" max="17" width="6.375" style="492" customWidth="1"/>
    <col min="18" max="18" width="4.625" style="492" customWidth="1"/>
    <col min="19" max="19" width="5.125" style="492" customWidth="1"/>
    <col min="20" max="21" width="11.75" style="492" customWidth="1"/>
    <col min="22" max="22" width="12.875" style="492" customWidth="1"/>
    <col min="23" max="23" width="0.625" style="495" customWidth="1"/>
    <col min="24" max="24" width="6.5" style="492" customWidth="1"/>
    <col min="25" max="26" width="9" style="492" customWidth="1"/>
    <col min="27" max="27" width="6.5" style="492" customWidth="1"/>
    <col min="28" max="29" width="9" style="492" customWidth="1"/>
    <col min="30" max="16384" width="13.25" style="496"/>
  </cols>
  <sheetData>
    <row r="1" spans="1:29" ht="21">
      <c r="A1" s="491" t="s">
        <v>332</v>
      </c>
      <c r="H1" s="494"/>
      <c r="T1" s="494"/>
    </row>
    <row r="2" spans="1:29" ht="6.75" customHeight="1">
      <c r="A2" s="491"/>
    </row>
    <row r="3" spans="1:29" ht="18" customHeight="1">
      <c r="A3" s="2675" t="s">
        <v>270</v>
      </c>
      <c r="B3" s="497"/>
      <c r="C3" s="498"/>
      <c r="D3" s="2677" t="s">
        <v>272</v>
      </c>
      <c r="E3" s="2678"/>
      <c r="F3" s="2678"/>
      <c r="G3" s="2679"/>
      <c r="H3" s="2677" t="s">
        <v>273</v>
      </c>
      <c r="I3" s="2678"/>
      <c r="J3" s="2678"/>
      <c r="K3" s="2679"/>
      <c r="L3" s="2665" t="s">
        <v>333</v>
      </c>
      <c r="M3" s="2666"/>
      <c r="N3" s="2667"/>
      <c r="O3" s="2665" t="s">
        <v>333</v>
      </c>
      <c r="P3" s="2666"/>
      <c r="Q3" s="2667"/>
      <c r="R3" s="2677" t="s">
        <v>275</v>
      </c>
      <c r="S3" s="2678"/>
      <c r="T3" s="2678"/>
      <c r="U3" s="2679"/>
      <c r="V3" s="2657" t="s">
        <v>334</v>
      </c>
      <c r="W3" s="499"/>
      <c r="X3" s="2665" t="s">
        <v>335</v>
      </c>
      <c r="Y3" s="2666"/>
      <c r="Z3" s="2666"/>
      <c r="AA3" s="2666"/>
      <c r="AB3" s="2666"/>
      <c r="AC3" s="2667"/>
    </row>
    <row r="4" spans="1:29" ht="18" customHeight="1">
      <c r="A4" s="2668"/>
      <c r="B4" s="2668" t="s">
        <v>336</v>
      </c>
      <c r="C4" s="500" t="s">
        <v>337</v>
      </c>
      <c r="D4" s="2680"/>
      <c r="E4" s="2681"/>
      <c r="F4" s="2681"/>
      <c r="G4" s="2682"/>
      <c r="H4" s="2680"/>
      <c r="I4" s="2681"/>
      <c r="J4" s="2681"/>
      <c r="K4" s="2682"/>
      <c r="L4" s="2665" t="s">
        <v>278</v>
      </c>
      <c r="M4" s="2666"/>
      <c r="N4" s="2667"/>
      <c r="O4" s="2665" t="s">
        <v>338</v>
      </c>
      <c r="P4" s="2666"/>
      <c r="Q4" s="2667"/>
      <c r="R4" s="2680"/>
      <c r="S4" s="2681"/>
      <c r="T4" s="2681"/>
      <c r="U4" s="2682"/>
      <c r="V4" s="2664"/>
      <c r="W4" s="501"/>
      <c r="X4" s="2665" t="s">
        <v>339</v>
      </c>
      <c r="Y4" s="2666"/>
      <c r="Z4" s="2667"/>
      <c r="AA4" s="2665" t="s">
        <v>340</v>
      </c>
      <c r="AB4" s="2666"/>
      <c r="AC4" s="2667"/>
    </row>
    <row r="5" spans="1:29" s="503" customFormat="1" ht="18" customHeight="1">
      <c r="A5" s="2668"/>
      <c r="B5" s="2668"/>
      <c r="C5" s="500" t="s">
        <v>341</v>
      </c>
      <c r="D5" s="2669" t="s">
        <v>342</v>
      </c>
      <c r="E5" s="2670"/>
      <c r="F5" s="2655" t="s">
        <v>283</v>
      </c>
      <c r="G5" s="2673" t="s">
        <v>284</v>
      </c>
      <c r="H5" s="2669" t="s">
        <v>342</v>
      </c>
      <c r="I5" s="2670"/>
      <c r="J5" s="2655" t="s">
        <v>283</v>
      </c>
      <c r="K5" s="2655" t="s">
        <v>284</v>
      </c>
      <c r="L5" s="2657" t="s">
        <v>285</v>
      </c>
      <c r="M5" s="2658" t="s">
        <v>286</v>
      </c>
      <c r="N5" s="2658" t="s">
        <v>287</v>
      </c>
      <c r="O5" s="2657" t="s">
        <v>285</v>
      </c>
      <c r="P5" s="2658" t="s">
        <v>286</v>
      </c>
      <c r="Q5" s="2658" t="s">
        <v>287</v>
      </c>
      <c r="R5" s="2660" t="s">
        <v>288</v>
      </c>
      <c r="S5" s="2661"/>
      <c r="T5" s="2655" t="s">
        <v>283</v>
      </c>
      <c r="U5" s="2655" t="s">
        <v>284</v>
      </c>
      <c r="V5" s="2664"/>
      <c r="W5" s="502"/>
      <c r="X5" s="2657" t="s">
        <v>285</v>
      </c>
      <c r="Y5" s="2655" t="s">
        <v>283</v>
      </c>
      <c r="Z5" s="2655" t="s">
        <v>284</v>
      </c>
      <c r="AA5" s="2657" t="s">
        <v>285</v>
      </c>
      <c r="AB5" s="2655" t="s">
        <v>283</v>
      </c>
      <c r="AC5" s="2655" t="s">
        <v>284</v>
      </c>
    </row>
    <row r="6" spans="1:29" ht="23.25" customHeight="1">
      <c r="A6" s="2676"/>
      <c r="B6" s="504"/>
      <c r="C6" s="505"/>
      <c r="D6" s="2671"/>
      <c r="E6" s="2672"/>
      <c r="F6" s="2656"/>
      <c r="G6" s="2674"/>
      <c r="H6" s="2671"/>
      <c r="I6" s="2672"/>
      <c r="J6" s="2656"/>
      <c r="K6" s="2656"/>
      <c r="L6" s="2656"/>
      <c r="M6" s="2659"/>
      <c r="N6" s="2659"/>
      <c r="O6" s="2656"/>
      <c r="P6" s="2659"/>
      <c r="Q6" s="2659"/>
      <c r="R6" s="2662"/>
      <c r="S6" s="2663"/>
      <c r="T6" s="2656"/>
      <c r="U6" s="2656"/>
      <c r="V6" s="2656"/>
      <c r="W6" s="501"/>
      <c r="X6" s="2656"/>
      <c r="Y6" s="2656"/>
      <c r="Z6" s="2656"/>
      <c r="AA6" s="2656"/>
      <c r="AB6" s="2656"/>
      <c r="AC6" s="2656"/>
    </row>
    <row r="7" spans="1:29" s="516" customFormat="1" ht="17.25" customHeight="1">
      <c r="A7" s="506"/>
      <c r="B7" s="507"/>
      <c r="C7" s="508" t="s">
        <v>290</v>
      </c>
      <c r="D7" s="509" t="s">
        <v>291</v>
      </c>
      <c r="E7" s="510"/>
      <c r="F7" s="508" t="s">
        <v>292</v>
      </c>
      <c r="G7" s="511" t="s">
        <v>293</v>
      </c>
      <c r="H7" s="509" t="s">
        <v>294</v>
      </c>
      <c r="I7" s="510"/>
      <c r="J7" s="508" t="s">
        <v>295</v>
      </c>
      <c r="K7" s="508" t="s">
        <v>296</v>
      </c>
      <c r="L7" s="506" t="s">
        <v>297</v>
      </c>
      <c r="M7" s="508" t="s">
        <v>298</v>
      </c>
      <c r="N7" s="508" t="s">
        <v>299</v>
      </c>
      <c r="O7" s="506" t="s">
        <v>300</v>
      </c>
      <c r="P7" s="508" t="s">
        <v>301</v>
      </c>
      <c r="Q7" s="508" t="s">
        <v>302</v>
      </c>
      <c r="R7" s="512" t="s">
        <v>343</v>
      </c>
      <c r="S7" s="507"/>
      <c r="T7" s="508" t="s">
        <v>304</v>
      </c>
      <c r="U7" s="508" t="s">
        <v>305</v>
      </c>
      <c r="V7" s="513" t="s">
        <v>306</v>
      </c>
      <c r="W7" s="514"/>
      <c r="X7" s="515"/>
      <c r="Y7" s="507"/>
      <c r="Z7" s="507"/>
      <c r="AA7" s="507"/>
      <c r="AB7" s="507"/>
      <c r="AC7" s="515"/>
    </row>
    <row r="8" spans="1:29" s="522" customFormat="1" ht="17.25" customHeight="1">
      <c r="A8" s="517"/>
      <c r="B8" s="504"/>
      <c r="C8" s="504" t="s">
        <v>307</v>
      </c>
      <c r="D8" s="518"/>
      <c r="E8" s="504" t="s">
        <v>308</v>
      </c>
      <c r="F8" s="504" t="s">
        <v>307</v>
      </c>
      <c r="G8" s="519" t="s">
        <v>307</v>
      </c>
      <c r="H8" s="520"/>
      <c r="I8" s="504" t="s">
        <v>308</v>
      </c>
      <c r="J8" s="504" t="s">
        <v>307</v>
      </c>
      <c r="K8" s="504" t="s">
        <v>307</v>
      </c>
      <c r="L8" s="517" t="s">
        <v>308</v>
      </c>
      <c r="M8" s="504" t="s">
        <v>307</v>
      </c>
      <c r="N8" s="504" t="s">
        <v>307</v>
      </c>
      <c r="O8" s="517" t="s">
        <v>308</v>
      </c>
      <c r="P8" s="504" t="s">
        <v>307</v>
      </c>
      <c r="Q8" s="504" t="s">
        <v>307</v>
      </c>
      <c r="R8" s="2653" t="s">
        <v>344</v>
      </c>
      <c r="S8" s="2654"/>
      <c r="T8" s="504" t="s">
        <v>307</v>
      </c>
      <c r="U8" s="505" t="s">
        <v>311</v>
      </c>
      <c r="V8" s="521" t="s">
        <v>312</v>
      </c>
      <c r="W8" s="501"/>
      <c r="X8" s="517" t="s">
        <v>308</v>
      </c>
      <c r="Y8" s="504" t="s">
        <v>307</v>
      </c>
      <c r="Z8" s="504" t="s">
        <v>307</v>
      </c>
      <c r="AA8" s="504" t="s">
        <v>308</v>
      </c>
      <c r="AB8" s="504" t="s">
        <v>307</v>
      </c>
      <c r="AC8" s="517" t="s">
        <v>307</v>
      </c>
    </row>
    <row r="9" spans="1:29" ht="17.25" customHeight="1">
      <c r="A9" s="523" t="s">
        <v>345</v>
      </c>
      <c r="B9" s="2643" t="s">
        <v>346</v>
      </c>
      <c r="C9" s="524"/>
      <c r="D9" s="525">
        <v>1</v>
      </c>
      <c r="E9" s="526"/>
      <c r="F9" s="527">
        <v>42029</v>
      </c>
      <c r="G9" s="528">
        <v>40723</v>
      </c>
      <c r="H9" s="529">
        <v>1</v>
      </c>
      <c r="I9" s="530"/>
      <c r="J9" s="527">
        <v>1240</v>
      </c>
      <c r="K9" s="528">
        <v>770</v>
      </c>
      <c r="L9" s="524">
        <v>0</v>
      </c>
      <c r="M9" s="531">
        <v>0</v>
      </c>
      <c r="N9" s="531">
        <v>0</v>
      </c>
      <c r="O9" s="532">
        <v>0</v>
      </c>
      <c r="P9" s="531">
        <v>0</v>
      </c>
      <c r="Q9" s="531">
        <v>0</v>
      </c>
      <c r="R9" s="533">
        <v>0</v>
      </c>
      <c r="S9" s="531">
        <v>0</v>
      </c>
      <c r="T9" s="524">
        <v>0</v>
      </c>
      <c r="U9" s="531">
        <v>0</v>
      </c>
      <c r="V9" s="524">
        <v>0</v>
      </c>
      <c r="W9" s="524"/>
      <c r="X9" s="528">
        <v>0</v>
      </c>
      <c r="Y9" s="527">
        <v>0</v>
      </c>
      <c r="Z9" s="527">
        <v>0</v>
      </c>
      <c r="AA9" s="527">
        <v>0</v>
      </c>
      <c r="AB9" s="527">
        <v>0</v>
      </c>
      <c r="AC9" s="528">
        <v>0</v>
      </c>
    </row>
    <row r="10" spans="1:29" ht="17.25" customHeight="1">
      <c r="A10" s="523" t="s">
        <v>347</v>
      </c>
      <c r="B10" s="2644"/>
      <c r="C10" s="534">
        <v>41693</v>
      </c>
      <c r="D10" s="535">
        <v>0</v>
      </c>
      <c r="E10" s="536"/>
      <c r="F10" s="537">
        <v>0</v>
      </c>
      <c r="G10" s="538">
        <v>0</v>
      </c>
      <c r="H10" s="535">
        <v>0</v>
      </c>
      <c r="I10" s="536"/>
      <c r="J10" s="537">
        <v>0</v>
      </c>
      <c r="K10" s="537">
        <v>0</v>
      </c>
      <c r="L10" s="538"/>
      <c r="M10" s="537"/>
      <c r="N10" s="537"/>
      <c r="O10" s="538"/>
      <c r="P10" s="537"/>
      <c r="Q10" s="537"/>
      <c r="R10" s="539">
        <v>2</v>
      </c>
      <c r="S10" s="540">
        <v>0</v>
      </c>
      <c r="T10" s="541">
        <v>43269</v>
      </c>
      <c r="U10" s="542">
        <v>41493</v>
      </c>
      <c r="V10" s="543">
        <v>99.520303168397575</v>
      </c>
      <c r="W10" s="524"/>
      <c r="X10" s="538">
        <v>2</v>
      </c>
      <c r="Y10" s="537">
        <v>164</v>
      </c>
      <c r="Z10" s="537">
        <v>0</v>
      </c>
      <c r="AA10" s="537">
        <v>2</v>
      </c>
      <c r="AB10" s="537">
        <v>72</v>
      </c>
      <c r="AC10" s="538">
        <v>0</v>
      </c>
    </row>
    <row r="11" spans="1:29" ht="17.25" customHeight="1">
      <c r="A11" s="523"/>
      <c r="B11" s="2643" t="s">
        <v>348</v>
      </c>
      <c r="C11" s="524"/>
      <c r="D11" s="525">
        <v>3</v>
      </c>
      <c r="E11" s="526">
        <v>2</v>
      </c>
      <c r="F11" s="527">
        <v>99425</v>
      </c>
      <c r="G11" s="528">
        <v>98377</v>
      </c>
      <c r="H11" s="529">
        <v>0</v>
      </c>
      <c r="I11" s="530"/>
      <c r="J11" s="527">
        <v>0</v>
      </c>
      <c r="K11" s="528">
        <v>0</v>
      </c>
      <c r="L11" s="524">
        <v>1</v>
      </c>
      <c r="M11" s="531">
        <v>300</v>
      </c>
      <c r="N11" s="531">
        <v>0</v>
      </c>
      <c r="O11" s="532">
        <v>0</v>
      </c>
      <c r="P11" s="531">
        <v>0</v>
      </c>
      <c r="Q11" s="531">
        <v>0</v>
      </c>
      <c r="R11" s="533">
        <v>0</v>
      </c>
      <c r="S11" s="531">
        <v>0</v>
      </c>
      <c r="T11" s="524">
        <v>0</v>
      </c>
      <c r="U11" s="531">
        <v>0</v>
      </c>
      <c r="V11" s="524">
        <v>0</v>
      </c>
      <c r="W11" s="524"/>
      <c r="X11" s="528">
        <v>2</v>
      </c>
      <c r="Y11" s="527">
        <v>120</v>
      </c>
      <c r="Z11" s="527">
        <v>19</v>
      </c>
      <c r="AA11" s="527">
        <v>4</v>
      </c>
      <c r="AB11" s="527">
        <v>99</v>
      </c>
      <c r="AC11" s="528">
        <v>45</v>
      </c>
    </row>
    <row r="12" spans="1:29" ht="17.25" customHeight="1">
      <c r="A12" s="523"/>
      <c r="B12" s="2644"/>
      <c r="C12" s="534">
        <v>98652</v>
      </c>
      <c r="D12" s="535">
        <v>0</v>
      </c>
      <c r="E12" s="536"/>
      <c r="F12" s="537">
        <v>0</v>
      </c>
      <c r="G12" s="538">
        <v>0</v>
      </c>
      <c r="H12" s="535">
        <v>1</v>
      </c>
      <c r="I12" s="536"/>
      <c r="J12" s="537">
        <v>1379</v>
      </c>
      <c r="K12" s="537">
        <v>60</v>
      </c>
      <c r="L12" s="538"/>
      <c r="M12" s="537"/>
      <c r="N12" s="537"/>
      <c r="O12" s="538"/>
      <c r="P12" s="537"/>
      <c r="Q12" s="537"/>
      <c r="R12" s="539">
        <v>5</v>
      </c>
      <c r="S12" s="540">
        <v>2</v>
      </c>
      <c r="T12" s="541">
        <v>101104</v>
      </c>
      <c r="U12" s="542">
        <v>98437</v>
      </c>
      <c r="V12" s="543">
        <v>99.7820621984349</v>
      </c>
      <c r="W12" s="524"/>
      <c r="X12" s="538">
        <v>0</v>
      </c>
      <c r="Y12" s="537">
        <v>0</v>
      </c>
      <c r="Z12" s="537">
        <v>0</v>
      </c>
      <c r="AA12" s="537">
        <v>1</v>
      </c>
      <c r="AB12" s="537">
        <v>0</v>
      </c>
      <c r="AC12" s="538">
        <v>0</v>
      </c>
    </row>
    <row r="13" spans="1:29" ht="17.25" customHeight="1">
      <c r="A13" s="523"/>
      <c r="B13" s="2643" t="s">
        <v>349</v>
      </c>
      <c r="C13" s="524"/>
      <c r="D13" s="525">
        <v>1</v>
      </c>
      <c r="E13" s="526"/>
      <c r="F13" s="527">
        <v>5300</v>
      </c>
      <c r="G13" s="528">
        <v>3821</v>
      </c>
      <c r="H13" s="529">
        <v>1</v>
      </c>
      <c r="I13" s="530"/>
      <c r="J13" s="527">
        <v>165</v>
      </c>
      <c r="K13" s="528">
        <v>101</v>
      </c>
      <c r="L13" s="524">
        <v>0</v>
      </c>
      <c r="M13" s="531">
        <v>0</v>
      </c>
      <c r="N13" s="531">
        <v>0</v>
      </c>
      <c r="O13" s="532">
        <v>0</v>
      </c>
      <c r="P13" s="531">
        <v>0</v>
      </c>
      <c r="Q13" s="531">
        <v>0</v>
      </c>
      <c r="R13" s="533">
        <v>0</v>
      </c>
      <c r="S13" s="531">
        <v>0</v>
      </c>
      <c r="T13" s="524">
        <v>0</v>
      </c>
      <c r="U13" s="531">
        <v>0</v>
      </c>
      <c r="V13" s="524">
        <v>0</v>
      </c>
      <c r="W13" s="524"/>
      <c r="X13" s="528">
        <v>0</v>
      </c>
      <c r="Y13" s="527">
        <v>0</v>
      </c>
      <c r="Z13" s="527">
        <v>0</v>
      </c>
      <c r="AA13" s="527">
        <v>0</v>
      </c>
      <c r="AB13" s="527">
        <v>0</v>
      </c>
      <c r="AC13" s="528">
        <v>0</v>
      </c>
    </row>
    <row r="14" spans="1:29" ht="17.25" customHeight="1">
      <c r="A14" s="523"/>
      <c r="B14" s="2644"/>
      <c r="C14" s="534">
        <v>4474</v>
      </c>
      <c r="D14" s="535">
        <v>0</v>
      </c>
      <c r="E14" s="536"/>
      <c r="F14" s="537">
        <v>0</v>
      </c>
      <c r="G14" s="538">
        <v>0</v>
      </c>
      <c r="H14" s="535">
        <v>2</v>
      </c>
      <c r="I14" s="536"/>
      <c r="J14" s="537">
        <v>1120</v>
      </c>
      <c r="K14" s="537">
        <v>294</v>
      </c>
      <c r="L14" s="538"/>
      <c r="M14" s="537"/>
      <c r="N14" s="537"/>
      <c r="O14" s="538"/>
      <c r="P14" s="537"/>
      <c r="Q14" s="537"/>
      <c r="R14" s="539">
        <v>4</v>
      </c>
      <c r="S14" s="540">
        <v>0</v>
      </c>
      <c r="T14" s="541">
        <v>6585</v>
      </c>
      <c r="U14" s="542">
        <v>4216</v>
      </c>
      <c r="V14" s="543">
        <v>94.233348234242285</v>
      </c>
      <c r="W14" s="524"/>
      <c r="X14" s="538">
        <v>5</v>
      </c>
      <c r="Y14" s="537">
        <v>399</v>
      </c>
      <c r="Z14" s="537">
        <v>237</v>
      </c>
      <c r="AA14" s="537">
        <v>1</v>
      </c>
      <c r="AB14" s="537">
        <v>22</v>
      </c>
      <c r="AC14" s="538">
        <v>21</v>
      </c>
    </row>
    <row r="15" spans="1:29" ht="17.25" customHeight="1">
      <c r="A15" s="523"/>
      <c r="B15" s="2643" t="s">
        <v>350</v>
      </c>
      <c r="C15" s="524"/>
      <c r="D15" s="525">
        <v>1</v>
      </c>
      <c r="E15" s="526">
        <v>1</v>
      </c>
      <c r="F15" s="527">
        <v>10528</v>
      </c>
      <c r="G15" s="528">
        <v>9636</v>
      </c>
      <c r="H15" s="529">
        <v>2</v>
      </c>
      <c r="I15" s="530"/>
      <c r="J15" s="527">
        <v>1390</v>
      </c>
      <c r="K15" s="528">
        <v>811</v>
      </c>
      <c r="L15" s="524">
        <v>1</v>
      </c>
      <c r="M15" s="531">
        <v>400</v>
      </c>
      <c r="N15" s="531">
        <v>61</v>
      </c>
      <c r="O15" s="532">
        <v>0</v>
      </c>
      <c r="P15" s="531">
        <v>0</v>
      </c>
      <c r="Q15" s="531">
        <v>0</v>
      </c>
      <c r="R15" s="533">
        <v>0</v>
      </c>
      <c r="S15" s="531">
        <v>0</v>
      </c>
      <c r="T15" s="524">
        <v>0</v>
      </c>
      <c r="U15" s="531">
        <v>0</v>
      </c>
      <c r="V15" s="524">
        <v>0</v>
      </c>
      <c r="W15" s="524"/>
      <c r="X15" s="528">
        <v>2</v>
      </c>
      <c r="Y15" s="527">
        <v>150</v>
      </c>
      <c r="Z15" s="527">
        <v>94</v>
      </c>
      <c r="AA15" s="527">
        <v>2</v>
      </c>
      <c r="AB15" s="527">
        <v>0</v>
      </c>
      <c r="AC15" s="528">
        <v>35</v>
      </c>
    </row>
    <row r="16" spans="1:29" ht="17.25" customHeight="1">
      <c r="A16" s="523"/>
      <c r="B16" s="2644"/>
      <c r="C16" s="534">
        <v>10592</v>
      </c>
      <c r="D16" s="535">
        <v>0</v>
      </c>
      <c r="E16" s="536"/>
      <c r="F16" s="537">
        <v>0</v>
      </c>
      <c r="G16" s="538">
        <v>0</v>
      </c>
      <c r="H16" s="535">
        <v>0</v>
      </c>
      <c r="I16" s="536"/>
      <c r="J16" s="537">
        <v>0</v>
      </c>
      <c r="K16" s="537">
        <v>0</v>
      </c>
      <c r="L16" s="538"/>
      <c r="M16" s="537"/>
      <c r="N16" s="537"/>
      <c r="O16" s="538"/>
      <c r="P16" s="537"/>
      <c r="Q16" s="537"/>
      <c r="R16" s="533">
        <v>4</v>
      </c>
      <c r="S16" s="544">
        <v>1</v>
      </c>
      <c r="T16" s="524">
        <v>12318</v>
      </c>
      <c r="U16" s="531">
        <v>10508</v>
      </c>
      <c r="V16" s="545">
        <v>99.20694864048339</v>
      </c>
      <c r="W16" s="524"/>
      <c r="X16" s="538">
        <v>0</v>
      </c>
      <c r="Y16" s="537">
        <v>0</v>
      </c>
      <c r="Z16" s="537">
        <v>0</v>
      </c>
      <c r="AA16" s="537">
        <v>2</v>
      </c>
      <c r="AB16" s="537">
        <v>0</v>
      </c>
      <c r="AC16" s="538">
        <v>23</v>
      </c>
    </row>
    <row r="17" spans="1:29" ht="17.25" customHeight="1">
      <c r="A17" s="523"/>
      <c r="B17" s="2643" t="s">
        <v>351</v>
      </c>
      <c r="C17" s="524"/>
      <c r="D17" s="525">
        <v>0</v>
      </c>
      <c r="E17" s="526"/>
      <c r="F17" s="527">
        <v>0</v>
      </c>
      <c r="G17" s="528">
        <v>0</v>
      </c>
      <c r="H17" s="529">
        <v>1</v>
      </c>
      <c r="I17" s="530"/>
      <c r="J17" s="527">
        <v>4750</v>
      </c>
      <c r="K17" s="528">
        <v>4008</v>
      </c>
      <c r="L17" s="524">
        <v>0</v>
      </c>
      <c r="M17" s="531">
        <v>0</v>
      </c>
      <c r="N17" s="531">
        <v>0</v>
      </c>
      <c r="O17" s="532">
        <v>0</v>
      </c>
      <c r="P17" s="531">
        <v>0</v>
      </c>
      <c r="Q17" s="531">
        <v>0</v>
      </c>
      <c r="R17" s="546">
        <v>0</v>
      </c>
      <c r="S17" s="547">
        <v>0</v>
      </c>
      <c r="T17" s="532">
        <v>0</v>
      </c>
      <c r="U17" s="547">
        <v>0</v>
      </c>
      <c r="V17" s="532">
        <v>0</v>
      </c>
      <c r="W17" s="524"/>
      <c r="X17" s="528">
        <v>0</v>
      </c>
      <c r="Y17" s="527">
        <v>0</v>
      </c>
      <c r="Z17" s="527">
        <v>0</v>
      </c>
      <c r="AA17" s="527">
        <v>0</v>
      </c>
      <c r="AB17" s="527">
        <v>0</v>
      </c>
      <c r="AC17" s="528">
        <v>0</v>
      </c>
    </row>
    <row r="18" spans="1:29" ht="17.25" customHeight="1">
      <c r="A18" s="523"/>
      <c r="B18" s="2644"/>
      <c r="C18" s="534">
        <v>4053</v>
      </c>
      <c r="D18" s="535">
        <v>0</v>
      </c>
      <c r="E18" s="536"/>
      <c r="F18" s="537">
        <v>0</v>
      </c>
      <c r="G18" s="538">
        <v>0</v>
      </c>
      <c r="H18" s="535">
        <v>1</v>
      </c>
      <c r="I18" s="536"/>
      <c r="J18" s="537">
        <v>415</v>
      </c>
      <c r="K18" s="537">
        <v>6</v>
      </c>
      <c r="L18" s="538"/>
      <c r="M18" s="537"/>
      <c r="N18" s="537"/>
      <c r="O18" s="538"/>
      <c r="P18" s="537"/>
      <c r="Q18" s="537"/>
      <c r="R18" s="539">
        <v>2</v>
      </c>
      <c r="S18" s="540">
        <v>0</v>
      </c>
      <c r="T18" s="541">
        <v>5165</v>
      </c>
      <c r="U18" s="542">
        <v>4014</v>
      </c>
      <c r="V18" s="543">
        <v>99.037749814951894</v>
      </c>
      <c r="W18" s="541"/>
      <c r="X18" s="538">
        <v>0</v>
      </c>
      <c r="Y18" s="537">
        <v>0</v>
      </c>
      <c r="Z18" s="537">
        <v>0</v>
      </c>
      <c r="AA18" s="537">
        <v>0</v>
      </c>
      <c r="AB18" s="537">
        <v>0</v>
      </c>
      <c r="AC18" s="538">
        <v>0</v>
      </c>
    </row>
    <row r="19" spans="1:29" ht="17.25" customHeight="1">
      <c r="A19" s="523"/>
      <c r="B19" s="2643" t="s">
        <v>352</v>
      </c>
      <c r="C19" s="524"/>
      <c r="D19" s="525">
        <v>0</v>
      </c>
      <c r="E19" s="526"/>
      <c r="F19" s="527">
        <v>0</v>
      </c>
      <c r="G19" s="528">
        <v>0</v>
      </c>
      <c r="H19" s="529">
        <v>1</v>
      </c>
      <c r="I19" s="530"/>
      <c r="J19" s="527">
        <v>4070</v>
      </c>
      <c r="K19" s="528">
        <v>2901</v>
      </c>
      <c r="L19" s="524">
        <v>0</v>
      </c>
      <c r="M19" s="531">
        <v>0</v>
      </c>
      <c r="N19" s="531">
        <v>0</v>
      </c>
      <c r="O19" s="532">
        <v>0</v>
      </c>
      <c r="P19" s="531">
        <v>0</v>
      </c>
      <c r="Q19" s="531">
        <v>0</v>
      </c>
      <c r="R19" s="533">
        <v>0</v>
      </c>
      <c r="S19" s="531">
        <v>0</v>
      </c>
      <c r="T19" s="524">
        <v>0</v>
      </c>
      <c r="U19" s="531">
        <v>0</v>
      </c>
      <c r="V19" s="524">
        <v>0</v>
      </c>
      <c r="W19" s="524"/>
      <c r="X19" s="528">
        <v>0</v>
      </c>
      <c r="Y19" s="527">
        <v>0</v>
      </c>
      <c r="Z19" s="527">
        <v>0</v>
      </c>
      <c r="AA19" s="527">
        <v>0</v>
      </c>
      <c r="AB19" s="527">
        <v>0</v>
      </c>
      <c r="AC19" s="528">
        <v>0</v>
      </c>
    </row>
    <row r="20" spans="1:29" ht="17.25" customHeight="1">
      <c r="A20" s="523"/>
      <c r="B20" s="2644"/>
      <c r="C20" s="534">
        <v>3155</v>
      </c>
      <c r="D20" s="535">
        <v>1</v>
      </c>
      <c r="E20" s="536"/>
      <c r="F20" s="537">
        <v>6860</v>
      </c>
      <c r="G20" s="538">
        <v>64</v>
      </c>
      <c r="H20" s="535">
        <v>0</v>
      </c>
      <c r="I20" s="536"/>
      <c r="J20" s="537">
        <v>0</v>
      </c>
      <c r="K20" s="537">
        <v>0</v>
      </c>
      <c r="L20" s="538"/>
      <c r="M20" s="537"/>
      <c r="N20" s="537"/>
      <c r="O20" s="538"/>
      <c r="P20" s="537"/>
      <c r="Q20" s="537"/>
      <c r="R20" s="539">
        <v>2</v>
      </c>
      <c r="S20" s="540">
        <v>0</v>
      </c>
      <c r="T20" s="541">
        <v>10930</v>
      </c>
      <c r="U20" s="542">
        <v>2965</v>
      </c>
      <c r="V20" s="543">
        <v>93.977812995245642</v>
      </c>
      <c r="W20" s="524"/>
      <c r="X20" s="538">
        <v>0</v>
      </c>
      <c r="Y20" s="537">
        <v>0</v>
      </c>
      <c r="Z20" s="537">
        <v>0</v>
      </c>
      <c r="AA20" s="537">
        <v>0</v>
      </c>
      <c r="AB20" s="537">
        <v>0</v>
      </c>
      <c r="AC20" s="538">
        <v>0</v>
      </c>
    </row>
    <row r="21" spans="1:29" ht="17.25" customHeight="1">
      <c r="A21" s="523"/>
      <c r="B21" s="2643" t="s">
        <v>353</v>
      </c>
      <c r="C21" s="524"/>
      <c r="D21" s="525">
        <v>0</v>
      </c>
      <c r="E21" s="526"/>
      <c r="F21" s="527">
        <v>0</v>
      </c>
      <c r="G21" s="528">
        <v>0</v>
      </c>
      <c r="H21" s="529">
        <v>1</v>
      </c>
      <c r="I21" s="530"/>
      <c r="J21" s="527">
        <v>1400</v>
      </c>
      <c r="K21" s="528">
        <v>960</v>
      </c>
      <c r="L21" s="524">
        <v>0</v>
      </c>
      <c r="M21" s="531">
        <v>0</v>
      </c>
      <c r="N21" s="531">
        <v>0</v>
      </c>
      <c r="O21" s="532">
        <v>0</v>
      </c>
      <c r="P21" s="531">
        <v>0</v>
      </c>
      <c r="Q21" s="531">
        <v>0</v>
      </c>
      <c r="R21" s="533">
        <v>0</v>
      </c>
      <c r="S21" s="531">
        <v>0</v>
      </c>
      <c r="T21" s="524">
        <v>0</v>
      </c>
      <c r="U21" s="531">
        <v>0</v>
      </c>
      <c r="V21" s="524">
        <v>0</v>
      </c>
      <c r="W21" s="524"/>
      <c r="X21" s="528">
        <v>1</v>
      </c>
      <c r="Y21" s="527">
        <v>90</v>
      </c>
      <c r="Z21" s="527">
        <v>11</v>
      </c>
      <c r="AA21" s="527">
        <v>0</v>
      </c>
      <c r="AB21" s="527">
        <v>0</v>
      </c>
      <c r="AC21" s="528">
        <v>0</v>
      </c>
    </row>
    <row r="22" spans="1:29" ht="17.25" customHeight="1">
      <c r="A22" s="523"/>
      <c r="B22" s="2644"/>
      <c r="C22" s="534">
        <v>960</v>
      </c>
      <c r="D22" s="535">
        <v>0</v>
      </c>
      <c r="E22" s="536"/>
      <c r="F22" s="537">
        <v>0</v>
      </c>
      <c r="G22" s="538">
        <v>0</v>
      </c>
      <c r="H22" s="535">
        <v>0</v>
      </c>
      <c r="I22" s="536"/>
      <c r="J22" s="537">
        <v>0</v>
      </c>
      <c r="K22" s="537">
        <v>0</v>
      </c>
      <c r="L22" s="538"/>
      <c r="M22" s="537"/>
      <c r="N22" s="537"/>
      <c r="O22" s="538"/>
      <c r="P22" s="537"/>
      <c r="Q22" s="537"/>
      <c r="R22" s="539">
        <v>1</v>
      </c>
      <c r="S22" s="540">
        <v>0</v>
      </c>
      <c r="T22" s="541">
        <v>1400</v>
      </c>
      <c r="U22" s="542">
        <v>960</v>
      </c>
      <c r="V22" s="543">
        <v>100</v>
      </c>
      <c r="W22" s="524"/>
      <c r="X22" s="538">
        <v>2</v>
      </c>
      <c r="Y22" s="537">
        <v>120</v>
      </c>
      <c r="Z22" s="537">
        <v>11</v>
      </c>
      <c r="AA22" s="537">
        <v>0</v>
      </c>
      <c r="AB22" s="537">
        <v>0</v>
      </c>
      <c r="AC22" s="538">
        <v>0</v>
      </c>
    </row>
    <row r="23" spans="1:29" ht="17.25" customHeight="1">
      <c r="A23" s="523"/>
      <c r="B23" s="2643" t="s">
        <v>354</v>
      </c>
      <c r="C23" s="524"/>
      <c r="D23" s="525">
        <v>0</v>
      </c>
      <c r="E23" s="526"/>
      <c r="F23" s="527">
        <v>0</v>
      </c>
      <c r="G23" s="528">
        <v>0</v>
      </c>
      <c r="H23" s="529">
        <v>1</v>
      </c>
      <c r="I23" s="530"/>
      <c r="J23" s="527">
        <v>860</v>
      </c>
      <c r="K23" s="528">
        <v>740</v>
      </c>
      <c r="L23" s="524">
        <v>0</v>
      </c>
      <c r="M23" s="531">
        <v>0</v>
      </c>
      <c r="N23" s="531">
        <v>0</v>
      </c>
      <c r="O23" s="532">
        <v>0</v>
      </c>
      <c r="P23" s="531">
        <v>0</v>
      </c>
      <c r="Q23" s="531">
        <v>0</v>
      </c>
      <c r="R23" s="533">
        <v>0</v>
      </c>
      <c r="S23" s="531">
        <v>0</v>
      </c>
      <c r="T23" s="524">
        <v>0</v>
      </c>
      <c r="U23" s="531">
        <v>0</v>
      </c>
      <c r="V23" s="524">
        <v>0</v>
      </c>
      <c r="W23" s="524"/>
      <c r="X23" s="528">
        <v>0</v>
      </c>
      <c r="Y23" s="527">
        <v>0</v>
      </c>
      <c r="Z23" s="527">
        <v>0</v>
      </c>
      <c r="AA23" s="527">
        <v>0</v>
      </c>
      <c r="AB23" s="527">
        <v>0</v>
      </c>
      <c r="AC23" s="528">
        <v>0</v>
      </c>
    </row>
    <row r="24" spans="1:29" ht="17.25" customHeight="1">
      <c r="A24" s="523"/>
      <c r="B24" s="2644"/>
      <c r="C24" s="534">
        <v>740</v>
      </c>
      <c r="D24" s="535">
        <v>0</v>
      </c>
      <c r="E24" s="536"/>
      <c r="F24" s="537">
        <v>0</v>
      </c>
      <c r="G24" s="538">
        <v>0</v>
      </c>
      <c r="H24" s="535">
        <v>0</v>
      </c>
      <c r="I24" s="536"/>
      <c r="J24" s="537">
        <v>0</v>
      </c>
      <c r="K24" s="537">
        <v>0</v>
      </c>
      <c r="L24" s="538"/>
      <c r="M24" s="537"/>
      <c r="N24" s="537"/>
      <c r="O24" s="538"/>
      <c r="P24" s="537"/>
      <c r="Q24" s="537"/>
      <c r="R24" s="533">
        <v>1</v>
      </c>
      <c r="S24" s="548">
        <v>0</v>
      </c>
      <c r="T24" s="524">
        <v>860</v>
      </c>
      <c r="U24" s="531">
        <v>740</v>
      </c>
      <c r="V24" s="545">
        <v>100</v>
      </c>
      <c r="W24" s="524"/>
      <c r="X24" s="538">
        <v>0</v>
      </c>
      <c r="Y24" s="537">
        <v>0</v>
      </c>
      <c r="Z24" s="537">
        <v>0</v>
      </c>
      <c r="AA24" s="537">
        <v>0</v>
      </c>
      <c r="AB24" s="537">
        <v>0</v>
      </c>
      <c r="AC24" s="538">
        <v>0</v>
      </c>
    </row>
    <row r="25" spans="1:29" ht="17.25" customHeight="1">
      <c r="A25" s="523"/>
      <c r="B25" s="2643" t="s">
        <v>355</v>
      </c>
      <c r="C25" s="524"/>
      <c r="D25" s="525">
        <v>1</v>
      </c>
      <c r="E25" s="526"/>
      <c r="F25" s="527">
        <v>19800</v>
      </c>
      <c r="G25" s="528">
        <v>17915</v>
      </c>
      <c r="H25" s="529">
        <v>0</v>
      </c>
      <c r="I25" s="530"/>
      <c r="J25" s="527">
        <v>0</v>
      </c>
      <c r="K25" s="528">
        <v>0</v>
      </c>
      <c r="L25" s="549">
        <v>1</v>
      </c>
      <c r="M25" s="531">
        <v>224</v>
      </c>
      <c r="N25" s="531">
        <v>5</v>
      </c>
      <c r="O25" s="532"/>
      <c r="P25" s="531"/>
      <c r="Q25" s="531"/>
      <c r="R25" s="546">
        <v>0</v>
      </c>
      <c r="S25" s="547">
        <v>0</v>
      </c>
      <c r="T25" s="532">
        <v>0</v>
      </c>
      <c r="U25" s="547">
        <v>0</v>
      </c>
      <c r="V25" s="532">
        <v>0</v>
      </c>
      <c r="W25" s="524"/>
      <c r="X25" s="528">
        <v>0</v>
      </c>
      <c r="Y25" s="527">
        <v>0</v>
      </c>
      <c r="Z25" s="527">
        <v>0</v>
      </c>
      <c r="AA25" s="527">
        <v>0</v>
      </c>
      <c r="AB25" s="527">
        <v>0</v>
      </c>
      <c r="AC25" s="528">
        <v>0</v>
      </c>
    </row>
    <row r="26" spans="1:29" ht="17.25" customHeight="1">
      <c r="A26" s="523"/>
      <c r="B26" s="2644"/>
      <c r="C26" s="534">
        <v>18950</v>
      </c>
      <c r="D26" s="535">
        <v>0</v>
      </c>
      <c r="E26" s="536"/>
      <c r="F26" s="537">
        <v>0</v>
      </c>
      <c r="G26" s="538">
        <v>0</v>
      </c>
      <c r="H26" s="535">
        <v>11</v>
      </c>
      <c r="I26" s="536"/>
      <c r="J26" s="537">
        <v>8065</v>
      </c>
      <c r="K26" s="537">
        <v>646</v>
      </c>
      <c r="L26" s="538">
        <v>8</v>
      </c>
      <c r="M26" s="537">
        <v>9497</v>
      </c>
      <c r="N26" s="537">
        <v>264</v>
      </c>
      <c r="O26" s="538">
        <v>4</v>
      </c>
      <c r="P26" s="537">
        <v>4000</v>
      </c>
      <c r="Q26" s="537">
        <v>38</v>
      </c>
      <c r="R26" s="533">
        <v>25</v>
      </c>
      <c r="S26" s="548">
        <v>0</v>
      </c>
      <c r="T26" s="524">
        <v>37586</v>
      </c>
      <c r="U26" s="531">
        <v>18830</v>
      </c>
      <c r="V26" s="545">
        <v>99.366754617414244</v>
      </c>
      <c r="W26" s="524"/>
      <c r="X26" s="538">
        <v>2</v>
      </c>
      <c r="Y26" s="537">
        <v>21</v>
      </c>
      <c r="Z26" s="537">
        <v>21</v>
      </c>
      <c r="AA26" s="537">
        <v>0</v>
      </c>
      <c r="AB26" s="537">
        <v>0</v>
      </c>
      <c r="AC26" s="538">
        <v>0</v>
      </c>
    </row>
    <row r="27" spans="1:29" ht="17.25" customHeight="1">
      <c r="A27" s="550"/>
      <c r="B27" s="2643" t="s">
        <v>356</v>
      </c>
      <c r="C27" s="524"/>
      <c r="D27" s="525">
        <v>2</v>
      </c>
      <c r="E27" s="526">
        <v>1</v>
      </c>
      <c r="F27" s="527">
        <v>15746</v>
      </c>
      <c r="G27" s="528">
        <v>14927</v>
      </c>
      <c r="H27" s="529">
        <v>0</v>
      </c>
      <c r="I27" s="530"/>
      <c r="J27" s="527">
        <v>0</v>
      </c>
      <c r="K27" s="528">
        <v>0</v>
      </c>
      <c r="L27" s="524"/>
      <c r="M27" s="531"/>
      <c r="N27" s="531"/>
      <c r="O27" s="532">
        <v>0</v>
      </c>
      <c r="P27" s="531">
        <v>0</v>
      </c>
      <c r="Q27" s="531">
        <v>0</v>
      </c>
      <c r="R27" s="546">
        <v>0</v>
      </c>
      <c r="S27" s="547">
        <v>0</v>
      </c>
      <c r="T27" s="532">
        <v>0</v>
      </c>
      <c r="U27" s="547">
        <v>0</v>
      </c>
      <c r="V27" s="532">
        <v>0</v>
      </c>
      <c r="W27" s="524"/>
      <c r="X27" s="528">
        <v>0</v>
      </c>
      <c r="Y27" s="527">
        <v>0</v>
      </c>
      <c r="Z27" s="527">
        <v>0</v>
      </c>
      <c r="AA27" s="527">
        <v>0</v>
      </c>
      <c r="AB27" s="527">
        <v>0</v>
      </c>
      <c r="AC27" s="528">
        <v>0</v>
      </c>
    </row>
    <row r="28" spans="1:29" ht="17.25" customHeight="1">
      <c r="A28" s="550"/>
      <c r="B28" s="2644"/>
      <c r="C28" s="534">
        <v>15166</v>
      </c>
      <c r="D28" s="535">
        <v>0</v>
      </c>
      <c r="E28" s="536"/>
      <c r="F28" s="537">
        <v>0</v>
      </c>
      <c r="G28" s="538">
        <v>0</v>
      </c>
      <c r="H28" s="535">
        <v>0</v>
      </c>
      <c r="I28" s="536"/>
      <c r="J28" s="537">
        <v>0</v>
      </c>
      <c r="K28" s="537">
        <v>0</v>
      </c>
      <c r="L28" s="538">
        <v>1</v>
      </c>
      <c r="M28" s="537">
        <v>5000</v>
      </c>
      <c r="N28" s="537">
        <v>237</v>
      </c>
      <c r="O28" s="538"/>
      <c r="P28" s="537"/>
      <c r="Q28" s="537"/>
      <c r="R28" s="539">
        <v>3</v>
      </c>
      <c r="S28" s="540">
        <v>1</v>
      </c>
      <c r="T28" s="541">
        <v>20746</v>
      </c>
      <c r="U28" s="542">
        <v>15164</v>
      </c>
      <c r="V28" s="543">
        <v>99.98681260714757</v>
      </c>
      <c r="W28" s="541"/>
      <c r="X28" s="538">
        <v>0</v>
      </c>
      <c r="Y28" s="537">
        <v>0</v>
      </c>
      <c r="Z28" s="537">
        <v>0</v>
      </c>
      <c r="AA28" s="537">
        <v>0</v>
      </c>
      <c r="AB28" s="537">
        <v>0</v>
      </c>
      <c r="AC28" s="538">
        <v>0</v>
      </c>
    </row>
    <row r="29" spans="1:29" ht="17.25" customHeight="1">
      <c r="A29" s="550"/>
      <c r="B29" s="2643" t="s">
        <v>357</v>
      </c>
      <c r="C29" s="524"/>
      <c r="D29" s="525">
        <v>1</v>
      </c>
      <c r="E29" s="526"/>
      <c r="F29" s="527">
        <v>11680</v>
      </c>
      <c r="G29" s="528">
        <v>6565</v>
      </c>
      <c r="H29" s="529">
        <v>3</v>
      </c>
      <c r="I29" s="530"/>
      <c r="J29" s="527">
        <v>905</v>
      </c>
      <c r="K29" s="528">
        <v>427</v>
      </c>
      <c r="L29" s="524">
        <v>0</v>
      </c>
      <c r="M29" s="531">
        <v>0</v>
      </c>
      <c r="N29" s="531">
        <v>0</v>
      </c>
      <c r="O29" s="532">
        <v>0</v>
      </c>
      <c r="P29" s="531">
        <v>0</v>
      </c>
      <c r="Q29" s="531">
        <v>0</v>
      </c>
      <c r="R29" s="533">
        <v>0</v>
      </c>
      <c r="S29" s="531">
        <v>0</v>
      </c>
      <c r="T29" s="524">
        <v>0</v>
      </c>
      <c r="U29" s="531">
        <v>0</v>
      </c>
      <c r="V29" s="524">
        <v>0</v>
      </c>
      <c r="W29" s="524"/>
      <c r="X29" s="528">
        <v>0</v>
      </c>
      <c r="Y29" s="527">
        <v>0</v>
      </c>
      <c r="Z29" s="527">
        <v>0</v>
      </c>
      <c r="AA29" s="527">
        <v>0</v>
      </c>
      <c r="AB29" s="527">
        <v>0</v>
      </c>
      <c r="AC29" s="528">
        <v>0</v>
      </c>
    </row>
    <row r="30" spans="1:29" ht="17.25" customHeight="1">
      <c r="A30" s="550"/>
      <c r="B30" s="2644"/>
      <c r="C30" s="534">
        <v>6998</v>
      </c>
      <c r="D30" s="535">
        <v>0</v>
      </c>
      <c r="E30" s="536"/>
      <c r="F30" s="537">
        <v>0</v>
      </c>
      <c r="G30" s="538">
        <v>0</v>
      </c>
      <c r="H30" s="535">
        <v>0</v>
      </c>
      <c r="I30" s="536"/>
      <c r="J30" s="537">
        <v>0</v>
      </c>
      <c r="K30" s="537">
        <v>0</v>
      </c>
      <c r="L30" s="538"/>
      <c r="M30" s="537"/>
      <c r="N30" s="537"/>
      <c r="O30" s="538"/>
      <c r="P30" s="537"/>
      <c r="Q30" s="537"/>
      <c r="R30" s="539">
        <v>4</v>
      </c>
      <c r="S30" s="540">
        <v>0</v>
      </c>
      <c r="T30" s="541">
        <v>12585</v>
      </c>
      <c r="U30" s="542">
        <v>6992</v>
      </c>
      <c r="V30" s="543">
        <v>99.914261217490704</v>
      </c>
      <c r="W30" s="524"/>
      <c r="X30" s="538">
        <v>0</v>
      </c>
      <c r="Y30" s="537">
        <v>0</v>
      </c>
      <c r="Z30" s="537">
        <v>0</v>
      </c>
      <c r="AA30" s="537">
        <v>0</v>
      </c>
      <c r="AB30" s="537">
        <v>0</v>
      </c>
      <c r="AC30" s="538">
        <v>0</v>
      </c>
    </row>
    <row r="31" spans="1:29" ht="17.25" customHeight="1">
      <c r="A31" s="551"/>
      <c r="B31" s="552"/>
      <c r="C31" s="553">
        <v>0</v>
      </c>
      <c r="D31" s="554">
        <v>10</v>
      </c>
      <c r="E31" s="555">
        <v>4</v>
      </c>
      <c r="F31" s="554">
        <v>204508</v>
      </c>
      <c r="G31" s="554">
        <v>191964</v>
      </c>
      <c r="H31" s="554">
        <v>11</v>
      </c>
      <c r="I31" s="555">
        <v>0</v>
      </c>
      <c r="J31" s="554">
        <v>14780</v>
      </c>
      <c r="K31" s="554">
        <v>10718</v>
      </c>
      <c r="L31" s="556">
        <v>3</v>
      </c>
      <c r="M31" s="556">
        <v>924</v>
      </c>
      <c r="N31" s="557">
        <v>66</v>
      </c>
      <c r="O31" s="557">
        <v>0</v>
      </c>
      <c r="P31" s="556">
        <v>0</v>
      </c>
      <c r="Q31" s="557">
        <v>0</v>
      </c>
      <c r="R31" s="558">
        <v>0</v>
      </c>
      <c r="S31" s="553">
        <v>0</v>
      </c>
      <c r="T31" s="559">
        <v>0</v>
      </c>
      <c r="U31" s="559">
        <v>0</v>
      </c>
      <c r="V31" s="559">
        <v>0</v>
      </c>
      <c r="W31" s="524" t="e">
        <v>#REF!</v>
      </c>
      <c r="X31" s="554">
        <v>5</v>
      </c>
      <c r="Y31" s="554">
        <v>360</v>
      </c>
      <c r="Z31" s="554">
        <v>124</v>
      </c>
      <c r="AA31" s="554">
        <v>6</v>
      </c>
      <c r="AB31" s="554">
        <v>99</v>
      </c>
      <c r="AC31" s="559">
        <v>80</v>
      </c>
    </row>
    <row r="32" spans="1:29" ht="19.5" customHeight="1" thickBot="1">
      <c r="A32" s="560"/>
      <c r="B32" s="561" t="s">
        <v>331</v>
      </c>
      <c r="C32" s="562">
        <v>205433</v>
      </c>
      <c r="D32" s="563">
        <v>1</v>
      </c>
      <c r="E32" s="564">
        <v>0</v>
      </c>
      <c r="F32" s="563">
        <v>6860</v>
      </c>
      <c r="G32" s="563">
        <v>64</v>
      </c>
      <c r="H32" s="563">
        <v>15</v>
      </c>
      <c r="I32" s="564">
        <v>0</v>
      </c>
      <c r="J32" s="563">
        <v>10979</v>
      </c>
      <c r="K32" s="565">
        <v>1006</v>
      </c>
      <c r="L32" s="566">
        <v>9</v>
      </c>
      <c r="M32" s="566">
        <v>14497</v>
      </c>
      <c r="N32" s="567">
        <v>501</v>
      </c>
      <c r="O32" s="567">
        <v>4</v>
      </c>
      <c r="P32" s="566">
        <v>4000</v>
      </c>
      <c r="Q32" s="567">
        <v>38</v>
      </c>
      <c r="R32" s="566">
        <v>53</v>
      </c>
      <c r="S32" s="568">
        <v>4</v>
      </c>
      <c r="T32" s="567">
        <v>252548</v>
      </c>
      <c r="U32" s="567">
        <v>204319</v>
      </c>
      <c r="V32" s="569">
        <v>99.457730744330263</v>
      </c>
      <c r="W32" s="524" t="e">
        <v>#REF!</v>
      </c>
      <c r="X32" s="563">
        <v>11</v>
      </c>
      <c r="Y32" s="563">
        <v>704</v>
      </c>
      <c r="Z32" s="563">
        <v>269</v>
      </c>
      <c r="AA32" s="563">
        <v>6</v>
      </c>
      <c r="AB32" s="563">
        <v>94</v>
      </c>
      <c r="AC32" s="565">
        <v>44</v>
      </c>
    </row>
    <row r="33" spans="1:29" ht="17.25" customHeight="1" thickTop="1">
      <c r="A33" s="550" t="s">
        <v>358</v>
      </c>
      <c r="B33" s="2650" t="s">
        <v>359</v>
      </c>
      <c r="C33" s="524"/>
      <c r="D33" s="525">
        <v>3</v>
      </c>
      <c r="E33" s="526">
        <v>2</v>
      </c>
      <c r="F33" s="527">
        <v>160023</v>
      </c>
      <c r="G33" s="528">
        <v>154911</v>
      </c>
      <c r="H33" s="529">
        <v>0</v>
      </c>
      <c r="I33" s="530"/>
      <c r="J33" s="527">
        <v>0</v>
      </c>
      <c r="K33" s="528">
        <v>0</v>
      </c>
      <c r="L33" s="524"/>
      <c r="M33" s="531"/>
      <c r="N33" s="531"/>
      <c r="O33" s="532">
        <v>0</v>
      </c>
      <c r="P33" s="531">
        <v>0</v>
      </c>
      <c r="Q33" s="531">
        <v>0</v>
      </c>
      <c r="R33" s="533">
        <v>0</v>
      </c>
      <c r="S33" s="531">
        <v>0</v>
      </c>
      <c r="T33" s="531">
        <v>0</v>
      </c>
      <c r="U33" s="531">
        <v>0</v>
      </c>
      <c r="V33" s="524">
        <v>0</v>
      </c>
      <c r="W33" s="524"/>
      <c r="X33" s="528">
        <v>0</v>
      </c>
      <c r="Y33" s="527">
        <v>0</v>
      </c>
      <c r="Z33" s="527">
        <v>0</v>
      </c>
      <c r="AA33" s="527">
        <v>0</v>
      </c>
      <c r="AB33" s="527">
        <v>0</v>
      </c>
      <c r="AC33" s="528">
        <v>0</v>
      </c>
    </row>
    <row r="34" spans="1:29" ht="17.25" customHeight="1">
      <c r="A34" s="550" t="s">
        <v>360</v>
      </c>
      <c r="B34" s="2644"/>
      <c r="C34" s="534">
        <v>155229</v>
      </c>
      <c r="D34" s="535">
        <v>0</v>
      </c>
      <c r="E34" s="536"/>
      <c r="F34" s="537">
        <v>0</v>
      </c>
      <c r="G34" s="538">
        <v>0</v>
      </c>
      <c r="H34" s="535">
        <v>2</v>
      </c>
      <c r="I34" s="536"/>
      <c r="J34" s="537">
        <v>1300</v>
      </c>
      <c r="K34" s="537">
        <v>242</v>
      </c>
      <c r="L34" s="538">
        <v>3</v>
      </c>
      <c r="M34" s="537">
        <v>830</v>
      </c>
      <c r="N34" s="537">
        <v>30</v>
      </c>
      <c r="O34" s="538"/>
      <c r="P34" s="537"/>
      <c r="Q34" s="537"/>
      <c r="R34" s="539">
        <v>8</v>
      </c>
      <c r="S34" s="540">
        <v>2</v>
      </c>
      <c r="T34" s="541">
        <v>162153</v>
      </c>
      <c r="U34" s="542">
        <v>155183</v>
      </c>
      <c r="V34" s="543">
        <v>99.97036636195557</v>
      </c>
      <c r="W34" s="524"/>
      <c r="X34" s="538">
        <v>0</v>
      </c>
      <c r="Y34" s="537">
        <v>0</v>
      </c>
      <c r="Z34" s="537">
        <v>0</v>
      </c>
      <c r="AA34" s="537">
        <v>1</v>
      </c>
      <c r="AB34" s="537">
        <v>25</v>
      </c>
      <c r="AC34" s="538">
        <v>9</v>
      </c>
    </row>
    <row r="35" spans="1:29" ht="19.5" customHeight="1">
      <c r="A35" s="550"/>
      <c r="B35" s="2643" t="s">
        <v>361</v>
      </c>
      <c r="C35" s="524"/>
      <c r="D35" s="525">
        <v>3</v>
      </c>
      <c r="E35" s="526">
        <v>2</v>
      </c>
      <c r="F35" s="527">
        <v>31229</v>
      </c>
      <c r="G35" s="528">
        <v>29541</v>
      </c>
      <c r="H35" s="529">
        <v>0</v>
      </c>
      <c r="I35" s="530"/>
      <c r="J35" s="527">
        <v>0</v>
      </c>
      <c r="K35" s="528">
        <v>0</v>
      </c>
      <c r="L35" s="524">
        <v>0</v>
      </c>
      <c r="M35" s="531">
        <v>0</v>
      </c>
      <c r="N35" s="531">
        <v>0</v>
      </c>
      <c r="O35" s="532">
        <v>0</v>
      </c>
      <c r="P35" s="531">
        <v>0</v>
      </c>
      <c r="Q35" s="531">
        <v>0</v>
      </c>
      <c r="R35" s="533">
        <v>0</v>
      </c>
      <c r="S35" s="531">
        <v>0</v>
      </c>
      <c r="T35" s="531">
        <v>0</v>
      </c>
      <c r="U35" s="531">
        <v>0</v>
      </c>
      <c r="V35" s="524">
        <v>0</v>
      </c>
      <c r="W35" s="524"/>
      <c r="X35" s="528">
        <v>0</v>
      </c>
      <c r="Y35" s="527">
        <v>0</v>
      </c>
      <c r="Z35" s="527">
        <v>0</v>
      </c>
      <c r="AA35" s="527">
        <v>0</v>
      </c>
      <c r="AB35" s="527">
        <v>0</v>
      </c>
      <c r="AC35" s="528">
        <v>0</v>
      </c>
    </row>
    <row r="36" spans="1:29" ht="19.5" customHeight="1">
      <c r="A36" s="550"/>
      <c r="B36" s="2644"/>
      <c r="C36" s="534">
        <v>29601</v>
      </c>
      <c r="D36" s="535">
        <v>0</v>
      </c>
      <c r="E36" s="536"/>
      <c r="F36" s="537">
        <v>0</v>
      </c>
      <c r="G36" s="538">
        <v>0</v>
      </c>
      <c r="H36" s="535">
        <v>0</v>
      </c>
      <c r="I36" s="536"/>
      <c r="J36" s="537">
        <v>0</v>
      </c>
      <c r="K36" s="537">
        <v>0</v>
      </c>
      <c r="L36" s="538"/>
      <c r="M36" s="537"/>
      <c r="N36" s="537"/>
      <c r="O36" s="538"/>
      <c r="P36" s="537"/>
      <c r="Q36" s="537"/>
      <c r="R36" s="539">
        <v>3</v>
      </c>
      <c r="S36" s="540">
        <v>2</v>
      </c>
      <c r="T36" s="541">
        <v>31229</v>
      </c>
      <c r="U36" s="542">
        <v>29541</v>
      </c>
      <c r="V36" s="543">
        <v>99.797304145130227</v>
      </c>
      <c r="W36" s="524"/>
      <c r="X36" s="538">
        <v>0</v>
      </c>
      <c r="Y36" s="537">
        <v>0</v>
      </c>
      <c r="Z36" s="537">
        <v>0</v>
      </c>
      <c r="AA36" s="537">
        <v>0</v>
      </c>
      <c r="AB36" s="537">
        <v>0</v>
      </c>
      <c r="AC36" s="538">
        <v>0</v>
      </c>
    </row>
    <row r="37" spans="1:29" ht="19.5" customHeight="1">
      <c r="A37" s="550"/>
      <c r="B37" s="2643" t="s">
        <v>362</v>
      </c>
      <c r="C37" s="524"/>
      <c r="D37" s="525">
        <v>1</v>
      </c>
      <c r="E37" s="526"/>
      <c r="F37" s="527">
        <v>6130</v>
      </c>
      <c r="G37" s="528">
        <v>5884</v>
      </c>
      <c r="H37" s="529">
        <v>0</v>
      </c>
      <c r="I37" s="530"/>
      <c r="J37" s="527">
        <v>0</v>
      </c>
      <c r="K37" s="528">
        <v>0</v>
      </c>
      <c r="L37" s="524">
        <v>0</v>
      </c>
      <c r="M37" s="531">
        <v>0</v>
      </c>
      <c r="N37" s="531">
        <v>0</v>
      </c>
      <c r="O37" s="532">
        <v>0</v>
      </c>
      <c r="P37" s="531">
        <v>0</v>
      </c>
      <c r="Q37" s="531">
        <v>0</v>
      </c>
      <c r="R37" s="533">
        <v>0</v>
      </c>
      <c r="S37" s="531">
        <v>0</v>
      </c>
      <c r="T37" s="531">
        <v>0</v>
      </c>
      <c r="U37" s="531">
        <v>0</v>
      </c>
      <c r="V37" s="524">
        <v>0</v>
      </c>
      <c r="W37" s="524"/>
      <c r="X37" s="528">
        <v>0</v>
      </c>
      <c r="Y37" s="527">
        <v>0</v>
      </c>
      <c r="Z37" s="527">
        <v>0</v>
      </c>
      <c r="AA37" s="527">
        <v>0</v>
      </c>
      <c r="AB37" s="527">
        <v>0</v>
      </c>
      <c r="AC37" s="528">
        <v>0</v>
      </c>
    </row>
    <row r="38" spans="1:29" ht="19.5" customHeight="1">
      <c r="A38" s="550"/>
      <c r="B38" s="2644"/>
      <c r="C38" s="534">
        <v>5884</v>
      </c>
      <c r="D38" s="535">
        <v>0</v>
      </c>
      <c r="E38" s="536"/>
      <c r="F38" s="537">
        <v>0</v>
      </c>
      <c r="G38" s="538">
        <v>0</v>
      </c>
      <c r="H38" s="535">
        <v>0</v>
      </c>
      <c r="I38" s="536"/>
      <c r="J38" s="537">
        <v>0</v>
      </c>
      <c r="K38" s="537">
        <v>0</v>
      </c>
      <c r="L38" s="538"/>
      <c r="M38" s="537"/>
      <c r="N38" s="537"/>
      <c r="O38" s="538"/>
      <c r="P38" s="537"/>
      <c r="Q38" s="537"/>
      <c r="R38" s="539">
        <v>1</v>
      </c>
      <c r="S38" s="540">
        <v>0</v>
      </c>
      <c r="T38" s="541">
        <v>6130</v>
      </c>
      <c r="U38" s="542">
        <v>5884</v>
      </c>
      <c r="V38" s="543">
        <v>100</v>
      </c>
      <c r="W38" s="524"/>
      <c r="X38" s="538">
        <v>1</v>
      </c>
      <c r="Y38" s="537">
        <v>55</v>
      </c>
      <c r="Z38" s="537">
        <v>19</v>
      </c>
      <c r="AA38" s="537">
        <v>0</v>
      </c>
      <c r="AB38" s="537">
        <v>0</v>
      </c>
      <c r="AC38" s="538">
        <v>0</v>
      </c>
    </row>
    <row r="39" spans="1:29" ht="17.25" customHeight="1">
      <c r="A39" s="550"/>
      <c r="B39" s="2643" t="s">
        <v>363</v>
      </c>
      <c r="C39" s="524"/>
      <c r="D39" s="525">
        <v>0</v>
      </c>
      <c r="E39" s="526"/>
      <c r="F39" s="527">
        <v>0</v>
      </c>
      <c r="G39" s="528">
        <v>0</v>
      </c>
      <c r="H39" s="529">
        <v>1</v>
      </c>
      <c r="I39" s="530"/>
      <c r="J39" s="527">
        <v>4740</v>
      </c>
      <c r="K39" s="528">
        <v>4164</v>
      </c>
      <c r="L39" s="524">
        <v>0</v>
      </c>
      <c r="M39" s="531">
        <v>0</v>
      </c>
      <c r="N39" s="531">
        <v>0</v>
      </c>
      <c r="O39" s="532">
        <v>0</v>
      </c>
      <c r="P39" s="531">
        <v>0</v>
      </c>
      <c r="Q39" s="531">
        <v>0</v>
      </c>
      <c r="R39" s="533">
        <v>0</v>
      </c>
      <c r="S39" s="531">
        <v>0</v>
      </c>
      <c r="T39" s="531">
        <v>0</v>
      </c>
      <c r="U39" s="531">
        <v>0</v>
      </c>
      <c r="V39" s="524">
        <v>0</v>
      </c>
      <c r="W39" s="524"/>
      <c r="X39" s="528">
        <v>0</v>
      </c>
      <c r="Y39" s="527">
        <v>0</v>
      </c>
      <c r="Z39" s="527">
        <v>0</v>
      </c>
      <c r="AA39" s="527">
        <v>0</v>
      </c>
      <c r="AB39" s="527">
        <v>0</v>
      </c>
      <c r="AC39" s="528">
        <v>0</v>
      </c>
    </row>
    <row r="40" spans="1:29" ht="17.25" customHeight="1">
      <c r="A40" s="550"/>
      <c r="B40" s="2644"/>
      <c r="C40" s="534">
        <v>4164</v>
      </c>
      <c r="D40" s="535">
        <v>0</v>
      </c>
      <c r="E40" s="536"/>
      <c r="F40" s="537">
        <v>0</v>
      </c>
      <c r="G40" s="538">
        <v>0</v>
      </c>
      <c r="H40" s="535">
        <v>0</v>
      </c>
      <c r="I40" s="536"/>
      <c r="J40" s="537">
        <v>0</v>
      </c>
      <c r="K40" s="537">
        <v>0</v>
      </c>
      <c r="L40" s="538"/>
      <c r="M40" s="537"/>
      <c r="N40" s="537"/>
      <c r="O40" s="538"/>
      <c r="P40" s="537"/>
      <c r="Q40" s="537"/>
      <c r="R40" s="539">
        <v>1</v>
      </c>
      <c r="S40" s="540">
        <v>0</v>
      </c>
      <c r="T40" s="541">
        <v>4740</v>
      </c>
      <c r="U40" s="542">
        <v>4164</v>
      </c>
      <c r="V40" s="543">
        <v>100</v>
      </c>
      <c r="W40" s="524"/>
      <c r="X40" s="538">
        <v>0</v>
      </c>
      <c r="Y40" s="537">
        <v>0</v>
      </c>
      <c r="Z40" s="537">
        <v>0</v>
      </c>
      <c r="AA40" s="537">
        <v>0</v>
      </c>
      <c r="AB40" s="537">
        <v>0</v>
      </c>
      <c r="AC40" s="538">
        <v>0</v>
      </c>
    </row>
    <row r="41" spans="1:29" ht="18.75" customHeight="1">
      <c r="A41" s="551"/>
      <c r="B41" s="552"/>
      <c r="C41" s="553">
        <v>0</v>
      </c>
      <c r="D41" s="556">
        <v>7</v>
      </c>
      <c r="E41" s="570">
        <v>4</v>
      </c>
      <c r="F41" s="556">
        <v>197382</v>
      </c>
      <c r="G41" s="556">
        <v>190336</v>
      </c>
      <c r="H41" s="556">
        <v>1</v>
      </c>
      <c r="I41" s="570">
        <v>0</v>
      </c>
      <c r="J41" s="556">
        <v>4740</v>
      </c>
      <c r="K41" s="556">
        <v>4164</v>
      </c>
      <c r="L41" s="554">
        <v>0</v>
      </c>
      <c r="M41" s="554">
        <v>0</v>
      </c>
      <c r="N41" s="559">
        <v>0</v>
      </c>
      <c r="O41" s="559">
        <v>0</v>
      </c>
      <c r="P41" s="554">
        <v>0</v>
      </c>
      <c r="Q41" s="559">
        <v>0</v>
      </c>
      <c r="R41" s="554">
        <v>0</v>
      </c>
      <c r="S41" s="553">
        <v>0</v>
      </c>
      <c r="T41" s="554">
        <v>0</v>
      </c>
      <c r="U41" s="554">
        <v>0</v>
      </c>
      <c r="V41" s="559">
        <v>0</v>
      </c>
      <c r="W41" s="524"/>
      <c r="X41" s="556">
        <v>0</v>
      </c>
      <c r="Y41" s="556">
        <v>0</v>
      </c>
      <c r="Z41" s="556">
        <v>0</v>
      </c>
      <c r="AA41" s="556">
        <v>0</v>
      </c>
      <c r="AB41" s="556">
        <v>0</v>
      </c>
      <c r="AC41" s="557">
        <v>0</v>
      </c>
    </row>
    <row r="42" spans="1:29" ht="18.75" customHeight="1" thickBot="1">
      <c r="A42" s="560"/>
      <c r="B42" s="571" t="s">
        <v>331</v>
      </c>
      <c r="C42" s="572">
        <v>194878</v>
      </c>
      <c r="D42" s="563">
        <v>0</v>
      </c>
      <c r="E42" s="564">
        <v>0</v>
      </c>
      <c r="F42" s="563">
        <v>0</v>
      </c>
      <c r="G42" s="563">
        <v>0</v>
      </c>
      <c r="H42" s="563">
        <v>2</v>
      </c>
      <c r="I42" s="564">
        <v>0</v>
      </c>
      <c r="J42" s="563">
        <v>1300</v>
      </c>
      <c r="K42" s="563">
        <v>242</v>
      </c>
      <c r="L42" s="563">
        <v>3</v>
      </c>
      <c r="M42" s="573">
        <v>830</v>
      </c>
      <c r="N42" s="574">
        <v>30</v>
      </c>
      <c r="O42" s="565">
        <v>0</v>
      </c>
      <c r="P42" s="563">
        <v>0</v>
      </c>
      <c r="Q42" s="565">
        <v>0</v>
      </c>
      <c r="R42" s="566">
        <v>13</v>
      </c>
      <c r="S42" s="575">
        <v>4</v>
      </c>
      <c r="T42" s="566">
        <v>204252</v>
      </c>
      <c r="U42" s="566">
        <v>194772</v>
      </c>
      <c r="V42" s="569">
        <v>99.945606995145681</v>
      </c>
      <c r="W42" s="524"/>
      <c r="X42" s="563">
        <v>1</v>
      </c>
      <c r="Y42" s="563">
        <v>55</v>
      </c>
      <c r="Z42" s="563">
        <v>19</v>
      </c>
      <c r="AA42" s="563">
        <v>1</v>
      </c>
      <c r="AB42" s="563">
        <v>25</v>
      </c>
      <c r="AC42" s="565">
        <v>9</v>
      </c>
    </row>
    <row r="43" spans="1:29" ht="16.5" customHeight="1" thickTop="1">
      <c r="A43" s="523" t="s">
        <v>364</v>
      </c>
      <c r="B43" s="2650" t="s">
        <v>365</v>
      </c>
      <c r="C43" s="524"/>
      <c r="D43" s="525">
        <v>1</v>
      </c>
      <c r="E43" s="526"/>
      <c r="F43" s="527">
        <v>62700</v>
      </c>
      <c r="G43" s="528">
        <v>48507</v>
      </c>
      <c r="H43" s="529">
        <v>0</v>
      </c>
      <c r="I43" s="530"/>
      <c r="J43" s="527">
        <v>0</v>
      </c>
      <c r="K43" s="528">
        <v>0</v>
      </c>
      <c r="L43" s="524"/>
      <c r="M43" s="531"/>
      <c r="N43" s="531">
        <v>0</v>
      </c>
      <c r="O43" s="532">
        <v>0</v>
      </c>
      <c r="P43" s="531">
        <v>0</v>
      </c>
      <c r="Q43" s="531">
        <v>0</v>
      </c>
      <c r="R43" s="533"/>
      <c r="S43" s="531"/>
      <c r="T43" s="531">
        <v>0</v>
      </c>
      <c r="U43" s="531">
        <v>0</v>
      </c>
      <c r="V43" s="524">
        <v>0</v>
      </c>
      <c r="W43" s="524"/>
      <c r="X43" s="528">
        <v>0</v>
      </c>
      <c r="Y43" s="527">
        <v>0</v>
      </c>
      <c r="Z43" s="527">
        <v>0</v>
      </c>
      <c r="AA43" s="527">
        <v>0</v>
      </c>
      <c r="AB43" s="527">
        <v>0</v>
      </c>
      <c r="AC43" s="528">
        <v>0</v>
      </c>
    </row>
    <row r="44" spans="1:29" ht="16.5" customHeight="1">
      <c r="A44" s="523" t="s">
        <v>366</v>
      </c>
      <c r="B44" s="2644"/>
      <c r="C44" s="534">
        <v>48812</v>
      </c>
      <c r="D44" s="535">
        <v>0</v>
      </c>
      <c r="E44" s="536"/>
      <c r="F44" s="537">
        <v>0</v>
      </c>
      <c r="G44" s="538">
        <v>0</v>
      </c>
      <c r="H44" s="535">
        <v>1</v>
      </c>
      <c r="I44" s="536"/>
      <c r="J44" s="537">
        <v>180</v>
      </c>
      <c r="K44" s="537">
        <v>141</v>
      </c>
      <c r="L44" s="538">
        <v>1</v>
      </c>
      <c r="M44" s="537">
        <v>12</v>
      </c>
      <c r="N44" s="537"/>
      <c r="O44" s="538"/>
      <c r="P44" s="537"/>
      <c r="Q44" s="537"/>
      <c r="R44" s="539">
        <v>3</v>
      </c>
      <c r="S44" s="540"/>
      <c r="T44" s="541">
        <v>62892</v>
      </c>
      <c r="U44" s="542">
        <v>48648</v>
      </c>
      <c r="V44" s="576">
        <v>99.664017044988938</v>
      </c>
      <c r="W44" s="524"/>
      <c r="X44" s="538">
        <v>0</v>
      </c>
      <c r="Y44" s="537">
        <v>0</v>
      </c>
      <c r="Z44" s="537">
        <v>0</v>
      </c>
      <c r="AA44" s="537">
        <v>0</v>
      </c>
      <c r="AB44" s="537">
        <v>0</v>
      </c>
      <c r="AC44" s="538">
        <v>0</v>
      </c>
    </row>
    <row r="45" spans="1:29" ht="17.25" customHeight="1">
      <c r="A45" s="523"/>
      <c r="B45" s="2643" t="s">
        <v>367</v>
      </c>
      <c r="C45" s="524"/>
      <c r="D45" s="525">
        <v>1</v>
      </c>
      <c r="E45" s="526"/>
      <c r="F45" s="527">
        <v>50400</v>
      </c>
      <c r="G45" s="528">
        <v>48711</v>
      </c>
      <c r="H45" s="529">
        <v>3</v>
      </c>
      <c r="I45" s="530"/>
      <c r="J45" s="527">
        <v>849</v>
      </c>
      <c r="K45" s="528">
        <v>200</v>
      </c>
      <c r="L45" s="524"/>
      <c r="M45" s="531"/>
      <c r="N45" s="531"/>
      <c r="O45" s="532">
        <v>0</v>
      </c>
      <c r="P45" s="531">
        <v>0</v>
      </c>
      <c r="Q45" s="531">
        <v>0</v>
      </c>
      <c r="R45" s="533"/>
      <c r="S45" s="531"/>
      <c r="T45" s="531">
        <v>0</v>
      </c>
      <c r="U45" s="531">
        <v>0</v>
      </c>
      <c r="V45" s="524">
        <v>0</v>
      </c>
      <c r="W45" s="524"/>
      <c r="X45" s="528">
        <v>1</v>
      </c>
      <c r="Y45" s="527">
        <v>70</v>
      </c>
      <c r="Z45" s="527">
        <v>24</v>
      </c>
      <c r="AA45" s="527">
        <v>0</v>
      </c>
      <c r="AB45" s="527">
        <v>0</v>
      </c>
      <c r="AC45" s="528">
        <v>0</v>
      </c>
    </row>
    <row r="46" spans="1:29" ht="17.25" customHeight="1">
      <c r="A46" s="523"/>
      <c r="B46" s="2644"/>
      <c r="C46" s="534">
        <v>49036</v>
      </c>
      <c r="D46" s="535">
        <v>0</v>
      </c>
      <c r="E46" s="536"/>
      <c r="F46" s="537">
        <v>0</v>
      </c>
      <c r="G46" s="538">
        <v>0</v>
      </c>
      <c r="H46" s="535">
        <v>1</v>
      </c>
      <c r="I46" s="536"/>
      <c r="J46" s="537">
        <v>1050</v>
      </c>
      <c r="K46" s="537">
        <v>7</v>
      </c>
      <c r="L46" s="538">
        <v>1</v>
      </c>
      <c r="M46" s="537">
        <v>100</v>
      </c>
      <c r="N46" s="537">
        <v>39</v>
      </c>
      <c r="O46" s="538"/>
      <c r="P46" s="537"/>
      <c r="Q46" s="537"/>
      <c r="R46" s="539">
        <v>6</v>
      </c>
      <c r="S46" s="540"/>
      <c r="T46" s="541">
        <v>52399</v>
      </c>
      <c r="U46" s="542">
        <v>48957</v>
      </c>
      <c r="V46" s="543">
        <v>99.838893873888566</v>
      </c>
      <c r="W46" s="524"/>
      <c r="X46" s="538">
        <v>0</v>
      </c>
      <c r="Y46" s="537">
        <v>0</v>
      </c>
      <c r="Z46" s="537">
        <v>0</v>
      </c>
      <c r="AA46" s="537">
        <v>1</v>
      </c>
      <c r="AB46" s="537">
        <v>17</v>
      </c>
      <c r="AC46" s="538">
        <v>10</v>
      </c>
    </row>
    <row r="47" spans="1:29" ht="17.25" customHeight="1">
      <c r="A47" s="577"/>
      <c r="B47" s="2643" t="s">
        <v>368</v>
      </c>
      <c r="C47" s="524"/>
      <c r="D47" s="525">
        <v>1</v>
      </c>
      <c r="E47" s="526"/>
      <c r="F47" s="527">
        <v>52800</v>
      </c>
      <c r="G47" s="528">
        <v>53336</v>
      </c>
      <c r="H47" s="529">
        <v>0</v>
      </c>
      <c r="I47" s="530"/>
      <c r="J47" s="527">
        <v>0</v>
      </c>
      <c r="K47" s="528">
        <v>0</v>
      </c>
      <c r="L47" s="524"/>
      <c r="M47" s="531"/>
      <c r="N47" s="531"/>
      <c r="O47" s="532">
        <v>0</v>
      </c>
      <c r="P47" s="531">
        <v>0</v>
      </c>
      <c r="Q47" s="531">
        <v>0</v>
      </c>
      <c r="R47" s="533"/>
      <c r="S47" s="531"/>
      <c r="T47" s="531">
        <v>0</v>
      </c>
      <c r="U47" s="531">
        <v>0</v>
      </c>
      <c r="V47" s="524">
        <v>0</v>
      </c>
      <c r="W47" s="524"/>
      <c r="X47" s="528">
        <v>0</v>
      </c>
      <c r="Y47" s="527">
        <v>0</v>
      </c>
      <c r="Z47" s="527">
        <v>0</v>
      </c>
      <c r="AA47" s="527">
        <v>0</v>
      </c>
      <c r="AB47" s="527">
        <v>0</v>
      </c>
      <c r="AC47" s="528">
        <v>0</v>
      </c>
    </row>
    <row r="48" spans="1:29" ht="17.25" customHeight="1">
      <c r="A48" s="577"/>
      <c r="B48" s="2644"/>
      <c r="C48" s="534">
        <v>55646</v>
      </c>
      <c r="D48" s="535">
        <v>5</v>
      </c>
      <c r="E48" s="536"/>
      <c r="F48" s="537">
        <v>39274</v>
      </c>
      <c r="G48" s="538">
        <v>1221</v>
      </c>
      <c r="H48" s="535">
        <v>10</v>
      </c>
      <c r="I48" s="536"/>
      <c r="J48" s="537">
        <v>7668</v>
      </c>
      <c r="K48" s="537">
        <v>657</v>
      </c>
      <c r="L48" s="538">
        <v>1</v>
      </c>
      <c r="M48" s="537">
        <v>5</v>
      </c>
      <c r="N48" s="537">
        <v>5</v>
      </c>
      <c r="O48" s="538"/>
      <c r="P48" s="537"/>
      <c r="Q48" s="537"/>
      <c r="R48" s="539">
        <v>17</v>
      </c>
      <c r="S48" s="540"/>
      <c r="T48" s="541">
        <v>99747</v>
      </c>
      <c r="U48" s="542">
        <v>55219</v>
      </c>
      <c r="V48" s="576">
        <v>99.232649247025833</v>
      </c>
      <c r="W48" s="524"/>
      <c r="X48" s="538">
        <v>1</v>
      </c>
      <c r="Y48" s="537">
        <v>94</v>
      </c>
      <c r="Z48" s="537">
        <v>34</v>
      </c>
      <c r="AA48" s="537">
        <v>2</v>
      </c>
      <c r="AB48" s="537">
        <v>88</v>
      </c>
      <c r="AC48" s="538">
        <v>26</v>
      </c>
    </row>
    <row r="49" spans="1:29" ht="17.25" customHeight="1">
      <c r="A49" s="577"/>
      <c r="B49" s="2643" t="s">
        <v>369</v>
      </c>
      <c r="C49" s="524"/>
      <c r="D49" s="525">
        <v>1</v>
      </c>
      <c r="E49" s="526"/>
      <c r="F49" s="527">
        <v>21000</v>
      </c>
      <c r="G49" s="528">
        <v>19700</v>
      </c>
      <c r="H49" s="529">
        <v>0</v>
      </c>
      <c r="I49" s="530"/>
      <c r="J49" s="527">
        <v>0</v>
      </c>
      <c r="K49" s="528">
        <v>0</v>
      </c>
      <c r="L49" s="524"/>
      <c r="M49" s="531"/>
      <c r="N49" s="531">
        <v>0</v>
      </c>
      <c r="O49" s="532">
        <v>0</v>
      </c>
      <c r="P49" s="531">
        <v>0</v>
      </c>
      <c r="Q49" s="531">
        <v>0</v>
      </c>
      <c r="R49" s="533"/>
      <c r="S49" s="531"/>
      <c r="T49" s="531">
        <v>0</v>
      </c>
      <c r="U49" s="531">
        <v>0</v>
      </c>
      <c r="V49" s="524">
        <v>0</v>
      </c>
      <c r="W49" s="524"/>
      <c r="X49" s="528">
        <v>0</v>
      </c>
      <c r="Y49" s="527">
        <v>0</v>
      </c>
      <c r="Z49" s="527">
        <v>0</v>
      </c>
      <c r="AA49" s="527">
        <v>0</v>
      </c>
      <c r="AB49" s="527">
        <v>0</v>
      </c>
      <c r="AC49" s="528">
        <v>0</v>
      </c>
    </row>
    <row r="50" spans="1:29" ht="17.25" customHeight="1">
      <c r="A50" s="523"/>
      <c r="B50" s="2644"/>
      <c r="C50" s="534">
        <v>19711</v>
      </c>
      <c r="D50" s="535">
        <v>0</v>
      </c>
      <c r="E50" s="536"/>
      <c r="F50" s="537">
        <v>0</v>
      </c>
      <c r="G50" s="538">
        <v>0</v>
      </c>
      <c r="H50" s="535">
        <v>0</v>
      </c>
      <c r="I50" s="536"/>
      <c r="J50" s="537">
        <v>0</v>
      </c>
      <c r="K50" s="537">
        <v>0</v>
      </c>
      <c r="L50" s="538">
        <v>2</v>
      </c>
      <c r="M50" s="537">
        <v>720</v>
      </c>
      <c r="N50" s="537"/>
      <c r="O50" s="538"/>
      <c r="P50" s="537"/>
      <c r="Q50" s="537"/>
      <c r="R50" s="539">
        <v>3</v>
      </c>
      <c r="S50" s="540"/>
      <c r="T50" s="541">
        <v>21720</v>
      </c>
      <c r="U50" s="542">
        <v>19700</v>
      </c>
      <c r="V50" s="543">
        <v>99.944193597483647</v>
      </c>
      <c r="W50" s="524"/>
      <c r="X50" s="538">
        <v>0</v>
      </c>
      <c r="Y50" s="537">
        <v>0</v>
      </c>
      <c r="Z50" s="537">
        <v>0</v>
      </c>
      <c r="AA50" s="537">
        <v>0</v>
      </c>
      <c r="AB50" s="537">
        <v>0</v>
      </c>
      <c r="AC50" s="538">
        <v>0</v>
      </c>
    </row>
    <row r="51" spans="1:29" ht="17.25" customHeight="1">
      <c r="A51" s="523"/>
      <c r="B51" s="2643" t="s">
        <v>370</v>
      </c>
      <c r="C51" s="524"/>
      <c r="D51" s="525">
        <v>1</v>
      </c>
      <c r="E51" s="526"/>
      <c r="F51" s="527">
        <v>14800</v>
      </c>
      <c r="G51" s="528">
        <v>13939</v>
      </c>
      <c r="H51" s="529">
        <v>0</v>
      </c>
      <c r="I51" s="530"/>
      <c r="J51" s="527">
        <v>0</v>
      </c>
      <c r="K51" s="528">
        <v>0</v>
      </c>
      <c r="L51" s="524">
        <v>0</v>
      </c>
      <c r="M51" s="531">
        <v>0</v>
      </c>
      <c r="N51" s="531">
        <v>0</v>
      </c>
      <c r="O51" s="532">
        <v>0</v>
      </c>
      <c r="P51" s="531">
        <v>0</v>
      </c>
      <c r="Q51" s="531">
        <v>0</v>
      </c>
      <c r="R51" s="533"/>
      <c r="S51" s="531"/>
      <c r="T51" s="531">
        <v>0</v>
      </c>
      <c r="U51" s="531">
        <v>0</v>
      </c>
      <c r="V51" s="524">
        <v>0</v>
      </c>
      <c r="W51" s="524"/>
      <c r="X51" s="528">
        <v>0</v>
      </c>
      <c r="Y51" s="527">
        <v>0</v>
      </c>
      <c r="Z51" s="527">
        <v>0</v>
      </c>
      <c r="AA51" s="527">
        <v>0</v>
      </c>
      <c r="AB51" s="527">
        <v>0</v>
      </c>
      <c r="AC51" s="528">
        <v>0</v>
      </c>
    </row>
    <row r="52" spans="1:29" ht="17.25" customHeight="1">
      <c r="A52" s="523"/>
      <c r="B52" s="2644"/>
      <c r="C52" s="534">
        <v>14176</v>
      </c>
      <c r="D52" s="535">
        <v>0</v>
      </c>
      <c r="E52" s="536"/>
      <c r="F52" s="537">
        <v>0</v>
      </c>
      <c r="G52" s="538">
        <v>0</v>
      </c>
      <c r="H52" s="535">
        <v>0</v>
      </c>
      <c r="I52" s="536"/>
      <c r="J52" s="537">
        <v>0</v>
      </c>
      <c r="K52" s="537">
        <v>0</v>
      </c>
      <c r="L52" s="538"/>
      <c r="M52" s="537"/>
      <c r="N52" s="537"/>
      <c r="O52" s="538"/>
      <c r="P52" s="537"/>
      <c r="Q52" s="537"/>
      <c r="R52" s="539">
        <v>1</v>
      </c>
      <c r="S52" s="578"/>
      <c r="T52" s="541">
        <v>14800</v>
      </c>
      <c r="U52" s="542">
        <v>13939</v>
      </c>
      <c r="V52" s="543">
        <v>98.32816027088036</v>
      </c>
      <c r="W52" s="541"/>
      <c r="X52" s="538">
        <v>0</v>
      </c>
      <c r="Y52" s="537">
        <v>0</v>
      </c>
      <c r="Z52" s="537">
        <v>0</v>
      </c>
      <c r="AA52" s="537">
        <v>0</v>
      </c>
      <c r="AB52" s="537">
        <v>0</v>
      </c>
      <c r="AC52" s="538">
        <v>0</v>
      </c>
    </row>
    <row r="53" spans="1:29" ht="17.25" customHeight="1">
      <c r="A53" s="523"/>
      <c r="B53" s="2643" t="s">
        <v>371</v>
      </c>
      <c r="C53" s="524"/>
      <c r="D53" s="525">
        <v>1</v>
      </c>
      <c r="E53" s="526"/>
      <c r="F53" s="527">
        <v>7610</v>
      </c>
      <c r="G53" s="528">
        <v>7520</v>
      </c>
      <c r="H53" s="529">
        <v>0</v>
      </c>
      <c r="I53" s="530"/>
      <c r="J53" s="527">
        <v>0</v>
      </c>
      <c r="K53" s="528">
        <v>0</v>
      </c>
      <c r="L53" s="524">
        <v>0</v>
      </c>
      <c r="M53" s="531">
        <v>0</v>
      </c>
      <c r="N53" s="531">
        <v>0</v>
      </c>
      <c r="O53" s="532">
        <v>0</v>
      </c>
      <c r="P53" s="531">
        <v>0</v>
      </c>
      <c r="Q53" s="531">
        <v>0</v>
      </c>
      <c r="R53" s="533"/>
      <c r="S53" s="531"/>
      <c r="T53" s="531">
        <v>0</v>
      </c>
      <c r="U53" s="531">
        <v>0</v>
      </c>
      <c r="V53" s="524">
        <v>0</v>
      </c>
      <c r="W53" s="524"/>
      <c r="X53" s="528">
        <v>0</v>
      </c>
      <c r="Y53" s="527">
        <v>0</v>
      </c>
      <c r="Z53" s="527">
        <v>0</v>
      </c>
      <c r="AA53" s="527">
        <v>0</v>
      </c>
      <c r="AB53" s="527">
        <v>0</v>
      </c>
      <c r="AC53" s="528">
        <v>0</v>
      </c>
    </row>
    <row r="54" spans="1:29" ht="17.25" customHeight="1">
      <c r="A54" s="523"/>
      <c r="B54" s="2644"/>
      <c r="C54" s="534">
        <v>7581</v>
      </c>
      <c r="D54" s="535">
        <v>0</v>
      </c>
      <c r="E54" s="536"/>
      <c r="F54" s="537">
        <v>0</v>
      </c>
      <c r="G54" s="538">
        <v>0</v>
      </c>
      <c r="H54" s="535">
        <v>1</v>
      </c>
      <c r="I54" s="536"/>
      <c r="J54" s="537">
        <v>800</v>
      </c>
      <c r="K54" s="537">
        <v>37</v>
      </c>
      <c r="L54" s="538"/>
      <c r="M54" s="537"/>
      <c r="N54" s="537"/>
      <c r="O54" s="538"/>
      <c r="P54" s="537"/>
      <c r="Q54" s="537"/>
      <c r="R54" s="539">
        <v>2</v>
      </c>
      <c r="S54" s="540"/>
      <c r="T54" s="541">
        <v>8410</v>
      </c>
      <c r="U54" s="542">
        <v>7557</v>
      </c>
      <c r="V54" s="543">
        <v>99.683419074000795</v>
      </c>
      <c r="W54" s="524"/>
      <c r="X54" s="538">
        <v>0</v>
      </c>
      <c r="Y54" s="537">
        <v>0</v>
      </c>
      <c r="Z54" s="537">
        <v>0</v>
      </c>
      <c r="AA54" s="537">
        <v>0</v>
      </c>
      <c r="AB54" s="537">
        <v>0</v>
      </c>
      <c r="AC54" s="538">
        <v>0</v>
      </c>
    </row>
    <row r="55" spans="1:29" ht="17.25" customHeight="1">
      <c r="A55" s="579"/>
      <c r="B55" s="552"/>
      <c r="C55" s="580">
        <v>0</v>
      </c>
      <c r="D55" s="581">
        <v>6</v>
      </c>
      <c r="E55" s="582">
        <v>0</v>
      </c>
      <c r="F55" s="583">
        <v>209310</v>
      </c>
      <c r="G55" s="584">
        <v>191713</v>
      </c>
      <c r="H55" s="581">
        <v>3</v>
      </c>
      <c r="I55" s="582">
        <v>0</v>
      </c>
      <c r="J55" s="584">
        <v>849</v>
      </c>
      <c r="K55" s="584">
        <v>200</v>
      </c>
      <c r="L55" s="585">
        <v>0</v>
      </c>
      <c r="M55" s="585">
        <v>0</v>
      </c>
      <c r="N55" s="585">
        <v>0</v>
      </c>
      <c r="O55" s="585">
        <v>0</v>
      </c>
      <c r="P55" s="584">
        <v>0</v>
      </c>
      <c r="Q55" s="584">
        <v>0</v>
      </c>
      <c r="R55" s="558">
        <v>0</v>
      </c>
      <c r="S55" s="553">
        <v>0</v>
      </c>
      <c r="T55" s="553">
        <v>0</v>
      </c>
      <c r="U55" s="553">
        <v>0</v>
      </c>
      <c r="V55" s="559">
        <v>0</v>
      </c>
      <c r="W55" s="524"/>
      <c r="X55" s="585">
        <v>1</v>
      </c>
      <c r="Y55" s="584">
        <v>70</v>
      </c>
      <c r="Z55" s="584">
        <v>24</v>
      </c>
      <c r="AA55" s="584">
        <v>0</v>
      </c>
      <c r="AB55" s="584">
        <v>0</v>
      </c>
      <c r="AC55" s="585">
        <v>0</v>
      </c>
    </row>
    <row r="56" spans="1:29" ht="17.25" customHeight="1" thickBot="1">
      <c r="A56" s="586"/>
      <c r="B56" s="571" t="s">
        <v>331</v>
      </c>
      <c r="C56" s="587">
        <v>194962</v>
      </c>
      <c r="D56" s="588">
        <v>5</v>
      </c>
      <c r="E56" s="589">
        <v>0</v>
      </c>
      <c r="F56" s="590">
        <v>39274</v>
      </c>
      <c r="G56" s="591">
        <v>1221</v>
      </c>
      <c r="H56" s="588">
        <v>13</v>
      </c>
      <c r="I56" s="589">
        <v>0</v>
      </c>
      <c r="J56" s="591">
        <v>9698</v>
      </c>
      <c r="K56" s="591">
        <v>842</v>
      </c>
      <c r="L56" s="565">
        <v>5</v>
      </c>
      <c r="M56" s="565">
        <v>837</v>
      </c>
      <c r="N56" s="565">
        <v>44</v>
      </c>
      <c r="O56" s="567">
        <v>0</v>
      </c>
      <c r="P56" s="572">
        <v>0</v>
      </c>
      <c r="Q56" s="572">
        <v>0</v>
      </c>
      <c r="R56" s="566">
        <v>32</v>
      </c>
      <c r="S56" s="575">
        <v>0</v>
      </c>
      <c r="T56" s="572">
        <v>259968</v>
      </c>
      <c r="U56" s="572">
        <v>194020</v>
      </c>
      <c r="V56" s="569">
        <v>99.516828920507578</v>
      </c>
      <c r="W56" s="592"/>
      <c r="X56" s="565">
        <v>1</v>
      </c>
      <c r="Y56" s="591">
        <v>94</v>
      </c>
      <c r="Z56" s="591">
        <v>34</v>
      </c>
      <c r="AA56" s="591">
        <v>3</v>
      </c>
      <c r="AB56" s="591">
        <v>105</v>
      </c>
      <c r="AC56" s="565">
        <v>36</v>
      </c>
    </row>
    <row r="57" spans="1:29" ht="17.25" customHeight="1" thickTop="1">
      <c r="A57" s="523" t="s">
        <v>358</v>
      </c>
      <c r="B57" s="2651" t="s">
        <v>372</v>
      </c>
      <c r="C57" s="524"/>
      <c r="D57" s="529">
        <v>2</v>
      </c>
      <c r="E57" s="530">
        <v>1</v>
      </c>
      <c r="F57" s="527">
        <v>65850</v>
      </c>
      <c r="G57" s="528">
        <v>59515</v>
      </c>
      <c r="H57" s="529">
        <v>8</v>
      </c>
      <c r="I57" s="530"/>
      <c r="J57" s="527">
        <v>4344</v>
      </c>
      <c r="K57" s="528">
        <v>3574</v>
      </c>
      <c r="L57" s="524">
        <v>0</v>
      </c>
      <c r="M57" s="531">
        <v>0</v>
      </c>
      <c r="N57" s="531">
        <v>0</v>
      </c>
      <c r="O57" s="524">
        <v>2</v>
      </c>
      <c r="P57" s="531">
        <v>2450</v>
      </c>
      <c r="Q57" s="531">
        <v>0</v>
      </c>
      <c r="R57" s="533">
        <v>0</v>
      </c>
      <c r="S57" s="531">
        <v>0</v>
      </c>
      <c r="T57" s="531">
        <v>0</v>
      </c>
      <c r="U57" s="531">
        <v>0</v>
      </c>
      <c r="V57" s="524">
        <v>0</v>
      </c>
      <c r="W57" s="524"/>
      <c r="X57" s="528">
        <v>3</v>
      </c>
      <c r="Y57" s="527">
        <v>252</v>
      </c>
      <c r="Z57" s="527">
        <v>144</v>
      </c>
      <c r="AA57" s="527">
        <v>3</v>
      </c>
      <c r="AB57" s="527">
        <v>95</v>
      </c>
      <c r="AC57" s="528">
        <v>42</v>
      </c>
    </row>
    <row r="58" spans="1:29" ht="17.25" customHeight="1">
      <c r="A58" s="523" t="s">
        <v>373</v>
      </c>
      <c r="B58" s="2644"/>
      <c r="C58" s="534">
        <v>67077</v>
      </c>
      <c r="D58" s="535">
        <v>0</v>
      </c>
      <c r="E58" s="536"/>
      <c r="F58" s="537">
        <v>0</v>
      </c>
      <c r="G58" s="538">
        <v>0</v>
      </c>
      <c r="H58" s="535">
        <v>1</v>
      </c>
      <c r="I58" s="536"/>
      <c r="J58" s="537">
        <v>300</v>
      </c>
      <c r="K58" s="537">
        <v>246</v>
      </c>
      <c r="L58" s="538"/>
      <c r="M58" s="537"/>
      <c r="N58" s="537"/>
      <c r="O58" s="538">
        <v>1</v>
      </c>
      <c r="P58" s="537">
        <v>344</v>
      </c>
      <c r="Q58" s="537"/>
      <c r="R58" s="539">
        <v>14</v>
      </c>
      <c r="S58" s="540">
        <v>1</v>
      </c>
      <c r="T58" s="541">
        <v>70494</v>
      </c>
      <c r="U58" s="542">
        <v>63335</v>
      </c>
      <c r="V58" s="543">
        <v>94.421336672779049</v>
      </c>
      <c r="W58" s="524"/>
      <c r="X58" s="538">
        <v>0</v>
      </c>
      <c r="Y58" s="537">
        <v>0</v>
      </c>
      <c r="Z58" s="537">
        <v>0</v>
      </c>
      <c r="AA58" s="537">
        <v>2</v>
      </c>
      <c r="AB58" s="537">
        <v>100</v>
      </c>
      <c r="AC58" s="538">
        <v>43</v>
      </c>
    </row>
    <row r="59" spans="1:29" ht="17.25" customHeight="1">
      <c r="A59" s="523" t="s">
        <v>374</v>
      </c>
      <c r="B59" s="2643" t="s">
        <v>375</v>
      </c>
      <c r="C59" s="524"/>
      <c r="D59" s="525">
        <v>1</v>
      </c>
      <c r="E59" s="526"/>
      <c r="F59" s="527">
        <v>34900</v>
      </c>
      <c r="G59" s="528">
        <v>32139</v>
      </c>
      <c r="H59" s="529">
        <v>0</v>
      </c>
      <c r="I59" s="530"/>
      <c r="J59" s="527">
        <v>0</v>
      </c>
      <c r="K59" s="528">
        <v>0</v>
      </c>
      <c r="L59" s="524">
        <v>1</v>
      </c>
      <c r="M59" s="531">
        <v>240</v>
      </c>
      <c r="N59" s="531">
        <v>0</v>
      </c>
      <c r="O59" s="532">
        <v>0</v>
      </c>
      <c r="P59" s="531">
        <v>0</v>
      </c>
      <c r="Q59" s="531">
        <v>0</v>
      </c>
      <c r="R59" s="533">
        <v>0</v>
      </c>
      <c r="S59" s="531">
        <v>0</v>
      </c>
      <c r="T59" s="531">
        <v>0</v>
      </c>
      <c r="U59" s="531">
        <v>0</v>
      </c>
      <c r="V59" s="524">
        <v>0</v>
      </c>
      <c r="W59" s="524"/>
      <c r="X59" s="528">
        <v>0</v>
      </c>
      <c r="Y59" s="527">
        <v>0</v>
      </c>
      <c r="Z59" s="527">
        <v>0</v>
      </c>
      <c r="AA59" s="527">
        <v>0</v>
      </c>
      <c r="AB59" s="527">
        <v>0</v>
      </c>
      <c r="AC59" s="528">
        <v>0</v>
      </c>
    </row>
    <row r="60" spans="1:29" ht="17.25" customHeight="1">
      <c r="A60" s="523"/>
      <c r="B60" s="2644"/>
      <c r="C60" s="534">
        <v>32321</v>
      </c>
      <c r="D60" s="535">
        <v>0</v>
      </c>
      <c r="E60" s="536"/>
      <c r="F60" s="537">
        <v>0</v>
      </c>
      <c r="G60" s="538">
        <v>0</v>
      </c>
      <c r="H60" s="535">
        <v>0</v>
      </c>
      <c r="I60" s="536"/>
      <c r="J60" s="537">
        <v>0</v>
      </c>
      <c r="K60" s="537">
        <v>0</v>
      </c>
      <c r="L60" s="538">
        <v>2</v>
      </c>
      <c r="M60" s="537">
        <v>615</v>
      </c>
      <c r="N60" s="537"/>
      <c r="O60" s="538"/>
      <c r="P60" s="537"/>
      <c r="Q60" s="537"/>
      <c r="R60" s="539">
        <v>4</v>
      </c>
      <c r="S60" s="540">
        <v>0</v>
      </c>
      <c r="T60" s="541">
        <v>35755</v>
      </c>
      <c r="U60" s="542">
        <v>32139</v>
      </c>
      <c r="V60" s="543">
        <v>99.436898610810303</v>
      </c>
      <c r="W60" s="524"/>
      <c r="X60" s="538">
        <v>0</v>
      </c>
      <c r="Y60" s="537">
        <v>0</v>
      </c>
      <c r="Z60" s="537">
        <v>0</v>
      </c>
      <c r="AA60" s="537">
        <v>0</v>
      </c>
      <c r="AB60" s="537">
        <v>0</v>
      </c>
      <c r="AC60" s="538">
        <v>0</v>
      </c>
    </row>
    <row r="61" spans="1:29" ht="17.25" customHeight="1">
      <c r="A61" s="523"/>
      <c r="B61" s="2643" t="s">
        <v>376</v>
      </c>
      <c r="C61" s="524"/>
      <c r="D61" s="525">
        <v>1</v>
      </c>
      <c r="E61" s="526"/>
      <c r="F61" s="527">
        <v>19100</v>
      </c>
      <c r="G61" s="528">
        <v>18086</v>
      </c>
      <c r="H61" s="529">
        <v>6</v>
      </c>
      <c r="I61" s="530"/>
      <c r="J61" s="527">
        <v>1258</v>
      </c>
      <c r="K61" s="528">
        <v>821</v>
      </c>
      <c r="L61" s="524">
        <v>0</v>
      </c>
      <c r="M61" s="531">
        <v>0</v>
      </c>
      <c r="N61" s="531">
        <v>0</v>
      </c>
      <c r="O61" s="532">
        <v>0</v>
      </c>
      <c r="P61" s="531">
        <v>0</v>
      </c>
      <c r="Q61" s="531">
        <v>0</v>
      </c>
      <c r="R61" s="533">
        <v>0</v>
      </c>
      <c r="S61" s="531">
        <v>0</v>
      </c>
      <c r="T61" s="531">
        <v>0</v>
      </c>
      <c r="U61" s="531">
        <v>0</v>
      </c>
      <c r="V61" s="524">
        <v>0</v>
      </c>
      <c r="W61" s="524"/>
      <c r="X61" s="528">
        <v>2</v>
      </c>
      <c r="Y61" s="527">
        <v>105</v>
      </c>
      <c r="Z61" s="527">
        <v>76</v>
      </c>
      <c r="AA61" s="527">
        <v>2</v>
      </c>
      <c r="AB61" s="527">
        <v>69</v>
      </c>
      <c r="AC61" s="528">
        <v>56</v>
      </c>
    </row>
    <row r="62" spans="1:29" ht="17.25" customHeight="1">
      <c r="A62" s="523"/>
      <c r="B62" s="2644"/>
      <c r="C62" s="534">
        <v>19163</v>
      </c>
      <c r="D62" s="535">
        <v>0</v>
      </c>
      <c r="E62" s="536"/>
      <c r="F62" s="537">
        <v>0</v>
      </c>
      <c r="G62" s="538">
        <v>0</v>
      </c>
      <c r="H62" s="535">
        <v>1</v>
      </c>
      <c r="I62" s="536"/>
      <c r="J62" s="537">
        <v>150</v>
      </c>
      <c r="K62" s="537">
        <v>78</v>
      </c>
      <c r="L62" s="538"/>
      <c r="M62" s="537"/>
      <c r="N62" s="537"/>
      <c r="O62" s="538"/>
      <c r="P62" s="537"/>
      <c r="Q62" s="537"/>
      <c r="R62" s="539">
        <v>8</v>
      </c>
      <c r="S62" s="540">
        <v>0</v>
      </c>
      <c r="T62" s="541">
        <v>20508</v>
      </c>
      <c r="U62" s="542">
        <v>18985</v>
      </c>
      <c r="V62" s="543">
        <v>99.071126650315705</v>
      </c>
      <c r="W62" s="524"/>
      <c r="X62" s="538">
        <v>0</v>
      </c>
      <c r="Y62" s="537">
        <v>0</v>
      </c>
      <c r="Z62" s="537">
        <v>0</v>
      </c>
      <c r="AA62" s="537">
        <v>0</v>
      </c>
      <c r="AB62" s="537">
        <v>0</v>
      </c>
      <c r="AC62" s="538">
        <v>0</v>
      </c>
    </row>
    <row r="63" spans="1:29" ht="17.25" customHeight="1">
      <c r="A63" s="523"/>
      <c r="B63" s="2643" t="s">
        <v>377</v>
      </c>
      <c r="C63" s="524"/>
      <c r="D63" s="525">
        <v>1</v>
      </c>
      <c r="E63" s="526"/>
      <c r="F63" s="527">
        <v>27300</v>
      </c>
      <c r="G63" s="528">
        <v>22476</v>
      </c>
      <c r="H63" s="529">
        <v>0</v>
      </c>
      <c r="I63" s="530"/>
      <c r="J63" s="527">
        <v>0</v>
      </c>
      <c r="K63" s="528">
        <v>0</v>
      </c>
      <c r="L63" s="524">
        <v>0</v>
      </c>
      <c r="M63" s="531">
        <v>0</v>
      </c>
      <c r="N63" s="531">
        <v>0</v>
      </c>
      <c r="O63" s="532">
        <v>0</v>
      </c>
      <c r="P63" s="531">
        <v>0</v>
      </c>
      <c r="Q63" s="531">
        <v>0</v>
      </c>
      <c r="R63" s="533">
        <v>0</v>
      </c>
      <c r="S63" s="531">
        <v>0</v>
      </c>
      <c r="T63" s="531">
        <v>0</v>
      </c>
      <c r="U63" s="531">
        <v>0</v>
      </c>
      <c r="V63" s="524">
        <v>0</v>
      </c>
      <c r="W63" s="524"/>
      <c r="X63" s="528">
        <v>0</v>
      </c>
      <c r="Y63" s="527">
        <v>0</v>
      </c>
      <c r="Z63" s="527">
        <v>0</v>
      </c>
      <c r="AA63" s="527">
        <v>0</v>
      </c>
      <c r="AB63" s="527">
        <v>0</v>
      </c>
      <c r="AC63" s="528">
        <v>0</v>
      </c>
    </row>
    <row r="64" spans="1:29" ht="17.25" customHeight="1">
      <c r="A64" s="523"/>
      <c r="B64" s="2644"/>
      <c r="C64" s="534">
        <v>25064</v>
      </c>
      <c r="D64" s="535">
        <v>0</v>
      </c>
      <c r="E64" s="536"/>
      <c r="F64" s="537">
        <v>0</v>
      </c>
      <c r="G64" s="538">
        <v>0</v>
      </c>
      <c r="H64" s="535">
        <v>3</v>
      </c>
      <c r="I64" s="536"/>
      <c r="J64" s="537">
        <v>1614</v>
      </c>
      <c r="K64" s="537">
        <v>1343</v>
      </c>
      <c r="L64" s="538"/>
      <c r="M64" s="537"/>
      <c r="N64" s="537"/>
      <c r="O64" s="538"/>
      <c r="P64" s="537"/>
      <c r="Q64" s="537"/>
      <c r="R64" s="533">
        <v>4</v>
      </c>
      <c r="S64" s="544">
        <v>0</v>
      </c>
      <c r="T64" s="524">
        <v>28914</v>
      </c>
      <c r="U64" s="531">
        <v>23819</v>
      </c>
      <c r="V64" s="545">
        <v>95.032716246409194</v>
      </c>
      <c r="W64" s="524"/>
      <c r="X64" s="538">
        <v>2</v>
      </c>
      <c r="Y64" s="537">
        <v>350</v>
      </c>
      <c r="Z64" s="537">
        <v>111</v>
      </c>
      <c r="AA64" s="537">
        <v>0</v>
      </c>
      <c r="AB64" s="537">
        <v>0</v>
      </c>
      <c r="AC64" s="538">
        <v>0</v>
      </c>
    </row>
    <row r="65" spans="1:29" ht="17.25" customHeight="1">
      <c r="A65" s="523"/>
      <c r="B65" s="2651" t="s">
        <v>378</v>
      </c>
      <c r="C65" s="524"/>
      <c r="D65" s="525">
        <v>1</v>
      </c>
      <c r="E65" s="526"/>
      <c r="F65" s="527">
        <v>11000</v>
      </c>
      <c r="G65" s="528">
        <v>9041</v>
      </c>
      <c r="H65" s="529">
        <v>1</v>
      </c>
      <c r="I65" s="530"/>
      <c r="J65" s="527">
        <v>200</v>
      </c>
      <c r="K65" s="528">
        <v>122</v>
      </c>
      <c r="L65" s="524">
        <v>0</v>
      </c>
      <c r="M65" s="531">
        <v>0</v>
      </c>
      <c r="N65" s="531">
        <v>0</v>
      </c>
      <c r="O65" s="532">
        <v>0</v>
      </c>
      <c r="P65" s="531">
        <v>0</v>
      </c>
      <c r="Q65" s="531">
        <v>0</v>
      </c>
      <c r="R65" s="546">
        <v>0</v>
      </c>
      <c r="S65" s="547">
        <v>0</v>
      </c>
      <c r="T65" s="547">
        <v>0</v>
      </c>
      <c r="U65" s="547">
        <v>0</v>
      </c>
      <c r="V65" s="532">
        <v>0</v>
      </c>
      <c r="W65" s="524"/>
      <c r="X65" s="528">
        <v>0</v>
      </c>
      <c r="Y65" s="527">
        <v>0</v>
      </c>
      <c r="Z65" s="527">
        <v>0</v>
      </c>
      <c r="AA65" s="527">
        <v>0</v>
      </c>
      <c r="AB65" s="527">
        <v>0</v>
      </c>
      <c r="AC65" s="528">
        <v>0</v>
      </c>
    </row>
    <row r="66" spans="1:29" ht="17.25" customHeight="1">
      <c r="A66" s="523"/>
      <c r="B66" s="2644"/>
      <c r="C66" s="534">
        <v>9273</v>
      </c>
      <c r="D66" s="535">
        <v>0</v>
      </c>
      <c r="E66" s="536"/>
      <c r="F66" s="537">
        <v>0</v>
      </c>
      <c r="G66" s="538">
        <v>0</v>
      </c>
      <c r="H66" s="535">
        <v>0</v>
      </c>
      <c r="I66" s="536"/>
      <c r="J66" s="537">
        <v>0</v>
      </c>
      <c r="K66" s="537">
        <v>0</v>
      </c>
      <c r="L66" s="538"/>
      <c r="M66" s="537"/>
      <c r="N66" s="537"/>
      <c r="O66" s="538"/>
      <c r="P66" s="537"/>
      <c r="Q66" s="537"/>
      <c r="R66" s="539">
        <v>2</v>
      </c>
      <c r="S66" s="540">
        <v>0</v>
      </c>
      <c r="T66" s="541">
        <v>11200</v>
      </c>
      <c r="U66" s="542">
        <v>9163</v>
      </c>
      <c r="V66" s="543">
        <v>98.813760379596687</v>
      </c>
      <c r="W66" s="541"/>
      <c r="X66" s="538">
        <v>0</v>
      </c>
      <c r="Y66" s="537">
        <v>0</v>
      </c>
      <c r="Z66" s="537">
        <v>0</v>
      </c>
      <c r="AA66" s="537">
        <v>0</v>
      </c>
      <c r="AB66" s="537">
        <v>0</v>
      </c>
      <c r="AC66" s="538">
        <v>0</v>
      </c>
    </row>
    <row r="67" spans="1:29" ht="17.25" customHeight="1">
      <c r="A67" s="523"/>
      <c r="B67" s="2643" t="s">
        <v>379</v>
      </c>
      <c r="C67" s="524"/>
      <c r="D67" s="525">
        <v>2</v>
      </c>
      <c r="E67" s="526">
        <v>1</v>
      </c>
      <c r="F67" s="527">
        <v>14750</v>
      </c>
      <c r="G67" s="528">
        <v>14701</v>
      </c>
      <c r="H67" s="529">
        <v>0</v>
      </c>
      <c r="I67" s="530"/>
      <c r="J67" s="527">
        <v>0</v>
      </c>
      <c r="K67" s="528">
        <v>0</v>
      </c>
      <c r="L67" s="524">
        <v>0</v>
      </c>
      <c r="M67" s="531">
        <v>0</v>
      </c>
      <c r="N67" s="531">
        <v>0</v>
      </c>
      <c r="O67" s="532">
        <v>0</v>
      </c>
      <c r="P67" s="531">
        <v>0</v>
      </c>
      <c r="Q67" s="531">
        <v>0</v>
      </c>
      <c r="R67" s="533">
        <v>0</v>
      </c>
      <c r="S67" s="531">
        <v>0</v>
      </c>
      <c r="T67" s="531">
        <v>0</v>
      </c>
      <c r="U67" s="531">
        <v>0</v>
      </c>
      <c r="V67" s="524">
        <v>0</v>
      </c>
      <c r="W67" s="524"/>
      <c r="X67" s="528">
        <v>0</v>
      </c>
      <c r="Y67" s="527">
        <v>0</v>
      </c>
      <c r="Z67" s="527">
        <v>0</v>
      </c>
      <c r="AA67" s="527">
        <v>0</v>
      </c>
      <c r="AB67" s="527">
        <v>0</v>
      </c>
      <c r="AC67" s="528">
        <v>0</v>
      </c>
    </row>
    <row r="68" spans="1:29" ht="17.25" customHeight="1">
      <c r="A68" s="523"/>
      <c r="B68" s="2644"/>
      <c r="C68" s="534">
        <v>15332</v>
      </c>
      <c r="D68" s="535">
        <v>0</v>
      </c>
      <c r="E68" s="536"/>
      <c r="F68" s="537">
        <v>0</v>
      </c>
      <c r="G68" s="538">
        <v>0</v>
      </c>
      <c r="H68" s="535">
        <v>1</v>
      </c>
      <c r="I68" s="536"/>
      <c r="J68" s="537">
        <v>800</v>
      </c>
      <c r="K68" s="537">
        <v>506</v>
      </c>
      <c r="L68" s="538"/>
      <c r="M68" s="537"/>
      <c r="N68" s="537"/>
      <c r="O68" s="538"/>
      <c r="P68" s="537"/>
      <c r="Q68" s="537"/>
      <c r="R68" s="539">
        <v>3</v>
      </c>
      <c r="S68" s="540">
        <v>1</v>
      </c>
      <c r="T68" s="541">
        <v>15550</v>
      </c>
      <c r="U68" s="542">
        <v>15207</v>
      </c>
      <c r="V68" s="543">
        <v>99.18471171406209</v>
      </c>
      <c r="W68" s="524"/>
      <c r="X68" s="538">
        <v>0</v>
      </c>
      <c r="Y68" s="537">
        <v>0</v>
      </c>
      <c r="Z68" s="537">
        <v>0</v>
      </c>
      <c r="AA68" s="537">
        <v>0</v>
      </c>
      <c r="AB68" s="537">
        <v>0</v>
      </c>
      <c r="AC68" s="538">
        <v>0</v>
      </c>
    </row>
    <row r="69" spans="1:29" ht="17.25" customHeight="1">
      <c r="A69" s="523"/>
      <c r="B69" s="2643" t="s">
        <v>380</v>
      </c>
      <c r="C69" s="524"/>
      <c r="D69" s="525">
        <v>1</v>
      </c>
      <c r="E69" s="526"/>
      <c r="F69" s="527">
        <v>5620</v>
      </c>
      <c r="G69" s="528">
        <v>4645</v>
      </c>
      <c r="H69" s="529">
        <v>0</v>
      </c>
      <c r="I69" s="530"/>
      <c r="J69" s="527">
        <v>0</v>
      </c>
      <c r="K69" s="528">
        <v>0</v>
      </c>
      <c r="L69" s="524">
        <v>0</v>
      </c>
      <c r="M69" s="531">
        <v>0</v>
      </c>
      <c r="N69" s="531">
        <v>0</v>
      </c>
      <c r="O69" s="532">
        <v>0</v>
      </c>
      <c r="P69" s="531">
        <v>0</v>
      </c>
      <c r="Q69" s="531">
        <v>0</v>
      </c>
      <c r="R69" s="533">
        <v>0</v>
      </c>
      <c r="S69" s="531">
        <v>0</v>
      </c>
      <c r="T69" s="531">
        <v>0</v>
      </c>
      <c r="U69" s="531">
        <v>0</v>
      </c>
      <c r="V69" s="524">
        <v>0</v>
      </c>
      <c r="W69" s="524"/>
      <c r="X69" s="528">
        <v>0</v>
      </c>
      <c r="Y69" s="527">
        <v>0</v>
      </c>
      <c r="Z69" s="527">
        <v>0</v>
      </c>
      <c r="AA69" s="527">
        <v>0</v>
      </c>
      <c r="AB69" s="527">
        <v>0</v>
      </c>
      <c r="AC69" s="528">
        <v>0</v>
      </c>
    </row>
    <row r="70" spans="1:29" ht="17.25" customHeight="1">
      <c r="A70" s="523"/>
      <c r="B70" s="2644"/>
      <c r="C70" s="534">
        <v>4712</v>
      </c>
      <c r="D70" s="535">
        <v>0</v>
      </c>
      <c r="E70" s="536"/>
      <c r="F70" s="537">
        <v>0</v>
      </c>
      <c r="G70" s="538">
        <v>0</v>
      </c>
      <c r="H70" s="535">
        <v>0</v>
      </c>
      <c r="I70" s="536"/>
      <c r="J70" s="537">
        <v>0</v>
      </c>
      <c r="K70" s="537">
        <v>0</v>
      </c>
      <c r="L70" s="538"/>
      <c r="M70" s="537"/>
      <c r="N70" s="537"/>
      <c r="O70" s="538"/>
      <c r="P70" s="537"/>
      <c r="Q70" s="537"/>
      <c r="R70" s="539">
        <v>1</v>
      </c>
      <c r="S70" s="540">
        <v>0</v>
      </c>
      <c r="T70" s="541">
        <v>5620</v>
      </c>
      <c r="U70" s="542">
        <v>4645</v>
      </c>
      <c r="V70" s="543">
        <v>98.578098471986422</v>
      </c>
      <c r="W70" s="524"/>
      <c r="X70" s="538">
        <v>0</v>
      </c>
      <c r="Y70" s="537">
        <v>0</v>
      </c>
      <c r="Z70" s="537">
        <v>0</v>
      </c>
      <c r="AA70" s="537">
        <v>1</v>
      </c>
      <c r="AB70" s="537">
        <v>40</v>
      </c>
      <c r="AC70" s="538">
        <v>26</v>
      </c>
    </row>
    <row r="71" spans="1:29" ht="17.25" customHeight="1">
      <c r="A71" s="523"/>
      <c r="B71" s="2643" t="s">
        <v>381</v>
      </c>
      <c r="C71" s="524"/>
      <c r="D71" s="525">
        <v>1</v>
      </c>
      <c r="E71" s="526"/>
      <c r="F71" s="527">
        <v>9500</v>
      </c>
      <c r="G71" s="528">
        <v>8690</v>
      </c>
      <c r="H71" s="529">
        <v>0</v>
      </c>
      <c r="I71" s="530"/>
      <c r="J71" s="527">
        <v>0</v>
      </c>
      <c r="K71" s="528">
        <v>0</v>
      </c>
      <c r="L71" s="524">
        <v>0</v>
      </c>
      <c r="M71" s="531">
        <v>0</v>
      </c>
      <c r="N71" s="531">
        <v>0</v>
      </c>
      <c r="O71" s="532">
        <v>0</v>
      </c>
      <c r="P71" s="531">
        <v>0</v>
      </c>
      <c r="Q71" s="531">
        <v>0</v>
      </c>
      <c r="R71" s="546">
        <v>0</v>
      </c>
      <c r="S71" s="547">
        <v>0</v>
      </c>
      <c r="T71" s="531">
        <v>0</v>
      </c>
      <c r="U71" s="531">
        <v>0</v>
      </c>
      <c r="V71" s="524">
        <v>0</v>
      </c>
      <c r="W71" s="524"/>
      <c r="X71" s="528">
        <v>0</v>
      </c>
      <c r="Y71" s="527">
        <v>0</v>
      </c>
      <c r="Z71" s="527">
        <v>0</v>
      </c>
      <c r="AA71" s="527">
        <v>0</v>
      </c>
      <c r="AB71" s="527">
        <v>0</v>
      </c>
      <c r="AC71" s="528">
        <v>0</v>
      </c>
    </row>
    <row r="72" spans="1:29" ht="17.25" customHeight="1">
      <c r="A72" s="523"/>
      <c r="B72" s="2644"/>
      <c r="C72" s="534">
        <v>8710</v>
      </c>
      <c r="D72" s="535">
        <v>0</v>
      </c>
      <c r="E72" s="536"/>
      <c r="F72" s="537">
        <v>0</v>
      </c>
      <c r="G72" s="538">
        <v>0</v>
      </c>
      <c r="H72" s="535">
        <v>0</v>
      </c>
      <c r="I72" s="536"/>
      <c r="J72" s="537">
        <v>0</v>
      </c>
      <c r="K72" s="537">
        <v>0</v>
      </c>
      <c r="L72" s="538"/>
      <c r="M72" s="537"/>
      <c r="N72" s="537"/>
      <c r="O72" s="538"/>
      <c r="P72" s="537"/>
      <c r="Q72" s="537"/>
      <c r="R72" s="539">
        <v>1</v>
      </c>
      <c r="S72" s="540">
        <v>0</v>
      </c>
      <c r="T72" s="541">
        <v>9500</v>
      </c>
      <c r="U72" s="542">
        <v>8690</v>
      </c>
      <c r="V72" s="543">
        <v>99.77037887485649</v>
      </c>
      <c r="W72" s="524"/>
      <c r="X72" s="538">
        <v>0</v>
      </c>
      <c r="Y72" s="537">
        <v>0</v>
      </c>
      <c r="Z72" s="537">
        <v>0</v>
      </c>
      <c r="AA72" s="537">
        <v>0</v>
      </c>
      <c r="AB72" s="537">
        <v>0</v>
      </c>
      <c r="AC72" s="538">
        <v>0</v>
      </c>
    </row>
    <row r="73" spans="1:29" ht="19.5" customHeight="1">
      <c r="A73" s="579"/>
      <c r="B73" s="593"/>
      <c r="C73" s="594">
        <v>0</v>
      </c>
      <c r="D73" s="558">
        <v>10</v>
      </c>
      <c r="E73" s="595">
        <v>2</v>
      </c>
      <c r="F73" s="558">
        <v>188020</v>
      </c>
      <c r="G73" s="558">
        <v>169293</v>
      </c>
      <c r="H73" s="558">
        <v>15</v>
      </c>
      <c r="I73" s="595">
        <v>0</v>
      </c>
      <c r="J73" s="558">
        <v>5802</v>
      </c>
      <c r="K73" s="558">
        <v>4517</v>
      </c>
      <c r="L73" s="558">
        <v>1</v>
      </c>
      <c r="M73" s="558">
        <v>240</v>
      </c>
      <c r="N73" s="596">
        <v>0</v>
      </c>
      <c r="O73" s="596">
        <v>2</v>
      </c>
      <c r="P73" s="558">
        <v>2450</v>
      </c>
      <c r="Q73" s="596">
        <v>0</v>
      </c>
      <c r="R73" s="558">
        <v>0</v>
      </c>
      <c r="S73" s="594">
        <v>0</v>
      </c>
      <c r="T73" s="558">
        <v>0</v>
      </c>
      <c r="U73" s="558">
        <v>0</v>
      </c>
      <c r="V73" s="596">
        <v>0</v>
      </c>
      <c r="W73" s="524"/>
      <c r="X73" s="597">
        <v>5</v>
      </c>
      <c r="Y73" s="597">
        <v>357</v>
      </c>
      <c r="Z73" s="597">
        <v>220</v>
      </c>
      <c r="AA73" s="597">
        <v>5</v>
      </c>
      <c r="AB73" s="597">
        <v>164</v>
      </c>
      <c r="AC73" s="585">
        <v>98</v>
      </c>
    </row>
    <row r="74" spans="1:29" ht="19.5" customHeight="1">
      <c r="A74" s="598"/>
      <c r="B74" s="599" t="s">
        <v>331</v>
      </c>
      <c r="C74" s="600">
        <v>181652</v>
      </c>
      <c r="D74" s="601">
        <v>0</v>
      </c>
      <c r="E74" s="602">
        <v>0</v>
      </c>
      <c r="F74" s="601">
        <v>0</v>
      </c>
      <c r="G74" s="601">
        <v>0</v>
      </c>
      <c r="H74" s="601">
        <v>6</v>
      </c>
      <c r="I74" s="602">
        <v>0</v>
      </c>
      <c r="J74" s="601">
        <v>2864</v>
      </c>
      <c r="K74" s="603">
        <v>2173</v>
      </c>
      <c r="L74" s="601">
        <v>2</v>
      </c>
      <c r="M74" s="601">
        <v>615</v>
      </c>
      <c r="N74" s="603">
        <v>0</v>
      </c>
      <c r="O74" s="603">
        <v>1</v>
      </c>
      <c r="P74" s="601">
        <v>344</v>
      </c>
      <c r="Q74" s="603">
        <v>0</v>
      </c>
      <c r="R74" s="604">
        <v>37</v>
      </c>
      <c r="S74" s="605">
        <v>2</v>
      </c>
      <c r="T74" s="604">
        <v>197541</v>
      </c>
      <c r="U74" s="604">
        <v>175983</v>
      </c>
      <c r="V74" s="606">
        <v>96.879197586594145</v>
      </c>
      <c r="W74" s="541"/>
      <c r="X74" s="604">
        <v>2</v>
      </c>
      <c r="Y74" s="604">
        <v>350</v>
      </c>
      <c r="Z74" s="604">
        <v>111</v>
      </c>
      <c r="AA74" s="604">
        <v>3</v>
      </c>
      <c r="AB74" s="604">
        <v>140</v>
      </c>
      <c r="AC74" s="607">
        <v>69</v>
      </c>
    </row>
    <row r="75" spans="1:29" ht="19.5" customHeight="1">
      <c r="A75" s="523" t="s">
        <v>382</v>
      </c>
      <c r="B75" s="2651" t="s">
        <v>383</v>
      </c>
      <c r="C75" s="524"/>
      <c r="D75" s="529">
        <v>1</v>
      </c>
      <c r="E75" s="530"/>
      <c r="F75" s="527">
        <v>104400</v>
      </c>
      <c r="G75" s="528">
        <v>96654</v>
      </c>
      <c r="H75" s="529">
        <v>1</v>
      </c>
      <c r="I75" s="530"/>
      <c r="J75" s="527">
        <v>2070</v>
      </c>
      <c r="K75" s="528">
        <v>1705</v>
      </c>
      <c r="L75" s="524">
        <v>0</v>
      </c>
      <c r="M75" s="531">
        <v>0</v>
      </c>
      <c r="N75" s="531">
        <v>0</v>
      </c>
      <c r="O75" s="524">
        <v>0</v>
      </c>
      <c r="P75" s="531">
        <v>0</v>
      </c>
      <c r="Q75" s="531">
        <v>0</v>
      </c>
      <c r="R75" s="533">
        <v>0</v>
      </c>
      <c r="S75" s="531">
        <v>0</v>
      </c>
      <c r="T75" s="531">
        <v>0</v>
      </c>
      <c r="U75" s="531">
        <v>0</v>
      </c>
      <c r="V75" s="524">
        <v>0</v>
      </c>
      <c r="W75" s="524"/>
      <c r="X75" s="528">
        <v>0</v>
      </c>
      <c r="Y75" s="527">
        <v>0</v>
      </c>
      <c r="Z75" s="527">
        <v>0</v>
      </c>
      <c r="AA75" s="527">
        <v>0</v>
      </c>
      <c r="AB75" s="527">
        <v>0</v>
      </c>
      <c r="AC75" s="528">
        <v>0</v>
      </c>
    </row>
    <row r="76" spans="1:29" ht="19.5" customHeight="1">
      <c r="A76" s="523" t="s">
        <v>384</v>
      </c>
      <c r="B76" s="2644"/>
      <c r="C76" s="534">
        <v>99350</v>
      </c>
      <c r="D76" s="535">
        <v>0</v>
      </c>
      <c r="E76" s="536"/>
      <c r="F76" s="537">
        <v>0</v>
      </c>
      <c r="G76" s="538">
        <v>0</v>
      </c>
      <c r="H76" s="535">
        <v>0</v>
      </c>
      <c r="I76" s="536"/>
      <c r="J76" s="537">
        <v>0</v>
      </c>
      <c r="K76" s="537">
        <v>0</v>
      </c>
      <c r="L76" s="538"/>
      <c r="M76" s="537"/>
      <c r="N76" s="537"/>
      <c r="O76" s="538"/>
      <c r="P76" s="537"/>
      <c r="Q76" s="537"/>
      <c r="R76" s="539">
        <v>2</v>
      </c>
      <c r="S76" s="540">
        <v>0</v>
      </c>
      <c r="T76" s="541">
        <v>106470</v>
      </c>
      <c r="U76" s="542">
        <v>98359</v>
      </c>
      <c r="V76" s="543">
        <v>99.00251635631605</v>
      </c>
      <c r="W76" s="524"/>
      <c r="X76" s="538">
        <v>1</v>
      </c>
      <c r="Y76" s="537">
        <v>0</v>
      </c>
      <c r="Z76" s="537">
        <v>30</v>
      </c>
      <c r="AA76" s="537">
        <v>3</v>
      </c>
      <c r="AB76" s="537">
        <v>0</v>
      </c>
      <c r="AC76" s="538">
        <v>53</v>
      </c>
    </row>
    <row r="77" spans="1:29" ht="19.5" customHeight="1">
      <c r="A77" s="523" t="s">
        <v>385</v>
      </c>
      <c r="B77" s="2643" t="s">
        <v>386</v>
      </c>
      <c r="C77" s="524"/>
      <c r="D77" s="525">
        <v>1</v>
      </c>
      <c r="E77" s="526"/>
      <c r="F77" s="527">
        <v>13400</v>
      </c>
      <c r="G77" s="528">
        <v>12724</v>
      </c>
      <c r="H77" s="529">
        <v>0</v>
      </c>
      <c r="I77" s="530"/>
      <c r="J77" s="527">
        <v>0</v>
      </c>
      <c r="K77" s="528">
        <v>0</v>
      </c>
      <c r="L77" s="524">
        <v>0</v>
      </c>
      <c r="M77" s="531">
        <v>0</v>
      </c>
      <c r="N77" s="531">
        <v>0</v>
      </c>
      <c r="O77" s="532">
        <v>0</v>
      </c>
      <c r="P77" s="531">
        <v>0</v>
      </c>
      <c r="Q77" s="531">
        <v>0</v>
      </c>
      <c r="R77" s="533">
        <v>0</v>
      </c>
      <c r="S77" s="531">
        <v>0</v>
      </c>
      <c r="T77" s="531">
        <v>0</v>
      </c>
      <c r="U77" s="531">
        <v>0</v>
      </c>
      <c r="V77" s="524">
        <v>0</v>
      </c>
      <c r="W77" s="524"/>
      <c r="X77" s="528">
        <v>0</v>
      </c>
      <c r="Y77" s="527">
        <v>0</v>
      </c>
      <c r="Z77" s="527">
        <v>0</v>
      </c>
      <c r="AA77" s="527">
        <v>0</v>
      </c>
      <c r="AB77" s="527">
        <v>0</v>
      </c>
      <c r="AC77" s="528">
        <v>0</v>
      </c>
    </row>
    <row r="78" spans="1:29" ht="19.5" customHeight="1">
      <c r="A78" s="523"/>
      <c r="B78" s="2644"/>
      <c r="C78" s="534">
        <v>12811</v>
      </c>
      <c r="D78" s="535">
        <v>0</v>
      </c>
      <c r="E78" s="536"/>
      <c r="F78" s="537">
        <v>0</v>
      </c>
      <c r="G78" s="538">
        <v>0</v>
      </c>
      <c r="H78" s="535">
        <v>0</v>
      </c>
      <c r="I78" s="536"/>
      <c r="J78" s="537">
        <v>0</v>
      </c>
      <c r="K78" s="537">
        <v>0</v>
      </c>
      <c r="L78" s="538"/>
      <c r="M78" s="537"/>
      <c r="N78" s="537"/>
      <c r="O78" s="538"/>
      <c r="P78" s="537"/>
      <c r="Q78" s="537"/>
      <c r="R78" s="539">
        <v>1</v>
      </c>
      <c r="S78" s="540">
        <v>0</v>
      </c>
      <c r="T78" s="541">
        <v>13400</v>
      </c>
      <c r="U78" s="542">
        <v>12724</v>
      </c>
      <c r="V78" s="543">
        <v>99.320896104909835</v>
      </c>
      <c r="W78" s="524"/>
      <c r="X78" s="538">
        <v>1</v>
      </c>
      <c r="Y78" s="537">
        <v>95</v>
      </c>
      <c r="Z78" s="537">
        <v>95</v>
      </c>
      <c r="AA78" s="537">
        <v>0</v>
      </c>
      <c r="AB78" s="537">
        <v>0</v>
      </c>
      <c r="AC78" s="538">
        <v>0</v>
      </c>
    </row>
    <row r="79" spans="1:29" ht="19.5" customHeight="1">
      <c r="A79" s="523"/>
      <c r="B79" s="2643" t="s">
        <v>387</v>
      </c>
      <c r="C79" s="524"/>
      <c r="D79" s="525">
        <v>1</v>
      </c>
      <c r="E79" s="526"/>
      <c r="F79" s="527">
        <v>10300</v>
      </c>
      <c r="G79" s="528">
        <v>10154</v>
      </c>
      <c r="H79" s="529">
        <v>1</v>
      </c>
      <c r="I79" s="530"/>
      <c r="J79" s="527">
        <v>2630</v>
      </c>
      <c r="K79" s="528">
        <v>2594</v>
      </c>
      <c r="L79" s="524">
        <v>0</v>
      </c>
      <c r="M79" s="531">
        <v>0</v>
      </c>
      <c r="N79" s="531">
        <v>0</v>
      </c>
      <c r="O79" s="532">
        <v>0</v>
      </c>
      <c r="P79" s="531">
        <v>0</v>
      </c>
      <c r="Q79" s="531">
        <v>0</v>
      </c>
      <c r="R79" s="533">
        <v>0</v>
      </c>
      <c r="S79" s="531">
        <v>0</v>
      </c>
      <c r="T79" s="531">
        <v>0</v>
      </c>
      <c r="U79" s="531">
        <v>0</v>
      </c>
      <c r="V79" s="524">
        <v>0</v>
      </c>
      <c r="W79" s="524"/>
      <c r="X79" s="528">
        <v>0</v>
      </c>
      <c r="Y79" s="527">
        <v>0</v>
      </c>
      <c r="Z79" s="527">
        <v>0</v>
      </c>
      <c r="AA79" s="527">
        <v>1</v>
      </c>
      <c r="AB79" s="527">
        <v>30</v>
      </c>
      <c r="AC79" s="528">
        <v>19</v>
      </c>
    </row>
    <row r="80" spans="1:29" ht="19.5" customHeight="1">
      <c r="A80" s="523"/>
      <c r="B80" s="2644"/>
      <c r="C80" s="534">
        <v>12841</v>
      </c>
      <c r="D80" s="535">
        <v>0</v>
      </c>
      <c r="E80" s="536"/>
      <c r="F80" s="537">
        <v>0</v>
      </c>
      <c r="G80" s="538">
        <v>0</v>
      </c>
      <c r="H80" s="535">
        <v>0</v>
      </c>
      <c r="I80" s="536"/>
      <c r="J80" s="537">
        <v>0</v>
      </c>
      <c r="K80" s="537">
        <v>0</v>
      </c>
      <c r="L80" s="538"/>
      <c r="M80" s="537"/>
      <c r="N80" s="537"/>
      <c r="O80" s="538"/>
      <c r="P80" s="537"/>
      <c r="Q80" s="537"/>
      <c r="R80" s="539">
        <v>2</v>
      </c>
      <c r="S80" s="540">
        <v>0</v>
      </c>
      <c r="T80" s="541">
        <v>12930</v>
      </c>
      <c r="U80" s="542">
        <v>12748</v>
      </c>
      <c r="V80" s="543">
        <v>99.275757339771047</v>
      </c>
      <c r="W80" s="524"/>
      <c r="X80" s="538">
        <v>0</v>
      </c>
      <c r="Y80" s="537">
        <v>0</v>
      </c>
      <c r="Z80" s="537">
        <v>0</v>
      </c>
      <c r="AA80" s="537">
        <v>0</v>
      </c>
      <c r="AB80" s="537">
        <v>0</v>
      </c>
      <c r="AC80" s="538">
        <v>0</v>
      </c>
    </row>
    <row r="81" spans="1:29" ht="19.5" customHeight="1">
      <c r="A81" s="523"/>
      <c r="B81" s="2643" t="s">
        <v>388</v>
      </c>
      <c r="C81" s="524"/>
      <c r="D81" s="525">
        <v>0</v>
      </c>
      <c r="E81" s="526"/>
      <c r="F81" s="527">
        <v>0</v>
      </c>
      <c r="G81" s="528">
        <v>0</v>
      </c>
      <c r="H81" s="529">
        <v>1</v>
      </c>
      <c r="I81" s="530"/>
      <c r="J81" s="527">
        <v>4742</v>
      </c>
      <c r="K81" s="528">
        <v>4130</v>
      </c>
      <c r="L81" s="524">
        <v>0</v>
      </c>
      <c r="M81" s="531">
        <v>0</v>
      </c>
      <c r="N81" s="531">
        <v>0</v>
      </c>
      <c r="O81" s="532">
        <v>0</v>
      </c>
      <c r="P81" s="531">
        <v>0</v>
      </c>
      <c r="Q81" s="531">
        <v>0</v>
      </c>
      <c r="R81" s="533">
        <v>0</v>
      </c>
      <c r="S81" s="531">
        <v>0</v>
      </c>
      <c r="T81" s="531">
        <v>0</v>
      </c>
      <c r="U81" s="531">
        <v>0</v>
      </c>
      <c r="V81" s="524">
        <v>0</v>
      </c>
      <c r="W81" s="524"/>
      <c r="X81" s="528">
        <v>0</v>
      </c>
      <c r="Y81" s="527">
        <v>0</v>
      </c>
      <c r="Z81" s="527">
        <v>0</v>
      </c>
      <c r="AA81" s="527">
        <v>0</v>
      </c>
      <c r="AB81" s="527">
        <v>0</v>
      </c>
      <c r="AC81" s="528">
        <v>0</v>
      </c>
    </row>
    <row r="82" spans="1:29" ht="19.5" customHeight="1">
      <c r="A82" s="523"/>
      <c r="B82" s="2644"/>
      <c r="C82" s="534">
        <v>4622</v>
      </c>
      <c r="D82" s="535">
        <v>0</v>
      </c>
      <c r="E82" s="536"/>
      <c r="F82" s="537">
        <v>0</v>
      </c>
      <c r="G82" s="538">
        <v>0</v>
      </c>
      <c r="H82" s="535">
        <v>0</v>
      </c>
      <c r="I82" s="536"/>
      <c r="J82" s="537">
        <v>0</v>
      </c>
      <c r="K82" s="537">
        <v>0</v>
      </c>
      <c r="L82" s="538"/>
      <c r="M82" s="537"/>
      <c r="N82" s="537"/>
      <c r="O82" s="538"/>
      <c r="P82" s="537"/>
      <c r="Q82" s="537"/>
      <c r="R82" s="539">
        <v>1</v>
      </c>
      <c r="S82" s="540">
        <v>0</v>
      </c>
      <c r="T82" s="541">
        <v>4742</v>
      </c>
      <c r="U82" s="542">
        <v>4130</v>
      </c>
      <c r="V82" s="543">
        <v>89.355257464301161</v>
      </c>
      <c r="W82" s="524"/>
      <c r="X82" s="538">
        <v>0</v>
      </c>
      <c r="Y82" s="537">
        <v>0</v>
      </c>
      <c r="Z82" s="537">
        <v>0</v>
      </c>
      <c r="AA82" s="537">
        <v>2</v>
      </c>
      <c r="AB82" s="537">
        <v>48</v>
      </c>
      <c r="AC82" s="538">
        <v>29</v>
      </c>
    </row>
    <row r="83" spans="1:29" ht="17.25" customHeight="1">
      <c r="A83" s="523"/>
      <c r="B83" s="2643" t="s">
        <v>389</v>
      </c>
      <c r="C83" s="524"/>
      <c r="D83" s="525">
        <v>1</v>
      </c>
      <c r="E83" s="526"/>
      <c r="F83" s="527">
        <v>6440</v>
      </c>
      <c r="G83" s="528">
        <v>6016.2672000000002</v>
      </c>
      <c r="H83" s="529">
        <v>0</v>
      </c>
      <c r="I83" s="530"/>
      <c r="J83" s="527">
        <v>0</v>
      </c>
      <c r="K83" s="528">
        <v>0</v>
      </c>
      <c r="L83" s="524">
        <v>0</v>
      </c>
      <c r="M83" s="531">
        <v>0</v>
      </c>
      <c r="N83" s="531">
        <v>0</v>
      </c>
      <c r="O83" s="532">
        <v>0</v>
      </c>
      <c r="P83" s="531">
        <v>0</v>
      </c>
      <c r="Q83" s="531">
        <v>0</v>
      </c>
      <c r="R83" s="533">
        <v>0</v>
      </c>
      <c r="S83" s="531">
        <v>0</v>
      </c>
      <c r="T83" s="531">
        <v>0</v>
      </c>
      <c r="U83" s="531">
        <v>0</v>
      </c>
      <c r="V83" s="524">
        <v>0</v>
      </c>
      <c r="W83" s="524"/>
      <c r="X83" s="528">
        <v>0</v>
      </c>
      <c r="Y83" s="527">
        <v>0</v>
      </c>
      <c r="Z83" s="527">
        <v>0</v>
      </c>
      <c r="AA83" s="527">
        <v>0</v>
      </c>
      <c r="AB83" s="527">
        <v>0</v>
      </c>
      <c r="AC83" s="528">
        <v>0</v>
      </c>
    </row>
    <row r="84" spans="1:29" ht="17.25" customHeight="1">
      <c r="A84" s="523"/>
      <c r="B84" s="2644"/>
      <c r="C84" s="534">
        <v>6349</v>
      </c>
      <c r="D84" s="535">
        <v>0</v>
      </c>
      <c r="E84" s="536"/>
      <c r="F84" s="537">
        <v>0</v>
      </c>
      <c r="G84" s="538">
        <v>0</v>
      </c>
      <c r="H84" s="535">
        <v>0</v>
      </c>
      <c r="I84" s="536"/>
      <c r="J84" s="537">
        <v>0</v>
      </c>
      <c r="K84" s="537">
        <v>0</v>
      </c>
      <c r="L84" s="538"/>
      <c r="M84" s="537"/>
      <c r="N84" s="537"/>
      <c r="O84" s="538"/>
      <c r="P84" s="537"/>
      <c r="Q84" s="537"/>
      <c r="R84" s="539">
        <v>1</v>
      </c>
      <c r="S84" s="540">
        <v>0</v>
      </c>
      <c r="T84" s="541">
        <v>6440</v>
      </c>
      <c r="U84" s="542">
        <v>6016.2672000000002</v>
      </c>
      <c r="V84" s="543">
        <v>94.759288076862504</v>
      </c>
      <c r="W84" s="524"/>
      <c r="X84" s="538">
        <v>2</v>
      </c>
      <c r="Y84" s="537">
        <v>2070</v>
      </c>
      <c r="Z84" s="537">
        <v>0</v>
      </c>
      <c r="AA84" s="537">
        <v>2</v>
      </c>
      <c r="AB84" s="537">
        <v>50</v>
      </c>
      <c r="AC84" s="538">
        <v>2</v>
      </c>
    </row>
    <row r="85" spans="1:29" ht="17.25" customHeight="1">
      <c r="A85" s="523"/>
      <c r="B85" s="2643" t="s">
        <v>390</v>
      </c>
      <c r="C85" s="524"/>
      <c r="D85" s="525">
        <v>0</v>
      </c>
      <c r="E85" s="526"/>
      <c r="F85" s="527">
        <v>0</v>
      </c>
      <c r="G85" s="528">
        <v>0</v>
      </c>
      <c r="H85" s="529">
        <v>1</v>
      </c>
      <c r="I85" s="530"/>
      <c r="J85" s="527">
        <v>840</v>
      </c>
      <c r="K85" s="528">
        <v>398</v>
      </c>
      <c r="L85" s="524">
        <v>0</v>
      </c>
      <c r="M85" s="531">
        <v>0</v>
      </c>
      <c r="N85" s="531">
        <v>0</v>
      </c>
      <c r="O85" s="532">
        <v>0</v>
      </c>
      <c r="P85" s="531">
        <v>0</v>
      </c>
      <c r="Q85" s="531">
        <v>0</v>
      </c>
      <c r="R85" s="533">
        <v>0</v>
      </c>
      <c r="S85" s="531">
        <v>0</v>
      </c>
      <c r="T85" s="531">
        <v>0</v>
      </c>
      <c r="U85" s="531">
        <v>0</v>
      </c>
      <c r="V85" s="524">
        <v>0</v>
      </c>
      <c r="W85" s="524"/>
      <c r="X85" s="528">
        <v>0</v>
      </c>
      <c r="Y85" s="527">
        <v>0</v>
      </c>
      <c r="Z85" s="527">
        <v>0</v>
      </c>
      <c r="AA85" s="527">
        <v>1</v>
      </c>
      <c r="AB85" s="527">
        <v>30</v>
      </c>
      <c r="AC85" s="528">
        <v>8</v>
      </c>
    </row>
    <row r="86" spans="1:29" ht="17.25" customHeight="1">
      <c r="A86" s="523"/>
      <c r="B86" s="2644"/>
      <c r="C86" s="534">
        <v>422</v>
      </c>
      <c r="D86" s="535">
        <v>0</v>
      </c>
      <c r="E86" s="536"/>
      <c r="F86" s="537">
        <v>0</v>
      </c>
      <c r="G86" s="538">
        <v>0</v>
      </c>
      <c r="H86" s="535">
        <v>0</v>
      </c>
      <c r="I86" s="536"/>
      <c r="J86" s="537">
        <v>0</v>
      </c>
      <c r="K86" s="537">
        <v>0</v>
      </c>
      <c r="L86" s="538"/>
      <c r="M86" s="537"/>
      <c r="N86" s="537"/>
      <c r="O86" s="538"/>
      <c r="P86" s="537"/>
      <c r="Q86" s="537"/>
      <c r="R86" s="539">
        <v>1</v>
      </c>
      <c r="S86" s="540">
        <v>0</v>
      </c>
      <c r="T86" s="541">
        <v>840</v>
      </c>
      <c r="U86" s="542">
        <v>398</v>
      </c>
      <c r="V86" s="543">
        <v>94.312796208530798</v>
      </c>
      <c r="W86" s="524"/>
      <c r="X86" s="538">
        <v>0</v>
      </c>
      <c r="Y86" s="537">
        <v>0</v>
      </c>
      <c r="Z86" s="537">
        <v>0</v>
      </c>
      <c r="AA86" s="537">
        <v>0</v>
      </c>
      <c r="AB86" s="537">
        <v>0</v>
      </c>
      <c r="AC86" s="538">
        <v>0</v>
      </c>
    </row>
    <row r="87" spans="1:29" ht="17.25" customHeight="1">
      <c r="A87" s="523"/>
      <c r="B87" s="2643" t="s">
        <v>391</v>
      </c>
      <c r="C87" s="524"/>
      <c r="D87" s="525">
        <v>0</v>
      </c>
      <c r="E87" s="526"/>
      <c r="F87" s="527">
        <v>0</v>
      </c>
      <c r="G87" s="528">
        <v>0</v>
      </c>
      <c r="H87" s="529">
        <v>2</v>
      </c>
      <c r="I87" s="530"/>
      <c r="J87" s="527">
        <v>1440</v>
      </c>
      <c r="K87" s="528">
        <v>789</v>
      </c>
      <c r="L87" s="524">
        <v>0</v>
      </c>
      <c r="M87" s="531">
        <v>0</v>
      </c>
      <c r="N87" s="531">
        <v>0</v>
      </c>
      <c r="O87" s="532">
        <v>0</v>
      </c>
      <c r="P87" s="531">
        <v>0</v>
      </c>
      <c r="Q87" s="531">
        <v>0</v>
      </c>
      <c r="R87" s="533">
        <v>0</v>
      </c>
      <c r="S87" s="531">
        <v>0</v>
      </c>
      <c r="T87" s="531">
        <v>0</v>
      </c>
      <c r="U87" s="531">
        <v>0</v>
      </c>
      <c r="V87" s="524">
        <v>0</v>
      </c>
      <c r="W87" s="524"/>
      <c r="X87" s="528">
        <v>1</v>
      </c>
      <c r="Y87" s="527">
        <v>98</v>
      </c>
      <c r="Z87" s="527">
        <v>26</v>
      </c>
      <c r="AA87" s="527">
        <v>1</v>
      </c>
      <c r="AB87" s="527">
        <v>25</v>
      </c>
      <c r="AC87" s="528">
        <v>7</v>
      </c>
    </row>
    <row r="88" spans="1:29" ht="17.25" customHeight="1">
      <c r="A88" s="523"/>
      <c r="B88" s="2644"/>
      <c r="C88" s="534">
        <v>906</v>
      </c>
      <c r="D88" s="535">
        <v>0</v>
      </c>
      <c r="E88" s="536"/>
      <c r="F88" s="537">
        <v>0</v>
      </c>
      <c r="G88" s="538">
        <v>0</v>
      </c>
      <c r="H88" s="535">
        <v>0</v>
      </c>
      <c r="I88" s="536"/>
      <c r="J88" s="537">
        <v>0</v>
      </c>
      <c r="K88" s="537">
        <v>0</v>
      </c>
      <c r="L88" s="538"/>
      <c r="M88" s="537"/>
      <c r="N88" s="537"/>
      <c r="O88" s="538"/>
      <c r="P88" s="537"/>
      <c r="Q88" s="537"/>
      <c r="R88" s="539">
        <v>2</v>
      </c>
      <c r="S88" s="540">
        <v>0</v>
      </c>
      <c r="T88" s="541">
        <v>1440</v>
      </c>
      <c r="U88" s="542">
        <v>789</v>
      </c>
      <c r="V88" s="543">
        <v>87.086092715231786</v>
      </c>
      <c r="W88" s="524"/>
      <c r="X88" s="538">
        <v>0</v>
      </c>
      <c r="Y88" s="537">
        <v>0</v>
      </c>
      <c r="Z88" s="537">
        <v>0</v>
      </c>
      <c r="AA88" s="537">
        <v>0</v>
      </c>
      <c r="AB88" s="537">
        <v>0</v>
      </c>
      <c r="AC88" s="538">
        <v>0</v>
      </c>
    </row>
    <row r="89" spans="1:29" ht="17.25" customHeight="1">
      <c r="A89" s="523"/>
      <c r="B89" s="2643" t="s">
        <v>392</v>
      </c>
      <c r="C89" s="524"/>
      <c r="D89" s="525">
        <v>0</v>
      </c>
      <c r="E89" s="526"/>
      <c r="F89" s="527">
        <v>0</v>
      </c>
      <c r="G89" s="528">
        <v>0</v>
      </c>
      <c r="H89" s="529">
        <v>1</v>
      </c>
      <c r="I89" s="530"/>
      <c r="J89" s="527">
        <v>4100</v>
      </c>
      <c r="K89" s="528">
        <v>3645</v>
      </c>
      <c r="L89" s="524">
        <v>0</v>
      </c>
      <c r="M89" s="531">
        <v>0</v>
      </c>
      <c r="N89" s="531">
        <v>0</v>
      </c>
      <c r="O89" s="532">
        <v>0</v>
      </c>
      <c r="P89" s="531">
        <v>0</v>
      </c>
      <c r="Q89" s="531">
        <v>0</v>
      </c>
      <c r="R89" s="533">
        <v>0</v>
      </c>
      <c r="S89" s="531">
        <v>0</v>
      </c>
      <c r="T89" s="531">
        <v>0</v>
      </c>
      <c r="U89" s="531">
        <v>0</v>
      </c>
      <c r="V89" s="524">
        <v>0</v>
      </c>
      <c r="W89" s="524"/>
      <c r="X89" s="528">
        <v>0</v>
      </c>
      <c r="Y89" s="527">
        <v>0</v>
      </c>
      <c r="Z89" s="527">
        <v>0</v>
      </c>
      <c r="AA89" s="527">
        <v>0</v>
      </c>
      <c r="AB89" s="527">
        <v>0</v>
      </c>
      <c r="AC89" s="528">
        <v>0</v>
      </c>
    </row>
    <row r="90" spans="1:29" ht="17.25" customHeight="1">
      <c r="A90" s="523"/>
      <c r="B90" s="2644"/>
      <c r="C90" s="534">
        <v>3661</v>
      </c>
      <c r="D90" s="535">
        <v>0</v>
      </c>
      <c r="E90" s="536"/>
      <c r="F90" s="537">
        <v>0</v>
      </c>
      <c r="G90" s="538">
        <v>0</v>
      </c>
      <c r="H90" s="535">
        <v>0</v>
      </c>
      <c r="I90" s="536"/>
      <c r="J90" s="537">
        <v>0</v>
      </c>
      <c r="K90" s="537">
        <v>0</v>
      </c>
      <c r="L90" s="538"/>
      <c r="M90" s="537"/>
      <c r="N90" s="537"/>
      <c r="O90" s="538"/>
      <c r="P90" s="537"/>
      <c r="Q90" s="537"/>
      <c r="R90" s="533">
        <v>1</v>
      </c>
      <c r="S90" s="548">
        <v>0</v>
      </c>
      <c r="T90" s="524">
        <v>4100</v>
      </c>
      <c r="U90" s="531">
        <v>3645</v>
      </c>
      <c r="V90" s="545">
        <v>99.562960939633982</v>
      </c>
      <c r="W90" s="524"/>
      <c r="X90" s="538">
        <v>0</v>
      </c>
      <c r="Y90" s="537">
        <v>0</v>
      </c>
      <c r="Z90" s="537">
        <v>0</v>
      </c>
      <c r="AA90" s="537">
        <v>0</v>
      </c>
      <c r="AB90" s="537">
        <v>0</v>
      </c>
      <c r="AC90" s="538">
        <v>0</v>
      </c>
    </row>
    <row r="91" spans="1:29" ht="18" customHeight="1">
      <c r="A91" s="523"/>
      <c r="B91" s="2651" t="s">
        <v>393</v>
      </c>
      <c r="C91" s="524"/>
      <c r="D91" s="525">
        <v>0</v>
      </c>
      <c r="E91" s="526"/>
      <c r="F91" s="527">
        <v>0</v>
      </c>
      <c r="G91" s="528">
        <v>0</v>
      </c>
      <c r="H91" s="529">
        <v>1</v>
      </c>
      <c r="I91" s="530"/>
      <c r="J91" s="527">
        <v>720</v>
      </c>
      <c r="K91" s="528">
        <v>525</v>
      </c>
      <c r="L91" s="524">
        <v>0</v>
      </c>
      <c r="M91" s="531">
        <v>0</v>
      </c>
      <c r="N91" s="531">
        <v>0</v>
      </c>
      <c r="O91" s="532">
        <v>0</v>
      </c>
      <c r="P91" s="531">
        <v>0</v>
      </c>
      <c r="Q91" s="531">
        <v>0</v>
      </c>
      <c r="R91" s="546">
        <v>0</v>
      </c>
      <c r="S91" s="547">
        <v>0</v>
      </c>
      <c r="T91" s="532">
        <v>0</v>
      </c>
      <c r="U91" s="547">
        <v>0</v>
      </c>
      <c r="V91" s="532">
        <v>0</v>
      </c>
      <c r="W91" s="524"/>
      <c r="X91" s="528">
        <v>0</v>
      </c>
      <c r="Y91" s="527">
        <v>0</v>
      </c>
      <c r="Z91" s="527">
        <v>0</v>
      </c>
      <c r="AA91" s="527">
        <v>0</v>
      </c>
      <c r="AB91" s="527">
        <v>0</v>
      </c>
      <c r="AC91" s="528">
        <v>0</v>
      </c>
    </row>
    <row r="92" spans="1:29" ht="18" customHeight="1">
      <c r="A92" s="523"/>
      <c r="B92" s="2644"/>
      <c r="C92" s="534">
        <v>526</v>
      </c>
      <c r="D92" s="535">
        <v>0</v>
      </c>
      <c r="E92" s="536"/>
      <c r="F92" s="537">
        <v>0</v>
      </c>
      <c r="G92" s="538">
        <v>0</v>
      </c>
      <c r="H92" s="535">
        <v>0</v>
      </c>
      <c r="I92" s="536"/>
      <c r="J92" s="537">
        <v>0</v>
      </c>
      <c r="K92" s="537">
        <v>0</v>
      </c>
      <c r="L92" s="538"/>
      <c r="M92" s="537"/>
      <c r="N92" s="537"/>
      <c r="O92" s="538"/>
      <c r="P92" s="537"/>
      <c r="Q92" s="537"/>
      <c r="R92" s="539">
        <v>1</v>
      </c>
      <c r="S92" s="540">
        <v>0</v>
      </c>
      <c r="T92" s="541">
        <v>720</v>
      </c>
      <c r="U92" s="542">
        <v>525</v>
      </c>
      <c r="V92" s="543">
        <v>99.809885931558938</v>
      </c>
      <c r="W92" s="541"/>
      <c r="X92" s="538">
        <v>0</v>
      </c>
      <c r="Y92" s="537">
        <v>0</v>
      </c>
      <c r="Z92" s="537">
        <v>0</v>
      </c>
      <c r="AA92" s="537">
        <v>0</v>
      </c>
      <c r="AB92" s="537">
        <v>0</v>
      </c>
      <c r="AC92" s="538">
        <v>0</v>
      </c>
    </row>
    <row r="93" spans="1:29" ht="18" customHeight="1">
      <c r="A93" s="523"/>
      <c r="B93" s="2643" t="s">
        <v>394</v>
      </c>
      <c r="C93" s="524"/>
      <c r="D93" s="525">
        <v>0</v>
      </c>
      <c r="E93" s="526"/>
      <c r="F93" s="527">
        <v>0</v>
      </c>
      <c r="G93" s="528">
        <v>0</v>
      </c>
      <c r="H93" s="529">
        <v>1</v>
      </c>
      <c r="I93" s="530"/>
      <c r="J93" s="527">
        <v>1180</v>
      </c>
      <c r="K93" s="528">
        <v>961</v>
      </c>
      <c r="L93" s="524">
        <v>0</v>
      </c>
      <c r="M93" s="531">
        <v>0</v>
      </c>
      <c r="N93" s="531">
        <v>0</v>
      </c>
      <c r="O93" s="532">
        <v>0</v>
      </c>
      <c r="P93" s="531">
        <v>0</v>
      </c>
      <c r="Q93" s="531">
        <v>0</v>
      </c>
      <c r="R93" s="533">
        <v>0</v>
      </c>
      <c r="S93" s="531">
        <v>0</v>
      </c>
      <c r="T93" s="524">
        <v>0</v>
      </c>
      <c r="U93" s="531">
        <v>0</v>
      </c>
      <c r="V93" s="524">
        <v>0</v>
      </c>
      <c r="W93" s="524"/>
      <c r="X93" s="528">
        <v>0</v>
      </c>
      <c r="Y93" s="527">
        <v>0</v>
      </c>
      <c r="Z93" s="527">
        <v>0</v>
      </c>
      <c r="AA93" s="527">
        <v>5</v>
      </c>
      <c r="AB93" s="527">
        <v>189</v>
      </c>
      <c r="AC93" s="528">
        <v>81</v>
      </c>
    </row>
    <row r="94" spans="1:29" ht="18" customHeight="1">
      <c r="A94" s="2652"/>
      <c r="B94" s="2644"/>
      <c r="C94" s="534">
        <v>1248</v>
      </c>
      <c r="D94" s="535">
        <v>0</v>
      </c>
      <c r="E94" s="536"/>
      <c r="F94" s="537">
        <v>0</v>
      </c>
      <c r="G94" s="538">
        <v>0</v>
      </c>
      <c r="H94" s="535">
        <v>0</v>
      </c>
      <c r="I94" s="536"/>
      <c r="J94" s="537">
        <v>0</v>
      </c>
      <c r="K94" s="537">
        <v>0</v>
      </c>
      <c r="L94" s="538"/>
      <c r="M94" s="537"/>
      <c r="N94" s="537"/>
      <c r="O94" s="538"/>
      <c r="P94" s="537"/>
      <c r="Q94" s="537"/>
      <c r="R94" s="539">
        <v>1</v>
      </c>
      <c r="S94" s="540">
        <v>0</v>
      </c>
      <c r="T94" s="541">
        <v>1180</v>
      </c>
      <c r="U94" s="542">
        <v>961</v>
      </c>
      <c r="V94" s="543">
        <v>77.003205128205138</v>
      </c>
      <c r="W94" s="524"/>
      <c r="X94" s="538">
        <v>1</v>
      </c>
      <c r="Y94" s="537">
        <v>86</v>
      </c>
      <c r="Z94" s="537">
        <v>57</v>
      </c>
      <c r="AA94" s="537">
        <v>0</v>
      </c>
      <c r="AB94" s="537">
        <v>0</v>
      </c>
      <c r="AC94" s="538">
        <v>0</v>
      </c>
    </row>
    <row r="95" spans="1:29" ht="18" customHeight="1">
      <c r="A95" s="2652"/>
      <c r="B95" s="2643" t="s">
        <v>395</v>
      </c>
      <c r="C95" s="524"/>
      <c r="D95" s="525">
        <v>0</v>
      </c>
      <c r="E95" s="526"/>
      <c r="F95" s="527">
        <v>0</v>
      </c>
      <c r="G95" s="528">
        <v>0</v>
      </c>
      <c r="H95" s="529">
        <v>1</v>
      </c>
      <c r="I95" s="530"/>
      <c r="J95" s="527">
        <v>1776</v>
      </c>
      <c r="K95" s="528">
        <v>1561</v>
      </c>
      <c r="L95" s="524">
        <v>0</v>
      </c>
      <c r="M95" s="531">
        <v>0</v>
      </c>
      <c r="N95" s="531">
        <v>0</v>
      </c>
      <c r="O95" s="532">
        <v>0</v>
      </c>
      <c r="P95" s="531">
        <v>0</v>
      </c>
      <c r="Q95" s="531">
        <v>0</v>
      </c>
      <c r="R95" s="533">
        <v>0</v>
      </c>
      <c r="S95" s="531">
        <v>0</v>
      </c>
      <c r="T95" s="524">
        <v>0</v>
      </c>
      <c r="U95" s="531">
        <v>0</v>
      </c>
      <c r="V95" s="524">
        <v>0</v>
      </c>
      <c r="W95" s="524"/>
      <c r="X95" s="528">
        <v>0</v>
      </c>
      <c r="Y95" s="527">
        <v>0</v>
      </c>
      <c r="Z95" s="527">
        <v>0</v>
      </c>
      <c r="AA95" s="527">
        <v>0</v>
      </c>
      <c r="AB95" s="527">
        <v>0</v>
      </c>
      <c r="AC95" s="528">
        <v>0</v>
      </c>
    </row>
    <row r="96" spans="1:29" ht="18" customHeight="1">
      <c r="A96" s="2652"/>
      <c r="B96" s="2644"/>
      <c r="C96" s="534">
        <v>1598</v>
      </c>
      <c r="D96" s="535">
        <v>0</v>
      </c>
      <c r="E96" s="536"/>
      <c r="F96" s="537">
        <v>0</v>
      </c>
      <c r="G96" s="538">
        <v>0</v>
      </c>
      <c r="H96" s="535">
        <v>0</v>
      </c>
      <c r="I96" s="536"/>
      <c r="J96" s="537">
        <v>0</v>
      </c>
      <c r="K96" s="537">
        <v>0</v>
      </c>
      <c r="L96" s="538"/>
      <c r="M96" s="537"/>
      <c r="N96" s="537"/>
      <c r="O96" s="538"/>
      <c r="P96" s="537"/>
      <c r="Q96" s="537"/>
      <c r="R96" s="539">
        <v>1</v>
      </c>
      <c r="S96" s="540">
        <v>0</v>
      </c>
      <c r="T96" s="541">
        <v>1776</v>
      </c>
      <c r="U96" s="542">
        <v>1561</v>
      </c>
      <c r="V96" s="543">
        <v>97.684605757196493</v>
      </c>
      <c r="W96" s="524"/>
      <c r="X96" s="538">
        <v>0</v>
      </c>
      <c r="Y96" s="537">
        <v>0</v>
      </c>
      <c r="Z96" s="537">
        <v>0</v>
      </c>
      <c r="AA96" s="537">
        <v>0</v>
      </c>
      <c r="AB96" s="537">
        <v>0</v>
      </c>
      <c r="AC96" s="538">
        <v>0</v>
      </c>
    </row>
    <row r="97" spans="1:29" ht="18" customHeight="1">
      <c r="A97" s="2652"/>
      <c r="B97" s="2643" t="s">
        <v>396</v>
      </c>
      <c r="C97" s="524"/>
      <c r="D97" s="525">
        <v>1</v>
      </c>
      <c r="E97" s="526"/>
      <c r="F97" s="527">
        <v>6500</v>
      </c>
      <c r="G97" s="528">
        <v>6066</v>
      </c>
      <c r="H97" s="529">
        <v>0</v>
      </c>
      <c r="I97" s="530"/>
      <c r="J97" s="527">
        <v>0</v>
      </c>
      <c r="K97" s="528">
        <v>0</v>
      </c>
      <c r="L97" s="524">
        <v>0</v>
      </c>
      <c r="M97" s="531">
        <v>0</v>
      </c>
      <c r="N97" s="531">
        <v>0</v>
      </c>
      <c r="O97" s="532">
        <v>0</v>
      </c>
      <c r="P97" s="531">
        <v>0</v>
      </c>
      <c r="Q97" s="531">
        <v>0</v>
      </c>
      <c r="R97" s="533"/>
      <c r="S97" s="531">
        <v>0</v>
      </c>
      <c r="T97" s="524"/>
      <c r="U97" s="531">
        <v>0</v>
      </c>
      <c r="V97" s="524">
        <v>0</v>
      </c>
      <c r="W97" s="524"/>
      <c r="X97" s="528">
        <v>0</v>
      </c>
      <c r="Y97" s="527">
        <v>0</v>
      </c>
      <c r="Z97" s="527">
        <v>0</v>
      </c>
      <c r="AA97" s="527">
        <v>0</v>
      </c>
      <c r="AB97" s="527">
        <v>0</v>
      </c>
      <c r="AC97" s="528">
        <v>0</v>
      </c>
    </row>
    <row r="98" spans="1:29" ht="18" customHeight="1">
      <c r="A98" s="523"/>
      <c r="B98" s="2644"/>
      <c r="C98" s="534">
        <v>6190</v>
      </c>
      <c r="D98" s="535">
        <v>0</v>
      </c>
      <c r="E98" s="536"/>
      <c r="F98" s="537">
        <v>0</v>
      </c>
      <c r="G98" s="538">
        <v>0</v>
      </c>
      <c r="H98" s="535">
        <v>0</v>
      </c>
      <c r="I98" s="536"/>
      <c r="J98" s="537">
        <v>0</v>
      </c>
      <c r="K98" s="537">
        <v>0</v>
      </c>
      <c r="L98" s="538"/>
      <c r="M98" s="537"/>
      <c r="N98" s="537"/>
      <c r="O98" s="538"/>
      <c r="P98" s="537"/>
      <c r="Q98" s="537"/>
      <c r="R98" s="539">
        <v>1</v>
      </c>
      <c r="S98" s="540">
        <v>0</v>
      </c>
      <c r="T98" s="541">
        <v>6500</v>
      </c>
      <c r="U98" s="542">
        <v>6066</v>
      </c>
      <c r="V98" s="543">
        <v>97.996768982229398</v>
      </c>
      <c r="W98" s="524"/>
      <c r="X98" s="538">
        <v>0</v>
      </c>
      <c r="Y98" s="537">
        <v>0</v>
      </c>
      <c r="Z98" s="537">
        <v>0</v>
      </c>
      <c r="AA98" s="537">
        <v>0</v>
      </c>
      <c r="AB98" s="537">
        <v>0</v>
      </c>
      <c r="AC98" s="538">
        <v>0</v>
      </c>
    </row>
    <row r="99" spans="1:29" ht="18" customHeight="1">
      <c r="A99" s="523"/>
      <c r="B99" s="2643" t="s">
        <v>397</v>
      </c>
      <c r="C99" s="524"/>
      <c r="D99" s="525">
        <v>1</v>
      </c>
      <c r="E99" s="526"/>
      <c r="F99" s="527">
        <v>6930</v>
      </c>
      <c r="G99" s="528">
        <v>6471</v>
      </c>
      <c r="H99" s="529">
        <v>0</v>
      </c>
      <c r="I99" s="530"/>
      <c r="J99" s="527">
        <v>0</v>
      </c>
      <c r="K99" s="528">
        <v>0</v>
      </c>
      <c r="L99" s="524">
        <v>0</v>
      </c>
      <c r="M99" s="531">
        <v>0</v>
      </c>
      <c r="N99" s="531">
        <v>0</v>
      </c>
      <c r="O99" s="532">
        <v>0</v>
      </c>
      <c r="P99" s="531">
        <v>0</v>
      </c>
      <c r="Q99" s="531">
        <v>0</v>
      </c>
      <c r="R99" s="533">
        <v>0</v>
      </c>
      <c r="S99" s="531">
        <v>0</v>
      </c>
      <c r="T99" s="524">
        <v>0</v>
      </c>
      <c r="U99" s="531">
        <v>0</v>
      </c>
      <c r="V99" s="524">
        <v>0</v>
      </c>
      <c r="W99" s="524"/>
      <c r="X99" s="528">
        <v>0</v>
      </c>
      <c r="Y99" s="527">
        <v>0</v>
      </c>
      <c r="Z99" s="527">
        <v>0</v>
      </c>
      <c r="AA99" s="527">
        <v>0</v>
      </c>
      <c r="AB99" s="527">
        <v>0</v>
      </c>
      <c r="AC99" s="528">
        <v>0</v>
      </c>
    </row>
    <row r="100" spans="1:29" ht="18" customHeight="1">
      <c r="A100" s="523"/>
      <c r="B100" s="2644"/>
      <c r="C100" s="534">
        <v>6483</v>
      </c>
      <c r="D100" s="535">
        <v>0</v>
      </c>
      <c r="E100" s="536"/>
      <c r="F100" s="537">
        <v>0</v>
      </c>
      <c r="G100" s="538">
        <v>0</v>
      </c>
      <c r="H100" s="535">
        <v>0</v>
      </c>
      <c r="I100" s="536"/>
      <c r="J100" s="537">
        <v>0</v>
      </c>
      <c r="K100" s="537">
        <v>0</v>
      </c>
      <c r="L100" s="538"/>
      <c r="M100" s="537"/>
      <c r="N100" s="537"/>
      <c r="O100" s="538"/>
      <c r="P100" s="537"/>
      <c r="Q100" s="537"/>
      <c r="R100" s="533">
        <v>1</v>
      </c>
      <c r="S100" s="544">
        <v>0</v>
      </c>
      <c r="T100" s="524">
        <v>6930</v>
      </c>
      <c r="U100" s="531">
        <v>6471</v>
      </c>
      <c r="V100" s="545">
        <v>99.814900509023602</v>
      </c>
      <c r="W100" s="524"/>
      <c r="X100" s="538">
        <v>0</v>
      </c>
      <c r="Y100" s="537">
        <v>0</v>
      </c>
      <c r="Z100" s="537">
        <v>0</v>
      </c>
      <c r="AA100" s="537">
        <v>0</v>
      </c>
      <c r="AB100" s="537">
        <v>0</v>
      </c>
      <c r="AC100" s="538">
        <v>0</v>
      </c>
    </row>
    <row r="101" spans="1:29" ht="17.25" customHeight="1">
      <c r="A101" s="523"/>
      <c r="B101" s="2651" t="s">
        <v>398</v>
      </c>
      <c r="C101" s="524"/>
      <c r="D101" s="525">
        <v>0</v>
      </c>
      <c r="E101" s="526"/>
      <c r="F101" s="527">
        <v>0</v>
      </c>
      <c r="G101" s="528">
        <v>0</v>
      </c>
      <c r="H101" s="529">
        <v>1</v>
      </c>
      <c r="I101" s="530"/>
      <c r="J101" s="527">
        <v>920</v>
      </c>
      <c r="K101" s="528">
        <v>911</v>
      </c>
      <c r="L101" s="524"/>
      <c r="M101" s="531"/>
      <c r="N101" s="531"/>
      <c r="O101" s="532">
        <v>0</v>
      </c>
      <c r="P101" s="531">
        <v>0</v>
      </c>
      <c r="Q101" s="531">
        <v>0</v>
      </c>
      <c r="R101" s="546">
        <v>0</v>
      </c>
      <c r="S101" s="547">
        <v>0</v>
      </c>
      <c r="T101" s="547">
        <v>0</v>
      </c>
      <c r="U101" s="547">
        <v>0</v>
      </c>
      <c r="V101" s="532">
        <v>0</v>
      </c>
      <c r="W101" s="524"/>
      <c r="X101" s="528">
        <v>0</v>
      </c>
      <c r="Y101" s="527">
        <v>0</v>
      </c>
      <c r="Z101" s="527">
        <v>0</v>
      </c>
      <c r="AA101" s="527">
        <v>0</v>
      </c>
      <c r="AB101" s="527">
        <v>0</v>
      </c>
      <c r="AC101" s="528">
        <v>0</v>
      </c>
    </row>
    <row r="102" spans="1:29" ht="17.25" customHeight="1">
      <c r="A102" s="523"/>
      <c r="B102" s="2644"/>
      <c r="C102" s="534">
        <v>997</v>
      </c>
      <c r="D102" s="535">
        <v>0</v>
      </c>
      <c r="E102" s="536"/>
      <c r="F102" s="537">
        <v>0</v>
      </c>
      <c r="G102" s="538">
        <v>0</v>
      </c>
      <c r="H102" s="535">
        <v>0</v>
      </c>
      <c r="I102" s="536"/>
      <c r="J102" s="537">
        <v>0</v>
      </c>
      <c r="K102" s="537">
        <v>0</v>
      </c>
      <c r="L102" s="538">
        <v>1</v>
      </c>
      <c r="M102" s="537">
        <v>200</v>
      </c>
      <c r="N102" s="537">
        <v>55</v>
      </c>
      <c r="O102" s="538"/>
      <c r="P102" s="537"/>
      <c r="Q102" s="537"/>
      <c r="R102" s="539">
        <v>2</v>
      </c>
      <c r="S102" s="540">
        <v>0</v>
      </c>
      <c r="T102" s="541">
        <v>1120</v>
      </c>
      <c r="U102" s="542">
        <v>966</v>
      </c>
      <c r="V102" s="543">
        <v>96.890672016048143</v>
      </c>
      <c r="W102" s="524"/>
      <c r="X102" s="538">
        <v>0</v>
      </c>
      <c r="Y102" s="537">
        <v>0</v>
      </c>
      <c r="Z102" s="537">
        <v>0</v>
      </c>
      <c r="AA102" s="537">
        <v>1</v>
      </c>
      <c r="AB102" s="537">
        <v>25</v>
      </c>
      <c r="AC102" s="538">
        <v>21</v>
      </c>
    </row>
    <row r="103" spans="1:29" s="608" customFormat="1" ht="17.25" customHeight="1">
      <c r="A103" s="551"/>
      <c r="B103" s="552"/>
      <c r="C103" s="553">
        <v>0</v>
      </c>
      <c r="D103" s="558">
        <v>6</v>
      </c>
      <c r="E103" s="595">
        <v>0</v>
      </c>
      <c r="F103" s="558">
        <v>147970</v>
      </c>
      <c r="G103" s="558">
        <v>138085.2672</v>
      </c>
      <c r="H103" s="558">
        <v>11</v>
      </c>
      <c r="I103" s="595">
        <v>0</v>
      </c>
      <c r="J103" s="558">
        <v>20418</v>
      </c>
      <c r="K103" s="558">
        <v>17219</v>
      </c>
      <c r="L103" s="558">
        <v>0</v>
      </c>
      <c r="M103" s="558">
        <v>0</v>
      </c>
      <c r="N103" s="596">
        <v>0</v>
      </c>
      <c r="O103" s="596">
        <v>0</v>
      </c>
      <c r="P103" s="558">
        <v>0</v>
      </c>
      <c r="Q103" s="596">
        <v>0</v>
      </c>
      <c r="R103" s="558">
        <v>0</v>
      </c>
      <c r="S103" s="553">
        <v>0</v>
      </c>
      <c r="T103" s="558">
        <v>0</v>
      </c>
      <c r="U103" s="558">
        <v>0</v>
      </c>
      <c r="V103" s="596">
        <v>0</v>
      </c>
      <c r="W103" s="524">
        <v>0</v>
      </c>
      <c r="X103" s="558">
        <v>1</v>
      </c>
      <c r="Y103" s="558">
        <v>98</v>
      </c>
      <c r="Z103" s="558">
        <v>26</v>
      </c>
      <c r="AA103" s="558">
        <v>8</v>
      </c>
      <c r="AB103" s="558">
        <v>274</v>
      </c>
      <c r="AC103" s="596">
        <v>115</v>
      </c>
    </row>
    <row r="104" spans="1:29" s="608" customFormat="1" ht="17.25" customHeight="1" thickBot="1">
      <c r="A104" s="560"/>
      <c r="B104" s="571" t="s">
        <v>331</v>
      </c>
      <c r="C104" s="572">
        <v>158004</v>
      </c>
      <c r="D104" s="563">
        <v>0</v>
      </c>
      <c r="E104" s="564">
        <v>0</v>
      </c>
      <c r="F104" s="563">
        <v>0</v>
      </c>
      <c r="G104" s="563">
        <v>0</v>
      </c>
      <c r="H104" s="563">
        <v>0</v>
      </c>
      <c r="I104" s="564">
        <v>0</v>
      </c>
      <c r="J104" s="563">
        <v>0</v>
      </c>
      <c r="K104" s="565">
        <v>0</v>
      </c>
      <c r="L104" s="563">
        <v>1</v>
      </c>
      <c r="M104" s="563">
        <v>200</v>
      </c>
      <c r="N104" s="565">
        <v>55</v>
      </c>
      <c r="O104" s="565">
        <v>0</v>
      </c>
      <c r="P104" s="563">
        <v>0</v>
      </c>
      <c r="Q104" s="565">
        <v>0</v>
      </c>
      <c r="R104" s="566">
        <v>18</v>
      </c>
      <c r="S104" s="575">
        <v>0</v>
      </c>
      <c r="T104" s="566">
        <v>168588</v>
      </c>
      <c r="U104" s="566">
        <v>155359.2672</v>
      </c>
      <c r="V104" s="569">
        <v>98.326160856687167</v>
      </c>
      <c r="W104" s="592">
        <v>0</v>
      </c>
      <c r="X104" s="563">
        <v>5</v>
      </c>
      <c r="Y104" s="563">
        <v>2251</v>
      </c>
      <c r="Z104" s="563">
        <v>182</v>
      </c>
      <c r="AA104" s="563">
        <v>8</v>
      </c>
      <c r="AB104" s="563">
        <v>123</v>
      </c>
      <c r="AC104" s="565">
        <v>105</v>
      </c>
    </row>
    <row r="105" spans="1:29" ht="18" customHeight="1" thickTop="1">
      <c r="A105" s="523" t="s">
        <v>399</v>
      </c>
      <c r="B105" s="2651" t="s">
        <v>400</v>
      </c>
      <c r="C105" s="524"/>
      <c r="D105" s="529">
        <v>1</v>
      </c>
      <c r="E105" s="530">
        <v>1</v>
      </c>
      <c r="F105" s="527">
        <v>21</v>
      </c>
      <c r="G105" s="528">
        <v>8</v>
      </c>
      <c r="H105" s="529">
        <v>1</v>
      </c>
      <c r="I105" s="530"/>
      <c r="J105" s="527">
        <v>4600</v>
      </c>
      <c r="K105" s="528">
        <v>4316.6000000000004</v>
      </c>
      <c r="L105" s="524">
        <v>0</v>
      </c>
      <c r="M105" s="531">
        <v>0</v>
      </c>
      <c r="N105" s="531">
        <v>0</v>
      </c>
      <c r="O105" s="524">
        <v>0</v>
      </c>
      <c r="P105" s="531">
        <v>0</v>
      </c>
      <c r="Q105" s="531">
        <v>0</v>
      </c>
      <c r="R105" s="533">
        <v>0</v>
      </c>
      <c r="S105" s="531">
        <v>0</v>
      </c>
      <c r="T105" s="531">
        <v>0</v>
      </c>
      <c r="U105" s="531">
        <v>0</v>
      </c>
      <c r="V105" s="524">
        <v>0</v>
      </c>
      <c r="W105" s="524"/>
      <c r="X105" s="528">
        <v>0</v>
      </c>
      <c r="Y105" s="527">
        <v>0</v>
      </c>
      <c r="Z105" s="527">
        <v>0</v>
      </c>
      <c r="AA105" s="527">
        <v>1</v>
      </c>
      <c r="AB105" s="527">
        <v>49</v>
      </c>
      <c r="AC105" s="528">
        <v>39</v>
      </c>
    </row>
    <row r="106" spans="1:29" ht="18" customHeight="1">
      <c r="A106" s="523" t="s">
        <v>401</v>
      </c>
      <c r="B106" s="2644"/>
      <c r="C106" s="534">
        <v>4373</v>
      </c>
      <c r="D106" s="535">
        <v>0</v>
      </c>
      <c r="E106" s="536"/>
      <c r="F106" s="537">
        <v>0</v>
      </c>
      <c r="G106" s="538">
        <v>0</v>
      </c>
      <c r="H106" s="535">
        <v>0</v>
      </c>
      <c r="I106" s="536"/>
      <c r="J106" s="537">
        <v>0</v>
      </c>
      <c r="K106" s="537">
        <v>0</v>
      </c>
      <c r="L106" s="538"/>
      <c r="M106" s="537"/>
      <c r="N106" s="537"/>
      <c r="O106" s="538"/>
      <c r="P106" s="537"/>
      <c r="Q106" s="537"/>
      <c r="R106" s="539">
        <v>2</v>
      </c>
      <c r="S106" s="540">
        <v>1</v>
      </c>
      <c r="T106" s="541">
        <v>4621</v>
      </c>
      <c r="U106" s="542">
        <v>4324.6000000000004</v>
      </c>
      <c r="V106" s="543">
        <v>98.893208323805183</v>
      </c>
      <c r="W106" s="524"/>
      <c r="X106" s="538">
        <v>0</v>
      </c>
      <c r="Y106" s="537">
        <v>0</v>
      </c>
      <c r="Z106" s="537">
        <v>0</v>
      </c>
      <c r="AA106" s="537">
        <v>1</v>
      </c>
      <c r="AB106" s="537">
        <v>15</v>
      </c>
      <c r="AC106" s="538">
        <v>6</v>
      </c>
    </row>
    <row r="107" spans="1:29" ht="18" customHeight="1">
      <c r="A107" s="523"/>
      <c r="B107" s="2643" t="s">
        <v>402</v>
      </c>
      <c r="C107" s="524"/>
      <c r="D107" s="525">
        <v>0</v>
      </c>
      <c r="E107" s="526"/>
      <c r="F107" s="527">
        <v>0</v>
      </c>
      <c r="G107" s="528">
        <v>0</v>
      </c>
      <c r="H107" s="529">
        <v>1</v>
      </c>
      <c r="I107" s="530"/>
      <c r="J107" s="527">
        <v>4000</v>
      </c>
      <c r="K107" s="528">
        <v>3715</v>
      </c>
      <c r="L107" s="524">
        <v>0</v>
      </c>
      <c r="M107" s="531">
        <v>0</v>
      </c>
      <c r="N107" s="531">
        <v>0</v>
      </c>
      <c r="O107" s="532">
        <v>0</v>
      </c>
      <c r="P107" s="531">
        <v>0</v>
      </c>
      <c r="Q107" s="531">
        <v>0</v>
      </c>
      <c r="R107" s="533">
        <v>0</v>
      </c>
      <c r="S107" s="531">
        <v>0</v>
      </c>
      <c r="T107" s="531">
        <v>0</v>
      </c>
      <c r="U107" s="531">
        <v>0</v>
      </c>
      <c r="V107" s="524">
        <v>0</v>
      </c>
      <c r="W107" s="524"/>
      <c r="X107" s="528">
        <v>0</v>
      </c>
      <c r="Y107" s="527">
        <v>0</v>
      </c>
      <c r="Z107" s="527">
        <v>0</v>
      </c>
      <c r="AA107" s="527">
        <v>0</v>
      </c>
      <c r="AB107" s="527">
        <v>0</v>
      </c>
      <c r="AC107" s="528">
        <v>0</v>
      </c>
    </row>
    <row r="108" spans="1:29" ht="18" customHeight="1">
      <c r="A108" s="523"/>
      <c r="B108" s="2644"/>
      <c r="C108" s="534">
        <v>4061</v>
      </c>
      <c r="D108" s="535">
        <v>0</v>
      </c>
      <c r="E108" s="536"/>
      <c r="F108" s="537">
        <v>0</v>
      </c>
      <c r="G108" s="538">
        <v>0</v>
      </c>
      <c r="H108" s="535">
        <v>0</v>
      </c>
      <c r="I108" s="536"/>
      <c r="J108" s="537">
        <v>0</v>
      </c>
      <c r="K108" s="537">
        <v>0</v>
      </c>
      <c r="L108" s="538"/>
      <c r="M108" s="537"/>
      <c r="N108" s="537"/>
      <c r="O108" s="538"/>
      <c r="P108" s="537"/>
      <c r="Q108" s="537"/>
      <c r="R108" s="539">
        <v>1</v>
      </c>
      <c r="S108" s="540">
        <v>0</v>
      </c>
      <c r="T108" s="541">
        <v>4000</v>
      </c>
      <c r="U108" s="542">
        <v>3715</v>
      </c>
      <c r="V108" s="543">
        <v>91.479931051465158</v>
      </c>
      <c r="W108" s="524"/>
      <c r="X108" s="538">
        <v>3</v>
      </c>
      <c r="Y108" s="537">
        <v>242</v>
      </c>
      <c r="Z108" s="537">
        <v>142</v>
      </c>
      <c r="AA108" s="537">
        <v>15</v>
      </c>
      <c r="AB108" s="537">
        <v>381</v>
      </c>
      <c r="AC108" s="538">
        <v>233</v>
      </c>
    </row>
    <row r="109" spans="1:29" ht="18" customHeight="1">
      <c r="A109" s="523"/>
      <c r="B109" s="2643" t="s">
        <v>403</v>
      </c>
      <c r="C109" s="524"/>
      <c r="D109" s="525">
        <v>1</v>
      </c>
      <c r="E109" s="526"/>
      <c r="F109" s="527">
        <v>6979</v>
      </c>
      <c r="G109" s="528">
        <v>4957</v>
      </c>
      <c r="H109" s="529">
        <v>10</v>
      </c>
      <c r="I109" s="530"/>
      <c r="J109" s="527">
        <v>8239</v>
      </c>
      <c r="K109" s="528">
        <v>5663</v>
      </c>
      <c r="L109" s="524"/>
      <c r="M109" s="531"/>
      <c r="N109" s="531"/>
      <c r="O109" s="532">
        <v>0</v>
      </c>
      <c r="P109" s="531">
        <v>0</v>
      </c>
      <c r="Q109" s="531">
        <v>0</v>
      </c>
      <c r="R109" s="533">
        <v>0</v>
      </c>
      <c r="S109" s="531">
        <v>0</v>
      </c>
      <c r="T109" s="531">
        <v>0</v>
      </c>
      <c r="U109" s="531">
        <v>0</v>
      </c>
      <c r="V109" s="524">
        <v>0</v>
      </c>
      <c r="W109" s="524"/>
      <c r="X109" s="528">
        <v>1</v>
      </c>
      <c r="Y109" s="527">
        <v>95</v>
      </c>
      <c r="Z109" s="527">
        <v>44</v>
      </c>
      <c r="AA109" s="527">
        <v>14</v>
      </c>
      <c r="AB109" s="527">
        <v>453</v>
      </c>
      <c r="AC109" s="528">
        <v>208</v>
      </c>
    </row>
    <row r="110" spans="1:29" ht="18" customHeight="1">
      <c r="A110" s="523"/>
      <c r="B110" s="2644"/>
      <c r="C110" s="534">
        <v>11103</v>
      </c>
      <c r="D110" s="535">
        <v>0</v>
      </c>
      <c r="E110" s="536"/>
      <c r="F110" s="537">
        <v>0</v>
      </c>
      <c r="G110" s="538">
        <v>0</v>
      </c>
      <c r="H110" s="535">
        <v>1</v>
      </c>
      <c r="I110" s="536"/>
      <c r="J110" s="537">
        <v>1421</v>
      </c>
      <c r="K110" s="537">
        <v>103</v>
      </c>
      <c r="L110" s="538">
        <v>1</v>
      </c>
      <c r="M110" s="537">
        <v>1393</v>
      </c>
      <c r="N110" s="537">
        <v>82</v>
      </c>
      <c r="O110" s="538"/>
      <c r="P110" s="537"/>
      <c r="Q110" s="537"/>
      <c r="R110" s="539">
        <v>13</v>
      </c>
      <c r="S110" s="540">
        <v>0</v>
      </c>
      <c r="T110" s="541">
        <v>18032</v>
      </c>
      <c r="U110" s="542">
        <v>10805</v>
      </c>
      <c r="V110" s="543">
        <v>97.316040709718095</v>
      </c>
      <c r="W110" s="524"/>
      <c r="X110" s="538">
        <v>2</v>
      </c>
      <c r="Y110" s="537">
        <v>140</v>
      </c>
      <c r="Z110" s="537">
        <v>35</v>
      </c>
      <c r="AA110" s="537">
        <v>2</v>
      </c>
      <c r="AB110" s="537">
        <v>75</v>
      </c>
      <c r="AC110" s="538">
        <v>17</v>
      </c>
    </row>
    <row r="111" spans="1:29" ht="18" customHeight="1">
      <c r="A111" s="523"/>
      <c r="B111" s="2643" t="s">
        <v>404</v>
      </c>
      <c r="C111" s="524"/>
      <c r="D111" s="525">
        <v>0</v>
      </c>
      <c r="E111" s="526"/>
      <c r="F111" s="527">
        <v>0</v>
      </c>
      <c r="G111" s="528">
        <v>0</v>
      </c>
      <c r="H111" s="529">
        <v>1</v>
      </c>
      <c r="I111" s="530"/>
      <c r="J111" s="527">
        <v>3200</v>
      </c>
      <c r="K111" s="528">
        <v>2781</v>
      </c>
      <c r="L111" s="524">
        <v>0</v>
      </c>
      <c r="M111" s="531">
        <v>0</v>
      </c>
      <c r="N111" s="531">
        <v>0</v>
      </c>
      <c r="O111" s="532">
        <v>0</v>
      </c>
      <c r="P111" s="531">
        <v>0</v>
      </c>
      <c r="Q111" s="531">
        <v>0</v>
      </c>
      <c r="R111" s="533">
        <v>0</v>
      </c>
      <c r="S111" s="531">
        <v>0</v>
      </c>
      <c r="T111" s="531">
        <v>0</v>
      </c>
      <c r="U111" s="531">
        <v>0</v>
      </c>
      <c r="V111" s="524">
        <v>0</v>
      </c>
      <c r="W111" s="524"/>
      <c r="X111" s="528">
        <v>0</v>
      </c>
      <c r="Y111" s="527">
        <v>0</v>
      </c>
      <c r="Z111" s="527">
        <v>0</v>
      </c>
      <c r="AA111" s="527">
        <v>0</v>
      </c>
      <c r="AB111" s="527">
        <v>0</v>
      </c>
      <c r="AC111" s="528">
        <v>0</v>
      </c>
    </row>
    <row r="112" spans="1:29" ht="18" customHeight="1">
      <c r="A112" s="523"/>
      <c r="B112" s="2644"/>
      <c r="C112" s="534">
        <v>2787</v>
      </c>
      <c r="D112" s="535">
        <v>0</v>
      </c>
      <c r="E112" s="536"/>
      <c r="F112" s="537">
        <v>0</v>
      </c>
      <c r="G112" s="538">
        <v>0</v>
      </c>
      <c r="H112" s="535">
        <v>0</v>
      </c>
      <c r="I112" s="536"/>
      <c r="J112" s="537">
        <v>0</v>
      </c>
      <c r="K112" s="537">
        <v>0</v>
      </c>
      <c r="L112" s="538"/>
      <c r="M112" s="537"/>
      <c r="N112" s="537"/>
      <c r="O112" s="538"/>
      <c r="P112" s="537"/>
      <c r="Q112" s="537"/>
      <c r="R112" s="533">
        <v>1</v>
      </c>
      <c r="S112" s="548">
        <v>0</v>
      </c>
      <c r="T112" s="524">
        <v>3200</v>
      </c>
      <c r="U112" s="531">
        <v>2781</v>
      </c>
      <c r="V112" s="545">
        <v>99.784714747039828</v>
      </c>
      <c r="W112" s="524"/>
      <c r="X112" s="538">
        <v>0</v>
      </c>
      <c r="Y112" s="537">
        <v>0</v>
      </c>
      <c r="Z112" s="537">
        <v>0</v>
      </c>
      <c r="AA112" s="537">
        <v>0</v>
      </c>
      <c r="AB112" s="537">
        <v>0</v>
      </c>
      <c r="AC112" s="538">
        <v>0</v>
      </c>
    </row>
    <row r="113" spans="1:29" ht="18" customHeight="1">
      <c r="A113" s="523"/>
      <c r="B113" s="2651" t="s">
        <v>405</v>
      </c>
      <c r="C113" s="524"/>
      <c r="D113" s="525">
        <v>0</v>
      </c>
      <c r="E113" s="526"/>
      <c r="F113" s="527">
        <v>0</v>
      </c>
      <c r="G113" s="528">
        <v>0</v>
      </c>
      <c r="H113" s="529">
        <v>4</v>
      </c>
      <c r="I113" s="530"/>
      <c r="J113" s="527">
        <v>4380</v>
      </c>
      <c r="K113" s="528">
        <v>770</v>
      </c>
      <c r="L113" s="524">
        <v>0</v>
      </c>
      <c r="M113" s="531">
        <v>0</v>
      </c>
      <c r="N113" s="531">
        <v>0</v>
      </c>
      <c r="O113" s="532">
        <v>0</v>
      </c>
      <c r="P113" s="531">
        <v>0</v>
      </c>
      <c r="Q113" s="531">
        <v>0</v>
      </c>
      <c r="R113" s="546">
        <v>0</v>
      </c>
      <c r="S113" s="547">
        <v>0</v>
      </c>
      <c r="T113" s="547">
        <v>0</v>
      </c>
      <c r="U113" s="547">
        <v>0</v>
      </c>
      <c r="V113" s="532">
        <v>0</v>
      </c>
      <c r="W113" s="524"/>
      <c r="X113" s="528">
        <v>0</v>
      </c>
      <c r="Y113" s="527">
        <v>0</v>
      </c>
      <c r="Z113" s="527">
        <v>0</v>
      </c>
      <c r="AA113" s="527">
        <v>1</v>
      </c>
      <c r="AB113" s="527">
        <v>24</v>
      </c>
      <c r="AC113" s="528">
        <v>5</v>
      </c>
    </row>
    <row r="114" spans="1:29" ht="18" customHeight="1">
      <c r="A114" s="523"/>
      <c r="B114" s="2644"/>
      <c r="C114" s="534">
        <v>775</v>
      </c>
      <c r="D114" s="535">
        <v>0</v>
      </c>
      <c r="E114" s="536"/>
      <c r="F114" s="537">
        <v>0</v>
      </c>
      <c r="G114" s="538">
        <v>0</v>
      </c>
      <c r="H114" s="535">
        <v>0</v>
      </c>
      <c r="I114" s="536"/>
      <c r="J114" s="537">
        <v>0</v>
      </c>
      <c r="K114" s="537">
        <v>0</v>
      </c>
      <c r="L114" s="538"/>
      <c r="M114" s="537"/>
      <c r="N114" s="537"/>
      <c r="O114" s="538"/>
      <c r="P114" s="537"/>
      <c r="Q114" s="537"/>
      <c r="R114" s="539">
        <v>4</v>
      </c>
      <c r="S114" s="540">
        <v>0</v>
      </c>
      <c r="T114" s="541">
        <v>4380</v>
      </c>
      <c r="U114" s="542">
        <v>770</v>
      </c>
      <c r="V114" s="543">
        <v>99.354838709677423</v>
      </c>
      <c r="W114" s="541"/>
      <c r="X114" s="538">
        <v>0</v>
      </c>
      <c r="Y114" s="537">
        <v>0</v>
      </c>
      <c r="Z114" s="537">
        <v>0</v>
      </c>
      <c r="AA114" s="537">
        <v>0</v>
      </c>
      <c r="AB114" s="537">
        <v>0</v>
      </c>
      <c r="AC114" s="538">
        <v>0</v>
      </c>
    </row>
    <row r="115" spans="1:29" ht="18" customHeight="1">
      <c r="A115" s="523"/>
      <c r="B115" s="2643" t="s">
        <v>406</v>
      </c>
      <c r="C115" s="524"/>
      <c r="D115" s="525">
        <v>0</v>
      </c>
      <c r="E115" s="526"/>
      <c r="F115" s="527">
        <v>0</v>
      </c>
      <c r="G115" s="528">
        <v>0</v>
      </c>
      <c r="H115" s="529">
        <v>1</v>
      </c>
      <c r="I115" s="530"/>
      <c r="J115" s="527">
        <v>4100</v>
      </c>
      <c r="K115" s="528">
        <v>3625</v>
      </c>
      <c r="L115" s="524">
        <v>0</v>
      </c>
      <c r="M115" s="531">
        <v>0</v>
      </c>
      <c r="N115" s="531">
        <v>0</v>
      </c>
      <c r="O115" s="532">
        <v>0</v>
      </c>
      <c r="P115" s="531">
        <v>0</v>
      </c>
      <c r="Q115" s="531">
        <v>0</v>
      </c>
      <c r="R115" s="533">
        <v>0</v>
      </c>
      <c r="S115" s="531">
        <v>0</v>
      </c>
      <c r="T115" s="531">
        <v>0</v>
      </c>
      <c r="U115" s="531">
        <v>0</v>
      </c>
      <c r="V115" s="524">
        <v>0</v>
      </c>
      <c r="W115" s="524"/>
      <c r="X115" s="528">
        <v>0</v>
      </c>
      <c r="Y115" s="527">
        <v>0</v>
      </c>
      <c r="Z115" s="527">
        <v>0</v>
      </c>
      <c r="AA115" s="527">
        <v>0</v>
      </c>
      <c r="AB115" s="527">
        <v>0</v>
      </c>
      <c r="AC115" s="528">
        <v>0</v>
      </c>
    </row>
    <row r="116" spans="1:29" ht="18" customHeight="1">
      <c r="A116" s="523"/>
      <c r="B116" s="2644"/>
      <c r="C116" s="534">
        <v>3628</v>
      </c>
      <c r="D116" s="535">
        <v>0</v>
      </c>
      <c r="E116" s="536"/>
      <c r="F116" s="537">
        <v>0</v>
      </c>
      <c r="G116" s="538">
        <v>0</v>
      </c>
      <c r="H116" s="535">
        <v>0</v>
      </c>
      <c r="I116" s="536"/>
      <c r="J116" s="537">
        <v>0</v>
      </c>
      <c r="K116" s="537">
        <v>0</v>
      </c>
      <c r="L116" s="538"/>
      <c r="M116" s="537"/>
      <c r="N116" s="537"/>
      <c r="O116" s="538"/>
      <c r="P116" s="537"/>
      <c r="Q116" s="537"/>
      <c r="R116" s="539">
        <v>1</v>
      </c>
      <c r="S116" s="578">
        <v>0</v>
      </c>
      <c r="T116" s="541">
        <v>4100</v>
      </c>
      <c r="U116" s="542">
        <v>3625</v>
      </c>
      <c r="V116" s="543">
        <v>99.917309812568917</v>
      </c>
      <c r="W116" s="541"/>
      <c r="X116" s="538">
        <v>0</v>
      </c>
      <c r="Y116" s="537">
        <v>0</v>
      </c>
      <c r="Z116" s="537">
        <v>0</v>
      </c>
      <c r="AA116" s="537">
        <v>0</v>
      </c>
      <c r="AB116" s="537">
        <v>0</v>
      </c>
      <c r="AC116" s="538">
        <v>0</v>
      </c>
    </row>
    <row r="117" spans="1:29" s="608" customFormat="1" ht="17.25" customHeight="1">
      <c r="A117" s="551"/>
      <c r="B117" s="552"/>
      <c r="C117" s="553">
        <v>0</v>
      </c>
      <c r="D117" s="554">
        <v>2</v>
      </c>
      <c r="E117" s="609">
        <v>1</v>
      </c>
      <c r="F117" s="554">
        <v>7000</v>
      </c>
      <c r="G117" s="554">
        <v>4965</v>
      </c>
      <c r="H117" s="554">
        <v>18</v>
      </c>
      <c r="I117" s="609">
        <v>0</v>
      </c>
      <c r="J117" s="554">
        <v>28519</v>
      </c>
      <c r="K117" s="554">
        <v>20870.599999999999</v>
      </c>
      <c r="L117" s="556">
        <v>0</v>
      </c>
      <c r="M117" s="556">
        <v>0</v>
      </c>
      <c r="N117" s="557">
        <v>0</v>
      </c>
      <c r="O117" s="557">
        <v>0</v>
      </c>
      <c r="P117" s="556">
        <v>0</v>
      </c>
      <c r="Q117" s="557">
        <v>0</v>
      </c>
      <c r="R117" s="554">
        <v>0</v>
      </c>
      <c r="S117" s="553">
        <v>0</v>
      </c>
      <c r="T117" s="554">
        <v>0</v>
      </c>
      <c r="U117" s="554">
        <v>0</v>
      </c>
      <c r="V117" s="559">
        <v>0</v>
      </c>
      <c r="W117" s="524" t="e">
        <v>#REF!</v>
      </c>
      <c r="X117" s="556">
        <v>1</v>
      </c>
      <c r="Y117" s="556">
        <v>95</v>
      </c>
      <c r="Z117" s="556">
        <v>44</v>
      </c>
      <c r="AA117" s="556">
        <v>16</v>
      </c>
      <c r="AB117" s="556">
        <v>526</v>
      </c>
      <c r="AC117" s="557">
        <v>252</v>
      </c>
    </row>
    <row r="118" spans="1:29" s="608" customFormat="1" ht="17.25" customHeight="1" thickBot="1">
      <c r="A118" s="560"/>
      <c r="B118" s="571" t="s">
        <v>331</v>
      </c>
      <c r="C118" s="572">
        <v>26727</v>
      </c>
      <c r="D118" s="563">
        <v>0</v>
      </c>
      <c r="E118" s="564">
        <v>0</v>
      </c>
      <c r="F118" s="563">
        <v>0</v>
      </c>
      <c r="G118" s="563">
        <v>0</v>
      </c>
      <c r="H118" s="563">
        <v>1</v>
      </c>
      <c r="I118" s="564">
        <v>0</v>
      </c>
      <c r="J118" s="563">
        <v>1421</v>
      </c>
      <c r="K118" s="565">
        <v>103</v>
      </c>
      <c r="L118" s="566">
        <v>1</v>
      </c>
      <c r="M118" s="566">
        <v>1393</v>
      </c>
      <c r="N118" s="567">
        <v>82</v>
      </c>
      <c r="O118" s="567">
        <v>0</v>
      </c>
      <c r="P118" s="566">
        <v>0</v>
      </c>
      <c r="Q118" s="567">
        <v>0</v>
      </c>
      <c r="R118" s="566">
        <v>22</v>
      </c>
      <c r="S118" s="575">
        <v>1</v>
      </c>
      <c r="T118" s="566">
        <v>38333</v>
      </c>
      <c r="U118" s="566">
        <v>26020.6</v>
      </c>
      <c r="V118" s="569">
        <v>97.356979833127539</v>
      </c>
      <c r="W118" s="524" t="e">
        <v>#REF!</v>
      </c>
      <c r="X118" s="566">
        <v>5</v>
      </c>
      <c r="Y118" s="566">
        <v>382</v>
      </c>
      <c r="Z118" s="566">
        <v>177</v>
      </c>
      <c r="AA118" s="566">
        <v>18</v>
      </c>
      <c r="AB118" s="566">
        <v>471</v>
      </c>
      <c r="AC118" s="567">
        <v>256</v>
      </c>
    </row>
    <row r="119" spans="1:29" ht="17.25" customHeight="1" thickTop="1">
      <c r="A119" s="523" t="s">
        <v>407</v>
      </c>
      <c r="B119" s="2650" t="s">
        <v>408</v>
      </c>
      <c r="C119" s="524"/>
      <c r="D119" s="525">
        <v>4</v>
      </c>
      <c r="E119" s="526"/>
      <c r="F119" s="527">
        <v>241750</v>
      </c>
      <c r="G119" s="528">
        <v>239726</v>
      </c>
      <c r="H119" s="529">
        <v>0</v>
      </c>
      <c r="I119" s="530"/>
      <c r="J119" s="527">
        <v>0</v>
      </c>
      <c r="K119" s="528">
        <v>0</v>
      </c>
      <c r="L119" s="524">
        <v>1</v>
      </c>
      <c r="M119" s="531"/>
      <c r="N119" s="531">
        <v>0</v>
      </c>
      <c r="O119" s="532">
        <v>0</v>
      </c>
      <c r="P119" s="531">
        <v>0</v>
      </c>
      <c r="Q119" s="531">
        <v>0</v>
      </c>
      <c r="R119" s="533">
        <v>0</v>
      </c>
      <c r="S119" s="531">
        <v>0</v>
      </c>
      <c r="T119" s="531">
        <v>0</v>
      </c>
      <c r="U119" s="531">
        <v>0</v>
      </c>
      <c r="V119" s="610">
        <v>0</v>
      </c>
      <c r="W119" s="524"/>
      <c r="X119" s="528">
        <v>0</v>
      </c>
      <c r="Y119" s="527">
        <v>0</v>
      </c>
      <c r="Z119" s="527">
        <v>0</v>
      </c>
      <c r="AA119" s="527">
        <v>0</v>
      </c>
      <c r="AB119" s="527">
        <v>0</v>
      </c>
      <c r="AC119" s="528">
        <v>0</v>
      </c>
    </row>
    <row r="120" spans="1:29" ht="17.25" customHeight="1">
      <c r="A120" s="523" t="s">
        <v>409</v>
      </c>
      <c r="B120" s="2644"/>
      <c r="C120" s="534">
        <v>240956</v>
      </c>
      <c r="D120" s="535">
        <v>0</v>
      </c>
      <c r="E120" s="536"/>
      <c r="F120" s="537">
        <v>0</v>
      </c>
      <c r="G120" s="611">
        <v>0</v>
      </c>
      <c r="H120" s="535">
        <v>1</v>
      </c>
      <c r="I120" s="536"/>
      <c r="J120" s="537">
        <v>200</v>
      </c>
      <c r="K120" s="537">
        <v>85</v>
      </c>
      <c r="L120" s="538">
        <v>6</v>
      </c>
      <c r="M120" s="537">
        <v>6905</v>
      </c>
      <c r="N120" s="537"/>
      <c r="O120" s="538"/>
      <c r="P120" s="537"/>
      <c r="Q120" s="537"/>
      <c r="R120" s="539">
        <v>12</v>
      </c>
      <c r="S120" s="578">
        <v>0</v>
      </c>
      <c r="T120" s="541">
        <v>248855</v>
      </c>
      <c r="U120" s="542">
        <v>239811</v>
      </c>
      <c r="V120" s="543">
        <v>99.524809508789986</v>
      </c>
      <c r="W120" s="524"/>
      <c r="X120" s="538">
        <v>5</v>
      </c>
      <c r="Y120" s="537">
        <v>354</v>
      </c>
      <c r="Z120" s="537">
        <v>235</v>
      </c>
      <c r="AA120" s="537">
        <v>1</v>
      </c>
      <c r="AB120" s="537">
        <v>26</v>
      </c>
      <c r="AC120" s="538">
        <v>21</v>
      </c>
    </row>
    <row r="121" spans="1:29" ht="17.25" customHeight="1">
      <c r="A121" s="523"/>
      <c r="B121" s="2643" t="s">
        <v>410</v>
      </c>
      <c r="C121" s="524"/>
      <c r="D121" s="525">
        <v>1</v>
      </c>
      <c r="E121" s="526"/>
      <c r="F121" s="527">
        <v>66840</v>
      </c>
      <c r="G121" s="528">
        <v>66918</v>
      </c>
      <c r="H121" s="529">
        <v>0</v>
      </c>
      <c r="I121" s="530"/>
      <c r="J121" s="527">
        <v>0</v>
      </c>
      <c r="K121" s="528">
        <v>0</v>
      </c>
      <c r="L121" s="524">
        <v>0</v>
      </c>
      <c r="M121" s="531">
        <v>0</v>
      </c>
      <c r="N121" s="531">
        <v>0</v>
      </c>
      <c r="O121" s="532">
        <v>0</v>
      </c>
      <c r="P121" s="531">
        <v>0</v>
      </c>
      <c r="Q121" s="531">
        <v>0</v>
      </c>
      <c r="R121" s="533">
        <v>0</v>
      </c>
      <c r="S121" s="531">
        <v>0</v>
      </c>
      <c r="T121" s="531">
        <v>0</v>
      </c>
      <c r="U121" s="531">
        <v>0</v>
      </c>
      <c r="V121" s="524">
        <v>0</v>
      </c>
      <c r="W121" s="524"/>
      <c r="X121" s="528">
        <v>0</v>
      </c>
      <c r="Y121" s="527">
        <v>0</v>
      </c>
      <c r="Z121" s="527">
        <v>0</v>
      </c>
      <c r="AA121" s="527">
        <v>0</v>
      </c>
      <c r="AB121" s="527">
        <v>0</v>
      </c>
      <c r="AC121" s="528">
        <v>0</v>
      </c>
    </row>
    <row r="122" spans="1:29" ht="17.25" customHeight="1">
      <c r="A122" s="523"/>
      <c r="B122" s="2644"/>
      <c r="C122" s="534">
        <v>66979</v>
      </c>
      <c r="D122" s="535">
        <v>0</v>
      </c>
      <c r="E122" s="536"/>
      <c r="F122" s="537">
        <v>0</v>
      </c>
      <c r="G122" s="611">
        <v>0</v>
      </c>
      <c r="H122" s="535">
        <v>0</v>
      </c>
      <c r="I122" s="536"/>
      <c r="J122" s="537">
        <v>0</v>
      </c>
      <c r="K122" s="537">
        <v>0</v>
      </c>
      <c r="L122" s="538"/>
      <c r="M122" s="537"/>
      <c r="N122" s="537"/>
      <c r="O122" s="538"/>
      <c r="P122" s="537"/>
      <c r="Q122" s="537"/>
      <c r="R122" s="539">
        <v>1</v>
      </c>
      <c r="S122" s="578">
        <v>0</v>
      </c>
      <c r="T122" s="541">
        <v>66840</v>
      </c>
      <c r="U122" s="542">
        <v>66918</v>
      </c>
      <c r="V122" s="543">
        <v>99.908926678511179</v>
      </c>
      <c r="W122" s="524"/>
      <c r="X122" s="538">
        <v>0</v>
      </c>
      <c r="Y122" s="537">
        <v>0</v>
      </c>
      <c r="Z122" s="537">
        <v>0</v>
      </c>
      <c r="AA122" s="537">
        <v>0</v>
      </c>
      <c r="AB122" s="537">
        <v>0</v>
      </c>
      <c r="AC122" s="538">
        <v>0</v>
      </c>
    </row>
    <row r="123" spans="1:29" ht="17.25" customHeight="1">
      <c r="A123" s="523"/>
      <c r="B123" s="2643" t="s">
        <v>411</v>
      </c>
      <c r="C123" s="524"/>
      <c r="D123" s="525">
        <v>1</v>
      </c>
      <c r="E123" s="526"/>
      <c r="F123" s="527">
        <v>96600</v>
      </c>
      <c r="G123" s="528">
        <v>93946</v>
      </c>
      <c r="H123" s="529">
        <v>0</v>
      </c>
      <c r="I123" s="530"/>
      <c r="J123" s="527">
        <v>0</v>
      </c>
      <c r="K123" s="528">
        <v>0</v>
      </c>
      <c r="L123" s="524"/>
      <c r="M123" s="531"/>
      <c r="N123" s="531">
        <v>0</v>
      </c>
      <c r="O123" s="532">
        <v>1</v>
      </c>
      <c r="P123" s="531">
        <v>926</v>
      </c>
      <c r="Q123" s="531">
        <v>0</v>
      </c>
      <c r="R123" s="546">
        <v>0</v>
      </c>
      <c r="S123" s="547">
        <v>0</v>
      </c>
      <c r="T123" s="531">
        <v>0</v>
      </c>
      <c r="U123" s="531">
        <v>0</v>
      </c>
      <c r="V123" s="524">
        <v>0</v>
      </c>
      <c r="W123" s="524"/>
      <c r="X123" s="528">
        <v>1</v>
      </c>
      <c r="Y123" s="527">
        <v>52</v>
      </c>
      <c r="Z123" s="527">
        <v>14</v>
      </c>
      <c r="AA123" s="527">
        <v>0</v>
      </c>
      <c r="AB123" s="527">
        <v>0</v>
      </c>
      <c r="AC123" s="528">
        <v>0</v>
      </c>
    </row>
    <row r="124" spans="1:29" ht="17.25" customHeight="1">
      <c r="A124" s="523"/>
      <c r="B124" s="2644"/>
      <c r="C124" s="534">
        <v>94871</v>
      </c>
      <c r="D124" s="535">
        <v>0</v>
      </c>
      <c r="E124" s="536"/>
      <c r="F124" s="537">
        <v>0</v>
      </c>
      <c r="G124" s="611">
        <v>0</v>
      </c>
      <c r="H124" s="535">
        <v>1</v>
      </c>
      <c r="I124" s="536"/>
      <c r="J124" s="537">
        <v>900</v>
      </c>
      <c r="K124" s="537">
        <v>193</v>
      </c>
      <c r="L124" s="538">
        <v>3</v>
      </c>
      <c r="M124" s="537">
        <v>1671</v>
      </c>
      <c r="N124" s="537"/>
      <c r="O124" s="538"/>
      <c r="P124" s="537"/>
      <c r="Q124" s="537"/>
      <c r="R124" s="539">
        <v>6</v>
      </c>
      <c r="S124" s="578">
        <v>0</v>
      </c>
      <c r="T124" s="541">
        <v>99171</v>
      </c>
      <c r="U124" s="542">
        <v>94139</v>
      </c>
      <c r="V124" s="543">
        <v>99.228425967893244</v>
      </c>
      <c r="W124" s="524"/>
      <c r="X124" s="538">
        <v>3</v>
      </c>
      <c r="Y124" s="537">
        <v>270</v>
      </c>
      <c r="Z124" s="537">
        <v>0</v>
      </c>
      <c r="AA124" s="537">
        <v>0</v>
      </c>
      <c r="AB124" s="537">
        <v>0</v>
      </c>
      <c r="AC124" s="538">
        <v>0</v>
      </c>
    </row>
    <row r="125" spans="1:29" ht="17.25" customHeight="1">
      <c r="A125" s="2652"/>
      <c r="B125" s="2643" t="s">
        <v>412</v>
      </c>
      <c r="C125" s="524"/>
      <c r="D125" s="525">
        <v>0</v>
      </c>
      <c r="E125" s="526"/>
      <c r="F125" s="527">
        <v>0</v>
      </c>
      <c r="G125" s="528">
        <v>0</v>
      </c>
      <c r="H125" s="529">
        <v>1</v>
      </c>
      <c r="I125" s="530"/>
      <c r="J125" s="527">
        <v>3300</v>
      </c>
      <c r="K125" s="528">
        <v>2667</v>
      </c>
      <c r="L125" s="524">
        <v>0</v>
      </c>
      <c r="M125" s="531">
        <v>0</v>
      </c>
      <c r="N125" s="531">
        <v>0</v>
      </c>
      <c r="O125" s="532">
        <v>0</v>
      </c>
      <c r="P125" s="531">
        <v>0</v>
      </c>
      <c r="Q125" s="531">
        <v>0</v>
      </c>
      <c r="R125" s="533">
        <v>0</v>
      </c>
      <c r="S125" s="531">
        <v>0</v>
      </c>
      <c r="T125" s="531">
        <v>0</v>
      </c>
      <c r="U125" s="531">
        <v>0</v>
      </c>
      <c r="V125" s="524">
        <v>0</v>
      </c>
      <c r="W125" s="524"/>
      <c r="X125" s="528">
        <v>0</v>
      </c>
      <c r="Y125" s="527">
        <v>0</v>
      </c>
      <c r="Z125" s="527">
        <v>0</v>
      </c>
      <c r="AA125" s="527">
        <v>0</v>
      </c>
      <c r="AB125" s="527">
        <v>0</v>
      </c>
      <c r="AC125" s="528">
        <v>0</v>
      </c>
    </row>
    <row r="126" spans="1:29" ht="17.25" customHeight="1">
      <c r="A126" s="2652"/>
      <c r="B126" s="2644"/>
      <c r="C126" s="534">
        <v>2667</v>
      </c>
      <c r="D126" s="535">
        <v>0</v>
      </c>
      <c r="E126" s="536"/>
      <c r="F126" s="537">
        <v>0</v>
      </c>
      <c r="G126" s="611">
        <v>0</v>
      </c>
      <c r="H126" s="535">
        <v>0</v>
      </c>
      <c r="I126" s="536"/>
      <c r="J126" s="537">
        <v>0</v>
      </c>
      <c r="K126" s="537">
        <v>0</v>
      </c>
      <c r="L126" s="538"/>
      <c r="M126" s="537"/>
      <c r="N126" s="537"/>
      <c r="O126" s="538"/>
      <c r="P126" s="537"/>
      <c r="Q126" s="537"/>
      <c r="R126" s="539">
        <v>1</v>
      </c>
      <c r="S126" s="578">
        <v>0</v>
      </c>
      <c r="T126" s="541">
        <v>3300</v>
      </c>
      <c r="U126" s="542">
        <v>2667</v>
      </c>
      <c r="V126" s="543">
        <v>100</v>
      </c>
      <c r="W126" s="541"/>
      <c r="X126" s="538">
        <v>0</v>
      </c>
      <c r="Y126" s="537">
        <v>0</v>
      </c>
      <c r="Z126" s="537">
        <v>0</v>
      </c>
      <c r="AA126" s="537">
        <v>0</v>
      </c>
      <c r="AB126" s="537">
        <v>0</v>
      </c>
      <c r="AC126" s="538">
        <v>0</v>
      </c>
    </row>
    <row r="127" spans="1:29" ht="17.25" customHeight="1">
      <c r="A127" s="523"/>
      <c r="B127" s="2643" t="s">
        <v>413</v>
      </c>
      <c r="C127" s="524"/>
      <c r="D127" s="525">
        <v>0</v>
      </c>
      <c r="E127" s="526"/>
      <c r="F127" s="527">
        <v>0</v>
      </c>
      <c r="G127" s="528">
        <v>0</v>
      </c>
      <c r="H127" s="529">
        <v>1</v>
      </c>
      <c r="I127" s="530"/>
      <c r="J127" s="527">
        <v>1750</v>
      </c>
      <c r="K127" s="528">
        <v>1609</v>
      </c>
      <c r="L127" s="524">
        <v>0</v>
      </c>
      <c r="M127" s="531">
        <v>0</v>
      </c>
      <c r="N127" s="531">
        <v>0</v>
      </c>
      <c r="O127" s="532">
        <v>0</v>
      </c>
      <c r="P127" s="531">
        <v>0</v>
      </c>
      <c r="Q127" s="531">
        <v>0</v>
      </c>
      <c r="R127" s="533">
        <v>0</v>
      </c>
      <c r="S127" s="531">
        <v>0</v>
      </c>
      <c r="T127" s="531">
        <v>0</v>
      </c>
      <c r="U127" s="531">
        <v>0</v>
      </c>
      <c r="V127" s="524">
        <v>0</v>
      </c>
      <c r="W127" s="524"/>
      <c r="X127" s="528">
        <v>0</v>
      </c>
      <c r="Y127" s="527">
        <v>0</v>
      </c>
      <c r="Z127" s="527">
        <v>0</v>
      </c>
      <c r="AA127" s="527">
        <v>0</v>
      </c>
      <c r="AB127" s="527">
        <v>0</v>
      </c>
      <c r="AC127" s="528">
        <v>0</v>
      </c>
    </row>
    <row r="128" spans="1:29" ht="17.25" customHeight="1">
      <c r="A128" s="523"/>
      <c r="B128" s="2644"/>
      <c r="C128" s="534">
        <v>1720</v>
      </c>
      <c r="D128" s="535">
        <v>0</v>
      </c>
      <c r="E128" s="536"/>
      <c r="F128" s="537">
        <v>0</v>
      </c>
      <c r="G128" s="611">
        <v>0</v>
      </c>
      <c r="H128" s="535">
        <v>0</v>
      </c>
      <c r="I128" s="536"/>
      <c r="J128" s="537">
        <v>0</v>
      </c>
      <c r="K128" s="537">
        <v>0</v>
      </c>
      <c r="L128" s="538"/>
      <c r="M128" s="537"/>
      <c r="N128" s="537"/>
      <c r="O128" s="538"/>
      <c r="P128" s="537"/>
      <c r="Q128" s="537"/>
      <c r="R128" s="539">
        <v>1</v>
      </c>
      <c r="S128" s="578">
        <v>0</v>
      </c>
      <c r="T128" s="541">
        <v>1750</v>
      </c>
      <c r="U128" s="542">
        <v>1609</v>
      </c>
      <c r="V128" s="543">
        <v>93.54651162790698</v>
      </c>
      <c r="W128" s="524"/>
      <c r="X128" s="538">
        <v>3</v>
      </c>
      <c r="Y128" s="537">
        <v>127</v>
      </c>
      <c r="Z128" s="537">
        <v>106</v>
      </c>
      <c r="AA128" s="537">
        <v>0</v>
      </c>
      <c r="AB128" s="537">
        <v>0</v>
      </c>
      <c r="AC128" s="538">
        <v>0</v>
      </c>
    </row>
    <row r="129" spans="1:29" ht="17.25" customHeight="1">
      <c r="A129" s="523"/>
      <c r="B129" s="2643" t="s">
        <v>414</v>
      </c>
      <c r="C129" s="524"/>
      <c r="D129" s="525">
        <v>1</v>
      </c>
      <c r="E129" s="526"/>
      <c r="F129" s="527">
        <v>9400</v>
      </c>
      <c r="G129" s="528">
        <v>8189</v>
      </c>
      <c r="H129" s="529">
        <v>1</v>
      </c>
      <c r="I129" s="530"/>
      <c r="J129" s="527">
        <v>2000</v>
      </c>
      <c r="K129" s="528">
        <v>128</v>
      </c>
      <c r="L129" s="524">
        <v>0</v>
      </c>
      <c r="M129" s="531">
        <v>0</v>
      </c>
      <c r="N129" s="531">
        <v>0</v>
      </c>
      <c r="O129" s="532">
        <v>0</v>
      </c>
      <c r="P129" s="531">
        <v>0</v>
      </c>
      <c r="Q129" s="531">
        <v>0</v>
      </c>
      <c r="R129" s="533">
        <v>0</v>
      </c>
      <c r="S129" s="531">
        <v>0</v>
      </c>
      <c r="T129" s="531">
        <v>0</v>
      </c>
      <c r="U129" s="531">
        <v>0</v>
      </c>
      <c r="V129" s="524">
        <v>0</v>
      </c>
      <c r="W129" s="524"/>
      <c r="X129" s="528">
        <v>0</v>
      </c>
      <c r="Y129" s="527">
        <v>0</v>
      </c>
      <c r="Z129" s="527">
        <v>0</v>
      </c>
      <c r="AA129" s="527">
        <v>0</v>
      </c>
      <c r="AB129" s="527">
        <v>0</v>
      </c>
      <c r="AC129" s="528">
        <v>0</v>
      </c>
    </row>
    <row r="130" spans="1:29" ht="17.25" customHeight="1">
      <c r="A130" s="523"/>
      <c r="B130" s="2644"/>
      <c r="C130" s="534">
        <v>8379</v>
      </c>
      <c r="D130" s="535">
        <v>0</v>
      </c>
      <c r="E130" s="536"/>
      <c r="F130" s="537">
        <v>0</v>
      </c>
      <c r="G130" s="611">
        <v>0</v>
      </c>
      <c r="H130" s="535">
        <v>0</v>
      </c>
      <c r="I130" s="536"/>
      <c r="J130" s="537">
        <v>0</v>
      </c>
      <c r="K130" s="537">
        <v>0</v>
      </c>
      <c r="L130" s="538"/>
      <c r="M130" s="537"/>
      <c r="N130" s="537"/>
      <c r="O130" s="538"/>
      <c r="P130" s="537"/>
      <c r="Q130" s="537"/>
      <c r="R130" s="539">
        <v>2</v>
      </c>
      <c r="S130" s="578">
        <v>0</v>
      </c>
      <c r="T130" s="541">
        <v>11400</v>
      </c>
      <c r="U130" s="542">
        <v>8317</v>
      </c>
      <c r="V130" s="543">
        <v>99.260054899152635</v>
      </c>
      <c r="W130" s="524"/>
      <c r="X130" s="538">
        <v>0</v>
      </c>
      <c r="Y130" s="537">
        <v>0</v>
      </c>
      <c r="Z130" s="537">
        <v>0</v>
      </c>
      <c r="AA130" s="537">
        <v>0</v>
      </c>
      <c r="AB130" s="537">
        <v>0</v>
      </c>
      <c r="AC130" s="538">
        <v>0</v>
      </c>
    </row>
    <row r="131" spans="1:29" ht="17.25" customHeight="1">
      <c r="A131" s="523"/>
      <c r="B131" s="2643" t="s">
        <v>415</v>
      </c>
      <c r="C131" s="524"/>
      <c r="D131" s="525">
        <v>0</v>
      </c>
      <c r="E131" s="526"/>
      <c r="F131" s="527">
        <v>0</v>
      </c>
      <c r="G131" s="528">
        <v>0</v>
      </c>
      <c r="H131" s="529">
        <v>1</v>
      </c>
      <c r="I131" s="530"/>
      <c r="J131" s="527">
        <v>4870</v>
      </c>
      <c r="K131" s="528">
        <v>4392</v>
      </c>
      <c r="L131" s="524">
        <v>0</v>
      </c>
      <c r="M131" s="531">
        <v>0</v>
      </c>
      <c r="N131" s="531">
        <v>0</v>
      </c>
      <c r="O131" s="532">
        <v>0</v>
      </c>
      <c r="P131" s="531">
        <v>0</v>
      </c>
      <c r="Q131" s="531">
        <v>0</v>
      </c>
      <c r="R131" s="533">
        <v>0</v>
      </c>
      <c r="S131" s="531">
        <v>0</v>
      </c>
      <c r="T131" s="531">
        <v>0</v>
      </c>
      <c r="U131" s="531">
        <v>0</v>
      </c>
      <c r="V131" s="524">
        <v>0</v>
      </c>
      <c r="W131" s="524"/>
      <c r="X131" s="528">
        <v>0</v>
      </c>
      <c r="Y131" s="527">
        <v>0</v>
      </c>
      <c r="Z131" s="527">
        <v>0</v>
      </c>
      <c r="AA131" s="527">
        <v>0</v>
      </c>
      <c r="AB131" s="527">
        <v>0</v>
      </c>
      <c r="AC131" s="528">
        <v>0</v>
      </c>
    </row>
    <row r="132" spans="1:29" ht="17.25" customHeight="1">
      <c r="A132" s="523"/>
      <c r="B132" s="2644"/>
      <c r="C132" s="534">
        <v>4392</v>
      </c>
      <c r="D132" s="535">
        <v>0</v>
      </c>
      <c r="E132" s="536"/>
      <c r="F132" s="537">
        <v>0</v>
      </c>
      <c r="G132" s="611">
        <v>0</v>
      </c>
      <c r="H132" s="535">
        <v>0</v>
      </c>
      <c r="I132" s="536"/>
      <c r="J132" s="537">
        <v>0</v>
      </c>
      <c r="K132" s="537">
        <v>0</v>
      </c>
      <c r="L132" s="538"/>
      <c r="M132" s="537"/>
      <c r="N132" s="537"/>
      <c r="O132" s="538"/>
      <c r="P132" s="537"/>
      <c r="Q132" s="537"/>
      <c r="R132" s="539">
        <v>1</v>
      </c>
      <c r="S132" s="578">
        <v>0</v>
      </c>
      <c r="T132" s="541">
        <v>4870</v>
      </c>
      <c r="U132" s="542">
        <v>4392</v>
      </c>
      <c r="V132" s="543">
        <v>100</v>
      </c>
      <c r="W132" s="524"/>
      <c r="X132" s="538">
        <v>0</v>
      </c>
      <c r="Y132" s="537">
        <v>0</v>
      </c>
      <c r="Z132" s="537">
        <v>0</v>
      </c>
      <c r="AA132" s="537">
        <v>0</v>
      </c>
      <c r="AB132" s="537">
        <v>0</v>
      </c>
      <c r="AC132" s="538">
        <v>0</v>
      </c>
    </row>
    <row r="133" spans="1:29" ht="17.25" customHeight="1">
      <c r="A133" s="523"/>
      <c r="B133" s="2643" t="s">
        <v>416</v>
      </c>
      <c r="C133" s="524"/>
      <c r="D133" s="525">
        <v>0</v>
      </c>
      <c r="E133" s="526"/>
      <c r="F133" s="527">
        <v>0</v>
      </c>
      <c r="G133" s="528">
        <v>0</v>
      </c>
      <c r="H133" s="529">
        <v>1</v>
      </c>
      <c r="I133" s="530"/>
      <c r="J133" s="527">
        <v>4749</v>
      </c>
      <c r="K133" s="528">
        <v>4449</v>
      </c>
      <c r="L133" s="524">
        <v>0</v>
      </c>
      <c r="M133" s="531">
        <v>0</v>
      </c>
      <c r="N133" s="531">
        <v>0</v>
      </c>
      <c r="O133" s="532">
        <v>0</v>
      </c>
      <c r="P133" s="531">
        <v>0</v>
      </c>
      <c r="Q133" s="531">
        <v>0</v>
      </c>
      <c r="R133" s="533">
        <v>0</v>
      </c>
      <c r="S133" s="531">
        <v>0</v>
      </c>
      <c r="T133" s="531">
        <v>0</v>
      </c>
      <c r="U133" s="531">
        <v>0</v>
      </c>
      <c r="V133" s="524">
        <v>0</v>
      </c>
      <c r="W133" s="524"/>
      <c r="X133" s="528">
        <v>0</v>
      </c>
      <c r="Y133" s="527">
        <v>0</v>
      </c>
      <c r="Z133" s="527">
        <v>0</v>
      </c>
      <c r="AA133" s="527">
        <v>0</v>
      </c>
      <c r="AB133" s="527">
        <v>0</v>
      </c>
      <c r="AC133" s="528">
        <v>0</v>
      </c>
    </row>
    <row r="134" spans="1:29" ht="17.25" customHeight="1">
      <c r="A134" s="523"/>
      <c r="B134" s="2644"/>
      <c r="C134" s="534">
        <v>4477</v>
      </c>
      <c r="D134" s="535">
        <v>0</v>
      </c>
      <c r="E134" s="536"/>
      <c r="F134" s="537">
        <v>0</v>
      </c>
      <c r="G134" s="611">
        <v>0</v>
      </c>
      <c r="H134" s="535">
        <v>0</v>
      </c>
      <c r="I134" s="536"/>
      <c r="J134" s="537">
        <v>0</v>
      </c>
      <c r="K134" s="537">
        <v>0</v>
      </c>
      <c r="L134" s="538"/>
      <c r="M134" s="537"/>
      <c r="N134" s="537"/>
      <c r="O134" s="538"/>
      <c r="P134" s="537"/>
      <c r="Q134" s="537"/>
      <c r="R134" s="539">
        <v>1</v>
      </c>
      <c r="S134" s="578">
        <v>0</v>
      </c>
      <c r="T134" s="541">
        <v>4749</v>
      </c>
      <c r="U134" s="542">
        <v>4449</v>
      </c>
      <c r="V134" s="543">
        <v>99.374581192763017</v>
      </c>
      <c r="W134" s="524"/>
      <c r="X134" s="538">
        <v>0</v>
      </c>
      <c r="Y134" s="537">
        <v>0</v>
      </c>
      <c r="Z134" s="537">
        <v>0</v>
      </c>
      <c r="AA134" s="537">
        <v>0</v>
      </c>
      <c r="AB134" s="537">
        <v>0</v>
      </c>
      <c r="AC134" s="538">
        <v>0</v>
      </c>
    </row>
    <row r="135" spans="1:29" s="608" customFormat="1" ht="17.25" customHeight="1">
      <c r="A135" s="551"/>
      <c r="B135" s="552"/>
      <c r="C135" s="553">
        <v>0</v>
      </c>
      <c r="D135" s="558">
        <v>7</v>
      </c>
      <c r="E135" s="595">
        <v>0</v>
      </c>
      <c r="F135" s="558">
        <v>414590</v>
      </c>
      <c r="G135" s="558">
        <v>408779</v>
      </c>
      <c r="H135" s="558">
        <v>5</v>
      </c>
      <c r="I135" s="594">
        <v>0</v>
      </c>
      <c r="J135" s="558">
        <v>16669</v>
      </c>
      <c r="K135" s="558">
        <v>13245</v>
      </c>
      <c r="L135" s="558">
        <v>1</v>
      </c>
      <c r="M135" s="597">
        <v>0</v>
      </c>
      <c r="N135" s="585">
        <v>0</v>
      </c>
      <c r="O135" s="585">
        <v>1</v>
      </c>
      <c r="P135" s="597">
        <v>926</v>
      </c>
      <c r="Q135" s="597">
        <v>0</v>
      </c>
      <c r="R135" s="558">
        <v>0</v>
      </c>
      <c r="S135" s="553">
        <v>0</v>
      </c>
      <c r="T135" s="558">
        <v>0</v>
      </c>
      <c r="U135" s="558">
        <v>0</v>
      </c>
      <c r="V135" s="558">
        <v>0</v>
      </c>
      <c r="W135" s="524"/>
      <c r="X135" s="558">
        <v>1</v>
      </c>
      <c r="Y135" s="558">
        <v>52</v>
      </c>
      <c r="Z135" s="558">
        <v>14</v>
      </c>
      <c r="AA135" s="558">
        <v>0</v>
      </c>
      <c r="AB135" s="558">
        <v>0</v>
      </c>
      <c r="AC135" s="596">
        <v>0</v>
      </c>
    </row>
    <row r="136" spans="1:29" s="608" customFormat="1" ht="17.25" customHeight="1">
      <c r="A136" s="612"/>
      <c r="B136" s="599" t="s">
        <v>331</v>
      </c>
      <c r="C136" s="600">
        <v>424441</v>
      </c>
      <c r="D136" s="601">
        <v>0</v>
      </c>
      <c r="E136" s="602">
        <v>0</v>
      </c>
      <c r="F136" s="601">
        <v>0</v>
      </c>
      <c r="G136" s="601">
        <v>0</v>
      </c>
      <c r="H136" s="601">
        <v>2</v>
      </c>
      <c r="I136" s="613">
        <v>0</v>
      </c>
      <c r="J136" s="601">
        <v>1100</v>
      </c>
      <c r="K136" s="601">
        <v>278</v>
      </c>
      <c r="L136" s="601">
        <v>9</v>
      </c>
      <c r="M136" s="604">
        <v>8576</v>
      </c>
      <c r="N136" s="607">
        <v>0</v>
      </c>
      <c r="O136" s="607">
        <v>0</v>
      </c>
      <c r="P136" s="604">
        <v>0</v>
      </c>
      <c r="Q136" s="604">
        <v>0</v>
      </c>
      <c r="R136" s="604">
        <v>25</v>
      </c>
      <c r="S136" s="605">
        <v>0</v>
      </c>
      <c r="T136" s="604">
        <v>440935</v>
      </c>
      <c r="U136" s="604">
        <v>422302</v>
      </c>
      <c r="V136" s="606">
        <v>99.496043030715697</v>
      </c>
      <c r="W136" s="541"/>
      <c r="X136" s="603">
        <v>11</v>
      </c>
      <c r="Y136" s="603">
        <v>751</v>
      </c>
      <c r="Z136" s="603">
        <v>341</v>
      </c>
      <c r="AA136" s="603">
        <v>1</v>
      </c>
      <c r="AB136" s="603">
        <v>26</v>
      </c>
      <c r="AC136" s="603">
        <v>21</v>
      </c>
    </row>
    <row r="137" spans="1:29" ht="17.25" customHeight="1">
      <c r="A137" s="523" t="s">
        <v>417</v>
      </c>
      <c r="B137" s="2651" t="s">
        <v>418</v>
      </c>
      <c r="C137" s="524"/>
      <c r="D137" s="529">
        <v>1</v>
      </c>
      <c r="E137" s="530"/>
      <c r="F137" s="527">
        <v>31100</v>
      </c>
      <c r="G137" s="528">
        <v>24671</v>
      </c>
      <c r="H137" s="529">
        <v>2</v>
      </c>
      <c r="I137" s="530"/>
      <c r="J137" s="527">
        <v>2250</v>
      </c>
      <c r="K137" s="528">
        <v>1665</v>
      </c>
      <c r="L137" s="524">
        <v>1</v>
      </c>
      <c r="M137" s="531">
        <v>0</v>
      </c>
      <c r="N137" s="531">
        <v>0</v>
      </c>
      <c r="O137" s="524">
        <v>0</v>
      </c>
      <c r="P137" s="531">
        <v>0</v>
      </c>
      <c r="Q137" s="531">
        <v>0</v>
      </c>
      <c r="R137" s="533">
        <v>0</v>
      </c>
      <c r="S137" s="531">
        <v>0</v>
      </c>
      <c r="T137" s="531">
        <v>0</v>
      </c>
      <c r="U137" s="531">
        <v>0</v>
      </c>
      <c r="V137" s="524">
        <v>0</v>
      </c>
      <c r="W137" s="524"/>
      <c r="X137" s="528">
        <v>0</v>
      </c>
      <c r="Y137" s="527">
        <v>0</v>
      </c>
      <c r="Z137" s="527">
        <v>0</v>
      </c>
      <c r="AA137" s="527">
        <v>0</v>
      </c>
      <c r="AB137" s="527">
        <v>0</v>
      </c>
      <c r="AC137" s="528">
        <v>0</v>
      </c>
    </row>
    <row r="138" spans="1:29" ht="17.25" customHeight="1">
      <c r="A138" s="523" t="s">
        <v>419</v>
      </c>
      <c r="B138" s="2644"/>
      <c r="C138" s="534">
        <v>26882</v>
      </c>
      <c r="D138" s="535">
        <v>0</v>
      </c>
      <c r="E138" s="536"/>
      <c r="F138" s="537">
        <v>0</v>
      </c>
      <c r="G138" s="611">
        <v>0</v>
      </c>
      <c r="H138" s="535">
        <v>3</v>
      </c>
      <c r="I138" s="536"/>
      <c r="J138" s="537">
        <v>430</v>
      </c>
      <c r="K138" s="537">
        <v>238</v>
      </c>
      <c r="L138" s="538">
        <v>1</v>
      </c>
      <c r="M138" s="537"/>
      <c r="N138" s="537"/>
      <c r="O138" s="538"/>
      <c r="P138" s="537"/>
      <c r="Q138" s="537"/>
      <c r="R138" s="539">
        <v>8</v>
      </c>
      <c r="S138" s="578">
        <v>0</v>
      </c>
      <c r="T138" s="541">
        <v>33780</v>
      </c>
      <c r="U138" s="542">
        <v>26574</v>
      </c>
      <c r="V138" s="543">
        <v>98.854251915780083</v>
      </c>
      <c r="W138" s="524"/>
      <c r="X138" s="538">
        <v>4</v>
      </c>
      <c r="Y138" s="537">
        <v>390</v>
      </c>
      <c r="Z138" s="537">
        <v>16</v>
      </c>
      <c r="AA138" s="537">
        <v>5</v>
      </c>
      <c r="AB138" s="537">
        <v>174</v>
      </c>
      <c r="AC138" s="538">
        <v>71</v>
      </c>
    </row>
    <row r="139" spans="1:29" ht="17.25" customHeight="1">
      <c r="A139" s="523" t="s">
        <v>420</v>
      </c>
      <c r="B139" s="2643" t="s">
        <v>421</v>
      </c>
      <c r="C139" s="524"/>
      <c r="D139" s="525">
        <v>1</v>
      </c>
      <c r="E139" s="526"/>
      <c r="F139" s="527">
        <v>12000</v>
      </c>
      <c r="G139" s="528">
        <v>9506</v>
      </c>
      <c r="H139" s="529">
        <v>1</v>
      </c>
      <c r="I139" s="530"/>
      <c r="J139" s="527">
        <v>154</v>
      </c>
      <c r="K139" s="528">
        <v>71</v>
      </c>
      <c r="L139" s="524">
        <v>0</v>
      </c>
      <c r="M139" s="531">
        <v>0</v>
      </c>
      <c r="N139" s="531">
        <v>0</v>
      </c>
      <c r="O139" s="532">
        <v>0</v>
      </c>
      <c r="P139" s="531">
        <v>0</v>
      </c>
      <c r="Q139" s="531">
        <v>0</v>
      </c>
      <c r="R139" s="533">
        <v>0</v>
      </c>
      <c r="S139" s="614">
        <v>0</v>
      </c>
      <c r="T139" s="531">
        <v>0</v>
      </c>
      <c r="U139" s="531">
        <v>0</v>
      </c>
      <c r="V139" s="524">
        <v>0</v>
      </c>
      <c r="W139" s="524"/>
      <c r="X139" s="528">
        <v>1</v>
      </c>
      <c r="Y139" s="527">
        <v>70</v>
      </c>
      <c r="Z139" s="527">
        <v>5</v>
      </c>
      <c r="AA139" s="527">
        <v>2</v>
      </c>
      <c r="AB139" s="527">
        <v>73</v>
      </c>
      <c r="AC139" s="528">
        <v>1</v>
      </c>
    </row>
    <row r="140" spans="1:29" ht="17.25" customHeight="1">
      <c r="A140" s="523" t="s">
        <v>422</v>
      </c>
      <c r="B140" s="2644"/>
      <c r="C140" s="534">
        <v>9633</v>
      </c>
      <c r="D140" s="535">
        <v>0</v>
      </c>
      <c r="E140" s="536"/>
      <c r="F140" s="537">
        <v>0</v>
      </c>
      <c r="G140" s="611">
        <v>0</v>
      </c>
      <c r="H140" s="535">
        <v>0</v>
      </c>
      <c r="I140" s="536"/>
      <c r="J140" s="537">
        <v>0</v>
      </c>
      <c r="K140" s="537">
        <v>0</v>
      </c>
      <c r="L140" s="538"/>
      <c r="M140" s="537"/>
      <c r="N140" s="537"/>
      <c r="O140" s="538"/>
      <c r="P140" s="537"/>
      <c r="Q140" s="537"/>
      <c r="R140" s="539">
        <v>2</v>
      </c>
      <c r="S140" s="578">
        <v>0</v>
      </c>
      <c r="T140" s="541">
        <v>12154</v>
      </c>
      <c r="U140" s="542">
        <v>9577</v>
      </c>
      <c r="V140" s="543">
        <v>99.418665005709542</v>
      </c>
      <c r="W140" s="524"/>
      <c r="X140" s="538">
        <v>0</v>
      </c>
      <c r="Y140" s="537">
        <v>0</v>
      </c>
      <c r="Z140" s="537">
        <v>0</v>
      </c>
      <c r="AA140" s="537">
        <v>0</v>
      </c>
      <c r="AB140" s="537">
        <v>0</v>
      </c>
      <c r="AC140" s="538">
        <v>0</v>
      </c>
    </row>
    <row r="141" spans="1:29" ht="17.25" customHeight="1">
      <c r="A141" s="523" t="s">
        <v>423</v>
      </c>
      <c r="B141" s="2643" t="s">
        <v>424</v>
      </c>
      <c r="C141" s="524"/>
      <c r="D141" s="525">
        <v>1</v>
      </c>
      <c r="E141" s="526"/>
      <c r="F141" s="527">
        <v>10000</v>
      </c>
      <c r="G141" s="528">
        <v>9711</v>
      </c>
      <c r="H141" s="529">
        <v>0</v>
      </c>
      <c r="I141" s="530"/>
      <c r="J141" s="527">
        <v>0</v>
      </c>
      <c r="K141" s="528">
        <v>0</v>
      </c>
      <c r="L141" s="524">
        <v>0</v>
      </c>
      <c r="M141" s="531">
        <v>0</v>
      </c>
      <c r="N141" s="531">
        <v>0</v>
      </c>
      <c r="O141" s="532">
        <v>0</v>
      </c>
      <c r="P141" s="531">
        <v>0</v>
      </c>
      <c r="Q141" s="531">
        <v>0</v>
      </c>
      <c r="R141" s="533">
        <v>0</v>
      </c>
      <c r="S141" s="614">
        <v>0</v>
      </c>
      <c r="T141" s="531">
        <v>0</v>
      </c>
      <c r="U141" s="531">
        <v>0</v>
      </c>
      <c r="V141" s="524">
        <v>0</v>
      </c>
      <c r="W141" s="524"/>
      <c r="X141" s="528">
        <v>0</v>
      </c>
      <c r="Y141" s="527">
        <v>0</v>
      </c>
      <c r="Z141" s="527">
        <v>0</v>
      </c>
      <c r="AA141" s="527">
        <v>0</v>
      </c>
      <c r="AB141" s="527">
        <v>0</v>
      </c>
      <c r="AC141" s="528">
        <v>0</v>
      </c>
    </row>
    <row r="142" spans="1:29" ht="17.25" customHeight="1">
      <c r="A142" s="523"/>
      <c r="B142" s="2644"/>
      <c r="C142" s="534">
        <v>9711</v>
      </c>
      <c r="D142" s="535">
        <v>0</v>
      </c>
      <c r="E142" s="536"/>
      <c r="F142" s="537">
        <v>0</v>
      </c>
      <c r="G142" s="611">
        <v>0</v>
      </c>
      <c r="H142" s="535">
        <v>0</v>
      </c>
      <c r="I142" s="536"/>
      <c r="J142" s="537">
        <v>0</v>
      </c>
      <c r="K142" s="537">
        <v>0</v>
      </c>
      <c r="L142" s="538"/>
      <c r="M142" s="537"/>
      <c r="N142" s="537"/>
      <c r="O142" s="538"/>
      <c r="P142" s="537"/>
      <c r="Q142" s="537"/>
      <c r="R142" s="539">
        <v>1</v>
      </c>
      <c r="S142" s="578">
        <v>0</v>
      </c>
      <c r="T142" s="541">
        <v>10000</v>
      </c>
      <c r="U142" s="542">
        <v>9711</v>
      </c>
      <c r="V142" s="543">
        <v>100</v>
      </c>
      <c r="W142" s="524"/>
      <c r="X142" s="538">
        <v>0</v>
      </c>
      <c r="Y142" s="537">
        <v>0</v>
      </c>
      <c r="Z142" s="537">
        <v>0</v>
      </c>
      <c r="AA142" s="537">
        <v>0</v>
      </c>
      <c r="AB142" s="537">
        <v>0</v>
      </c>
      <c r="AC142" s="538">
        <v>0</v>
      </c>
    </row>
    <row r="143" spans="1:29" ht="17.25" customHeight="1">
      <c r="A143" s="523"/>
      <c r="B143" s="2643" t="s">
        <v>425</v>
      </c>
      <c r="C143" s="524"/>
      <c r="D143" s="525">
        <v>1</v>
      </c>
      <c r="E143" s="526"/>
      <c r="F143" s="527">
        <v>9900</v>
      </c>
      <c r="G143" s="528">
        <v>8815</v>
      </c>
      <c r="H143" s="529">
        <v>0</v>
      </c>
      <c r="I143" s="530"/>
      <c r="J143" s="527">
        <v>0</v>
      </c>
      <c r="K143" s="528">
        <v>0</v>
      </c>
      <c r="L143" s="524">
        <v>0</v>
      </c>
      <c r="M143" s="531">
        <v>0</v>
      </c>
      <c r="N143" s="531">
        <v>0</v>
      </c>
      <c r="O143" s="532">
        <v>0</v>
      </c>
      <c r="P143" s="531">
        <v>0</v>
      </c>
      <c r="Q143" s="531">
        <v>0</v>
      </c>
      <c r="R143" s="533">
        <v>0</v>
      </c>
      <c r="S143" s="544"/>
      <c r="T143" s="531">
        <v>0</v>
      </c>
      <c r="U143" s="531">
        <v>0</v>
      </c>
      <c r="V143" s="524">
        <v>0</v>
      </c>
      <c r="W143" s="524"/>
      <c r="X143" s="528">
        <v>0</v>
      </c>
      <c r="Y143" s="527">
        <v>0</v>
      </c>
      <c r="Z143" s="527">
        <v>0</v>
      </c>
      <c r="AA143" s="527">
        <v>0</v>
      </c>
      <c r="AB143" s="527">
        <v>0</v>
      </c>
      <c r="AC143" s="528">
        <v>0</v>
      </c>
    </row>
    <row r="144" spans="1:29" ht="17.25" customHeight="1">
      <c r="A144" s="523"/>
      <c r="B144" s="2644"/>
      <c r="C144" s="534">
        <v>8855</v>
      </c>
      <c r="D144" s="535">
        <v>0</v>
      </c>
      <c r="E144" s="536"/>
      <c r="F144" s="537">
        <v>0</v>
      </c>
      <c r="G144" s="611">
        <v>0</v>
      </c>
      <c r="H144" s="535">
        <v>0</v>
      </c>
      <c r="I144" s="536"/>
      <c r="J144" s="537">
        <v>0</v>
      </c>
      <c r="K144" s="537">
        <v>0</v>
      </c>
      <c r="L144" s="538"/>
      <c r="M144" s="537"/>
      <c r="N144" s="537"/>
      <c r="O144" s="538"/>
      <c r="P144" s="537"/>
      <c r="Q144" s="537"/>
      <c r="R144" s="539">
        <v>1</v>
      </c>
      <c r="S144" s="578">
        <v>0</v>
      </c>
      <c r="T144" s="541">
        <v>9900</v>
      </c>
      <c r="U144" s="542">
        <v>8815</v>
      </c>
      <c r="V144" s="543">
        <v>99.548277809147379</v>
      </c>
      <c r="W144" s="524"/>
      <c r="X144" s="538">
        <v>1</v>
      </c>
      <c r="Y144" s="537">
        <v>98</v>
      </c>
      <c r="Z144" s="537">
        <v>12</v>
      </c>
      <c r="AA144" s="537">
        <v>3</v>
      </c>
      <c r="AB144" s="537">
        <v>135</v>
      </c>
      <c r="AC144" s="538">
        <v>88</v>
      </c>
    </row>
    <row r="145" spans="1:29" ht="17.25" customHeight="1">
      <c r="A145" s="523"/>
      <c r="B145" s="2643" t="s">
        <v>426</v>
      </c>
      <c r="C145" s="524"/>
      <c r="D145" s="525">
        <v>0</v>
      </c>
      <c r="E145" s="526"/>
      <c r="F145" s="527">
        <v>0</v>
      </c>
      <c r="G145" s="528">
        <v>0</v>
      </c>
      <c r="H145" s="529">
        <v>1</v>
      </c>
      <c r="I145" s="530"/>
      <c r="J145" s="527">
        <v>2540</v>
      </c>
      <c r="K145" s="528">
        <v>2293</v>
      </c>
      <c r="L145" s="524">
        <v>1</v>
      </c>
      <c r="M145" s="531">
        <v>20</v>
      </c>
      <c r="N145" s="531">
        <v>19</v>
      </c>
      <c r="O145" s="532">
        <v>0</v>
      </c>
      <c r="P145" s="531">
        <v>0</v>
      </c>
      <c r="Q145" s="531">
        <v>0</v>
      </c>
      <c r="R145" s="533">
        <v>0</v>
      </c>
      <c r="S145" s="614">
        <v>0</v>
      </c>
      <c r="T145" s="531">
        <v>0</v>
      </c>
      <c r="U145" s="531">
        <v>0</v>
      </c>
      <c r="V145" s="524">
        <v>0</v>
      </c>
      <c r="W145" s="524"/>
      <c r="X145" s="528">
        <v>0</v>
      </c>
      <c r="Y145" s="527">
        <v>0</v>
      </c>
      <c r="Z145" s="527">
        <v>0</v>
      </c>
      <c r="AA145" s="527">
        <v>0</v>
      </c>
      <c r="AB145" s="527">
        <v>0</v>
      </c>
      <c r="AC145" s="528">
        <v>0</v>
      </c>
    </row>
    <row r="146" spans="1:29" ht="17.25" customHeight="1">
      <c r="A146" s="523"/>
      <c r="B146" s="2644"/>
      <c r="C146" s="534">
        <v>2780</v>
      </c>
      <c r="D146" s="535">
        <v>0</v>
      </c>
      <c r="E146" s="536"/>
      <c r="F146" s="537">
        <v>0</v>
      </c>
      <c r="G146" s="611">
        <v>0</v>
      </c>
      <c r="H146" s="535">
        <v>1</v>
      </c>
      <c r="I146" s="536"/>
      <c r="J146" s="537">
        <v>180</v>
      </c>
      <c r="K146" s="537">
        <v>24</v>
      </c>
      <c r="L146" s="538">
        <v>2</v>
      </c>
      <c r="M146" s="537">
        <v>80</v>
      </c>
      <c r="N146" s="537">
        <v>76</v>
      </c>
      <c r="O146" s="538"/>
      <c r="P146" s="537"/>
      <c r="Q146" s="537"/>
      <c r="R146" s="539">
        <v>5</v>
      </c>
      <c r="S146" s="578">
        <v>0</v>
      </c>
      <c r="T146" s="541">
        <v>2820</v>
      </c>
      <c r="U146" s="542">
        <v>2412</v>
      </c>
      <c r="V146" s="543">
        <v>86.762589928057551</v>
      </c>
      <c r="W146" s="524"/>
      <c r="X146" s="538">
        <v>0</v>
      </c>
      <c r="Y146" s="537">
        <v>0</v>
      </c>
      <c r="Z146" s="537">
        <v>0</v>
      </c>
      <c r="AA146" s="537">
        <v>9</v>
      </c>
      <c r="AB146" s="537">
        <v>297</v>
      </c>
      <c r="AC146" s="538">
        <v>173</v>
      </c>
    </row>
    <row r="147" spans="1:29" s="608" customFormat="1" ht="17.25" customHeight="1">
      <c r="A147" s="551"/>
      <c r="B147" s="552"/>
      <c r="C147" s="553">
        <v>0</v>
      </c>
      <c r="D147" s="558">
        <v>4</v>
      </c>
      <c r="E147" s="595">
        <v>0</v>
      </c>
      <c r="F147" s="558">
        <v>63000</v>
      </c>
      <c r="G147" s="558">
        <v>52703</v>
      </c>
      <c r="H147" s="558">
        <v>4</v>
      </c>
      <c r="I147" s="595">
        <v>0</v>
      </c>
      <c r="J147" s="558">
        <v>4944</v>
      </c>
      <c r="K147" s="558">
        <v>4029</v>
      </c>
      <c r="L147" s="597">
        <v>2</v>
      </c>
      <c r="M147" s="597">
        <v>20</v>
      </c>
      <c r="N147" s="585">
        <v>19</v>
      </c>
      <c r="O147" s="585">
        <v>0</v>
      </c>
      <c r="P147" s="597">
        <v>0</v>
      </c>
      <c r="Q147" s="585">
        <v>0</v>
      </c>
      <c r="R147" s="558">
        <v>0</v>
      </c>
      <c r="S147" s="553">
        <v>0</v>
      </c>
      <c r="T147" s="558">
        <v>0</v>
      </c>
      <c r="U147" s="558">
        <v>0</v>
      </c>
      <c r="V147" s="596">
        <v>0</v>
      </c>
      <c r="W147" s="524"/>
      <c r="X147" s="597">
        <v>1</v>
      </c>
      <c r="Y147" s="597">
        <v>70</v>
      </c>
      <c r="Z147" s="597">
        <v>5</v>
      </c>
      <c r="AA147" s="597">
        <v>2</v>
      </c>
      <c r="AB147" s="597">
        <v>73</v>
      </c>
      <c r="AC147" s="585">
        <v>1</v>
      </c>
    </row>
    <row r="148" spans="1:29" s="608" customFormat="1" ht="17.25" customHeight="1" thickBot="1">
      <c r="A148" s="560"/>
      <c r="B148" s="571" t="s">
        <v>331</v>
      </c>
      <c r="C148" s="572">
        <v>57861</v>
      </c>
      <c r="D148" s="563">
        <v>0</v>
      </c>
      <c r="E148" s="564">
        <v>0</v>
      </c>
      <c r="F148" s="563">
        <v>0</v>
      </c>
      <c r="G148" s="563">
        <v>0</v>
      </c>
      <c r="H148" s="563">
        <v>4</v>
      </c>
      <c r="I148" s="564">
        <v>0</v>
      </c>
      <c r="J148" s="563">
        <v>610</v>
      </c>
      <c r="K148" s="565">
        <v>262</v>
      </c>
      <c r="L148" s="566">
        <v>3</v>
      </c>
      <c r="M148" s="566">
        <v>80</v>
      </c>
      <c r="N148" s="567">
        <v>76</v>
      </c>
      <c r="O148" s="567">
        <v>0</v>
      </c>
      <c r="P148" s="566">
        <v>0</v>
      </c>
      <c r="Q148" s="567">
        <v>0</v>
      </c>
      <c r="R148" s="566">
        <v>17</v>
      </c>
      <c r="S148" s="575">
        <v>0</v>
      </c>
      <c r="T148" s="566">
        <v>68654</v>
      </c>
      <c r="U148" s="566">
        <v>57089</v>
      </c>
      <c r="V148" s="569">
        <v>98.665767961148262</v>
      </c>
      <c r="W148" s="592"/>
      <c r="X148" s="566">
        <v>5</v>
      </c>
      <c r="Y148" s="566">
        <v>488</v>
      </c>
      <c r="Z148" s="566">
        <v>28</v>
      </c>
      <c r="AA148" s="566">
        <v>17</v>
      </c>
      <c r="AB148" s="566">
        <v>606</v>
      </c>
      <c r="AC148" s="567">
        <v>332</v>
      </c>
    </row>
    <row r="149" spans="1:29" ht="17.25" customHeight="1" thickTop="1">
      <c r="A149" s="523" t="s">
        <v>427</v>
      </c>
      <c r="B149" s="2651" t="s">
        <v>428</v>
      </c>
      <c r="C149" s="524"/>
      <c r="D149" s="529">
        <v>2</v>
      </c>
      <c r="E149" s="530"/>
      <c r="F149" s="527">
        <v>378134</v>
      </c>
      <c r="G149" s="528">
        <v>369626</v>
      </c>
      <c r="H149" s="529">
        <v>0</v>
      </c>
      <c r="I149" s="530"/>
      <c r="J149" s="527">
        <v>0</v>
      </c>
      <c r="K149" s="528">
        <v>0</v>
      </c>
      <c r="L149" s="524">
        <v>1</v>
      </c>
      <c r="M149" s="531">
        <v>39</v>
      </c>
      <c r="N149" s="531">
        <v>0</v>
      </c>
      <c r="O149" s="524"/>
      <c r="P149" s="531"/>
      <c r="Q149" s="531">
        <v>0</v>
      </c>
      <c r="R149" s="533">
        <v>0</v>
      </c>
      <c r="S149" s="531"/>
      <c r="T149" s="531">
        <v>0</v>
      </c>
      <c r="U149" s="531">
        <v>0</v>
      </c>
      <c r="V149" s="524">
        <v>0</v>
      </c>
      <c r="W149" s="524"/>
      <c r="X149" s="528">
        <v>0</v>
      </c>
      <c r="Y149" s="527">
        <v>0</v>
      </c>
      <c r="Z149" s="527">
        <v>0</v>
      </c>
      <c r="AA149" s="527">
        <v>0</v>
      </c>
      <c r="AB149" s="527">
        <v>0</v>
      </c>
      <c r="AC149" s="528">
        <v>0</v>
      </c>
    </row>
    <row r="150" spans="1:29" ht="18" customHeight="1">
      <c r="A150" s="523" t="s">
        <v>429</v>
      </c>
      <c r="B150" s="2644"/>
      <c r="C150" s="534">
        <v>372342</v>
      </c>
      <c r="D150" s="535">
        <v>0</v>
      </c>
      <c r="E150" s="536"/>
      <c r="F150" s="537">
        <v>0</v>
      </c>
      <c r="G150" s="611">
        <v>0</v>
      </c>
      <c r="H150" s="535">
        <v>2</v>
      </c>
      <c r="I150" s="536"/>
      <c r="J150" s="537">
        <v>1270</v>
      </c>
      <c r="K150" s="537">
        <v>623</v>
      </c>
      <c r="L150" s="538">
        <v>6</v>
      </c>
      <c r="M150" s="537">
        <v>3565</v>
      </c>
      <c r="N150" s="537">
        <v>126</v>
      </c>
      <c r="O150" s="538">
        <v>9</v>
      </c>
      <c r="P150" s="537">
        <v>61503</v>
      </c>
      <c r="Q150" s="537"/>
      <c r="R150" s="539">
        <v>20</v>
      </c>
      <c r="S150" s="578">
        <v>0</v>
      </c>
      <c r="T150" s="541">
        <v>383008</v>
      </c>
      <c r="U150" s="542">
        <v>370375</v>
      </c>
      <c r="V150" s="543">
        <v>99.471722233860277</v>
      </c>
      <c r="W150" s="524"/>
      <c r="X150" s="538">
        <v>20</v>
      </c>
      <c r="Y150" s="537">
        <v>1060</v>
      </c>
      <c r="Z150" s="537">
        <v>1031</v>
      </c>
      <c r="AA150" s="537">
        <v>24</v>
      </c>
      <c r="AB150" s="537">
        <v>591</v>
      </c>
      <c r="AC150" s="538">
        <v>542</v>
      </c>
    </row>
    <row r="151" spans="1:29" ht="18" customHeight="1">
      <c r="A151" s="523"/>
      <c r="B151" s="2643" t="s">
        <v>430</v>
      </c>
      <c r="C151" s="524"/>
      <c r="D151" s="525">
        <v>1</v>
      </c>
      <c r="E151" s="526"/>
      <c r="F151" s="527">
        <v>51200</v>
      </c>
      <c r="G151" s="528">
        <v>48734</v>
      </c>
      <c r="H151" s="529">
        <v>1</v>
      </c>
      <c r="I151" s="530"/>
      <c r="J151" s="527">
        <v>1060</v>
      </c>
      <c r="K151" s="528">
        <v>125</v>
      </c>
      <c r="L151" s="524">
        <v>1</v>
      </c>
      <c r="M151" s="531">
        <v>980</v>
      </c>
      <c r="N151" s="531">
        <v>883</v>
      </c>
      <c r="O151" s="532">
        <v>0</v>
      </c>
      <c r="P151" s="531">
        <v>0</v>
      </c>
      <c r="Q151" s="531">
        <v>0</v>
      </c>
      <c r="R151" s="533">
        <v>0</v>
      </c>
      <c r="S151" s="531"/>
      <c r="T151" s="531">
        <v>0</v>
      </c>
      <c r="U151" s="531">
        <v>0</v>
      </c>
      <c r="V151" s="524">
        <v>0</v>
      </c>
      <c r="W151" s="524"/>
      <c r="X151" s="528">
        <v>0</v>
      </c>
      <c r="Y151" s="527">
        <v>0</v>
      </c>
      <c r="Z151" s="527">
        <v>0</v>
      </c>
      <c r="AA151" s="527">
        <v>0</v>
      </c>
      <c r="AB151" s="527">
        <v>0</v>
      </c>
      <c r="AC151" s="528">
        <v>0</v>
      </c>
    </row>
    <row r="152" spans="1:29" ht="18" customHeight="1">
      <c r="A152" s="523"/>
      <c r="B152" s="2644"/>
      <c r="C152" s="534">
        <v>50056</v>
      </c>
      <c r="D152" s="535">
        <v>0</v>
      </c>
      <c r="E152" s="536"/>
      <c r="F152" s="537">
        <v>0</v>
      </c>
      <c r="G152" s="611">
        <v>0</v>
      </c>
      <c r="H152" s="535">
        <v>0</v>
      </c>
      <c r="I152" s="536"/>
      <c r="J152" s="537">
        <v>0</v>
      </c>
      <c r="K152" s="537">
        <v>0</v>
      </c>
      <c r="L152" s="538"/>
      <c r="M152" s="537"/>
      <c r="N152" s="537"/>
      <c r="O152" s="538"/>
      <c r="P152" s="537"/>
      <c r="Q152" s="537"/>
      <c r="R152" s="539">
        <v>3</v>
      </c>
      <c r="S152" s="578">
        <v>0</v>
      </c>
      <c r="T152" s="541">
        <v>53240</v>
      </c>
      <c r="U152" s="542">
        <v>49742</v>
      </c>
      <c r="V152" s="576">
        <v>99.372702573118104</v>
      </c>
      <c r="W152" s="524"/>
      <c r="X152" s="538">
        <v>0</v>
      </c>
      <c r="Y152" s="537">
        <v>0</v>
      </c>
      <c r="Z152" s="537">
        <v>0</v>
      </c>
      <c r="AA152" s="537">
        <v>2</v>
      </c>
      <c r="AB152" s="537">
        <v>0</v>
      </c>
      <c r="AC152" s="538">
        <v>78</v>
      </c>
    </row>
    <row r="153" spans="1:29" ht="18" customHeight="1">
      <c r="A153" s="523"/>
      <c r="B153" s="2643" t="s">
        <v>431</v>
      </c>
      <c r="C153" s="524"/>
      <c r="D153" s="525">
        <v>2</v>
      </c>
      <c r="E153" s="526">
        <v>1</v>
      </c>
      <c r="F153" s="527">
        <v>62216</v>
      </c>
      <c r="G153" s="528">
        <v>53309</v>
      </c>
      <c r="H153" s="529">
        <v>0</v>
      </c>
      <c r="I153" s="530"/>
      <c r="J153" s="527">
        <v>0</v>
      </c>
      <c r="K153" s="528">
        <v>0</v>
      </c>
      <c r="L153" s="524">
        <v>0</v>
      </c>
      <c r="M153" s="531">
        <v>0</v>
      </c>
      <c r="N153" s="531">
        <v>0</v>
      </c>
      <c r="O153" s="532">
        <v>0</v>
      </c>
      <c r="P153" s="531">
        <v>0</v>
      </c>
      <c r="Q153" s="531">
        <v>0</v>
      </c>
      <c r="R153" s="533">
        <v>0</v>
      </c>
      <c r="S153" s="531"/>
      <c r="T153" s="531">
        <v>0</v>
      </c>
      <c r="U153" s="531">
        <v>0</v>
      </c>
      <c r="V153" s="524">
        <v>0</v>
      </c>
      <c r="W153" s="524"/>
      <c r="X153" s="528">
        <v>0</v>
      </c>
      <c r="Y153" s="527">
        <v>0</v>
      </c>
      <c r="Z153" s="527">
        <v>0</v>
      </c>
      <c r="AA153" s="527">
        <v>0</v>
      </c>
      <c r="AB153" s="527">
        <v>0</v>
      </c>
      <c r="AC153" s="528">
        <v>0</v>
      </c>
    </row>
    <row r="154" spans="1:29" ht="18" customHeight="1">
      <c r="A154" s="523"/>
      <c r="B154" s="2644"/>
      <c r="C154" s="534">
        <v>59544</v>
      </c>
      <c r="D154" s="535">
        <v>0</v>
      </c>
      <c r="E154" s="536"/>
      <c r="F154" s="537">
        <v>0</v>
      </c>
      <c r="G154" s="611">
        <v>0</v>
      </c>
      <c r="H154" s="535">
        <v>1</v>
      </c>
      <c r="I154" s="536"/>
      <c r="J154" s="537">
        <v>150</v>
      </c>
      <c r="K154" s="537">
        <v>0</v>
      </c>
      <c r="L154" s="538"/>
      <c r="M154" s="537"/>
      <c r="N154" s="537"/>
      <c r="O154" s="538"/>
      <c r="P154" s="537"/>
      <c r="Q154" s="537"/>
      <c r="R154" s="533">
        <v>3</v>
      </c>
      <c r="S154" s="544">
        <v>1</v>
      </c>
      <c r="T154" s="524">
        <v>62366</v>
      </c>
      <c r="U154" s="531">
        <v>53309</v>
      </c>
      <c r="V154" s="545">
        <v>89.528751847373371</v>
      </c>
      <c r="W154" s="524"/>
      <c r="X154" s="538">
        <v>0</v>
      </c>
      <c r="Y154" s="537">
        <v>0</v>
      </c>
      <c r="Z154" s="537">
        <v>0</v>
      </c>
      <c r="AA154" s="537">
        <v>0</v>
      </c>
      <c r="AB154" s="537">
        <v>0</v>
      </c>
      <c r="AC154" s="538">
        <v>0</v>
      </c>
    </row>
    <row r="155" spans="1:29" ht="18" customHeight="1">
      <c r="A155" s="523"/>
      <c r="B155" s="2651" t="s">
        <v>432</v>
      </c>
      <c r="C155" s="524"/>
      <c r="D155" s="525">
        <v>1</v>
      </c>
      <c r="E155" s="526">
        <v>1</v>
      </c>
      <c r="F155" s="527">
        <v>15391</v>
      </c>
      <c r="G155" s="528">
        <v>14086</v>
      </c>
      <c r="H155" s="529">
        <v>0</v>
      </c>
      <c r="I155" s="530"/>
      <c r="J155" s="527">
        <v>0</v>
      </c>
      <c r="K155" s="528">
        <v>0</v>
      </c>
      <c r="L155" s="524">
        <v>0</v>
      </c>
      <c r="M155" s="531">
        <v>0</v>
      </c>
      <c r="N155" s="531">
        <v>0</v>
      </c>
      <c r="O155" s="532">
        <v>0</v>
      </c>
      <c r="P155" s="531">
        <v>0</v>
      </c>
      <c r="Q155" s="531">
        <v>0</v>
      </c>
      <c r="R155" s="546">
        <v>0</v>
      </c>
      <c r="S155" s="547"/>
      <c r="T155" s="547">
        <v>0</v>
      </c>
      <c r="U155" s="547">
        <v>0</v>
      </c>
      <c r="V155" s="532">
        <v>0</v>
      </c>
      <c r="W155" s="524"/>
      <c r="X155" s="528">
        <v>0</v>
      </c>
      <c r="Y155" s="527">
        <v>0</v>
      </c>
      <c r="Z155" s="527">
        <v>0</v>
      </c>
      <c r="AA155" s="527">
        <v>0</v>
      </c>
      <c r="AB155" s="527">
        <v>0</v>
      </c>
      <c r="AC155" s="528">
        <v>0</v>
      </c>
    </row>
    <row r="156" spans="1:29" ht="18" customHeight="1">
      <c r="A156" s="523"/>
      <c r="B156" s="2644"/>
      <c r="C156" s="534">
        <v>14506</v>
      </c>
      <c r="D156" s="535">
        <v>0</v>
      </c>
      <c r="E156" s="536"/>
      <c r="F156" s="537">
        <v>0</v>
      </c>
      <c r="G156" s="611">
        <v>0</v>
      </c>
      <c r="H156" s="535">
        <v>1</v>
      </c>
      <c r="I156" s="536"/>
      <c r="J156" s="537">
        <v>200</v>
      </c>
      <c r="K156" s="537">
        <v>103</v>
      </c>
      <c r="L156" s="538"/>
      <c r="M156" s="537"/>
      <c r="N156" s="537"/>
      <c r="O156" s="538"/>
      <c r="P156" s="537"/>
      <c r="Q156" s="537"/>
      <c r="R156" s="539">
        <v>2</v>
      </c>
      <c r="S156" s="578">
        <v>1</v>
      </c>
      <c r="T156" s="541">
        <v>15591</v>
      </c>
      <c r="U156" s="542">
        <v>14189</v>
      </c>
      <c r="V156" s="543">
        <v>97.814697366606921</v>
      </c>
      <c r="W156" s="524"/>
      <c r="X156" s="538">
        <v>0</v>
      </c>
      <c r="Y156" s="537">
        <v>0</v>
      </c>
      <c r="Z156" s="537">
        <v>0</v>
      </c>
      <c r="AA156" s="537">
        <v>0</v>
      </c>
      <c r="AB156" s="537">
        <v>0</v>
      </c>
      <c r="AC156" s="538">
        <v>0</v>
      </c>
    </row>
    <row r="157" spans="1:29" ht="18" customHeight="1">
      <c r="A157" s="523"/>
      <c r="B157" s="2643" t="s">
        <v>433</v>
      </c>
      <c r="C157" s="524"/>
      <c r="D157" s="525">
        <v>1</v>
      </c>
      <c r="E157" s="526"/>
      <c r="F157" s="527">
        <v>14700</v>
      </c>
      <c r="G157" s="528">
        <v>10492</v>
      </c>
      <c r="H157" s="529">
        <v>0</v>
      </c>
      <c r="I157" s="530"/>
      <c r="J157" s="527">
        <v>0</v>
      </c>
      <c r="K157" s="528">
        <v>0</v>
      </c>
      <c r="L157" s="524">
        <v>0</v>
      </c>
      <c r="M157" s="531">
        <v>0</v>
      </c>
      <c r="N157" s="531">
        <v>0</v>
      </c>
      <c r="O157" s="532">
        <v>0</v>
      </c>
      <c r="P157" s="531">
        <v>0</v>
      </c>
      <c r="Q157" s="531">
        <v>0</v>
      </c>
      <c r="R157" s="533">
        <v>0</v>
      </c>
      <c r="S157" s="531"/>
      <c r="T157" s="531">
        <v>0</v>
      </c>
      <c r="U157" s="531">
        <v>0</v>
      </c>
      <c r="V157" s="524">
        <v>0</v>
      </c>
      <c r="W157" s="524"/>
      <c r="X157" s="528">
        <v>0</v>
      </c>
      <c r="Y157" s="527">
        <v>0</v>
      </c>
      <c r="Z157" s="527">
        <v>0</v>
      </c>
      <c r="AA157" s="527">
        <v>0</v>
      </c>
      <c r="AB157" s="527">
        <v>0</v>
      </c>
      <c r="AC157" s="528">
        <v>0</v>
      </c>
    </row>
    <row r="158" spans="1:29" ht="18" customHeight="1">
      <c r="A158" s="523"/>
      <c r="B158" s="2644"/>
      <c r="C158" s="534">
        <v>10495</v>
      </c>
      <c r="D158" s="535">
        <v>0</v>
      </c>
      <c r="E158" s="536"/>
      <c r="F158" s="537">
        <v>0</v>
      </c>
      <c r="G158" s="611">
        <v>0</v>
      </c>
      <c r="H158" s="535">
        <v>0</v>
      </c>
      <c r="I158" s="536"/>
      <c r="J158" s="537">
        <v>0</v>
      </c>
      <c r="K158" s="537">
        <v>0</v>
      </c>
      <c r="L158" s="538"/>
      <c r="M158" s="537"/>
      <c r="N158" s="537"/>
      <c r="O158" s="538"/>
      <c r="P158" s="537"/>
      <c r="Q158" s="537"/>
      <c r="R158" s="539">
        <v>1</v>
      </c>
      <c r="S158" s="578">
        <v>0</v>
      </c>
      <c r="T158" s="541">
        <v>14700</v>
      </c>
      <c r="U158" s="542">
        <v>10492</v>
      </c>
      <c r="V158" s="576">
        <v>99.971414959504528</v>
      </c>
      <c r="W158" s="541"/>
      <c r="X158" s="538">
        <v>0</v>
      </c>
      <c r="Y158" s="537">
        <v>0</v>
      </c>
      <c r="Z158" s="537">
        <v>0</v>
      </c>
      <c r="AA158" s="537">
        <v>0</v>
      </c>
      <c r="AB158" s="537">
        <v>0</v>
      </c>
      <c r="AC158" s="538">
        <v>0</v>
      </c>
    </row>
    <row r="159" spans="1:29" ht="17.25" customHeight="1">
      <c r="A159" s="523"/>
      <c r="B159" s="2643" t="s">
        <v>434</v>
      </c>
      <c r="C159" s="524"/>
      <c r="D159" s="525">
        <v>1</v>
      </c>
      <c r="E159" s="526"/>
      <c r="F159" s="527">
        <v>7340</v>
      </c>
      <c r="G159" s="528">
        <v>6809</v>
      </c>
      <c r="H159" s="529">
        <v>0</v>
      </c>
      <c r="I159" s="530"/>
      <c r="J159" s="527">
        <v>0</v>
      </c>
      <c r="K159" s="528">
        <v>0</v>
      </c>
      <c r="L159" s="524">
        <v>0</v>
      </c>
      <c r="M159" s="531">
        <v>0</v>
      </c>
      <c r="N159" s="531">
        <v>0</v>
      </c>
      <c r="O159" s="532">
        <v>0</v>
      </c>
      <c r="P159" s="531">
        <v>0</v>
      </c>
      <c r="Q159" s="531">
        <v>0</v>
      </c>
      <c r="R159" s="533">
        <v>0</v>
      </c>
      <c r="S159" s="531"/>
      <c r="T159" s="531">
        <v>0</v>
      </c>
      <c r="U159" s="531">
        <v>0</v>
      </c>
      <c r="V159" s="524">
        <v>0</v>
      </c>
      <c r="W159" s="524"/>
      <c r="X159" s="528">
        <v>0</v>
      </c>
      <c r="Y159" s="527">
        <v>0</v>
      </c>
      <c r="Z159" s="527">
        <v>0</v>
      </c>
      <c r="AA159" s="527">
        <v>0</v>
      </c>
      <c r="AB159" s="527">
        <v>0</v>
      </c>
      <c r="AC159" s="528">
        <v>0</v>
      </c>
    </row>
    <row r="160" spans="1:29" ht="17.25" customHeight="1">
      <c r="A160" s="523"/>
      <c r="B160" s="2644"/>
      <c r="C160" s="534">
        <v>6828</v>
      </c>
      <c r="D160" s="535">
        <v>0</v>
      </c>
      <c r="E160" s="536"/>
      <c r="F160" s="537">
        <v>0</v>
      </c>
      <c r="G160" s="611">
        <v>0</v>
      </c>
      <c r="H160" s="535">
        <v>0</v>
      </c>
      <c r="I160" s="536"/>
      <c r="J160" s="537">
        <v>0</v>
      </c>
      <c r="K160" s="537">
        <v>0</v>
      </c>
      <c r="L160" s="538"/>
      <c r="M160" s="537"/>
      <c r="N160" s="537"/>
      <c r="O160" s="538"/>
      <c r="P160" s="537"/>
      <c r="Q160" s="537"/>
      <c r="R160" s="539">
        <v>1</v>
      </c>
      <c r="S160" s="578">
        <v>0</v>
      </c>
      <c r="T160" s="541">
        <v>7340</v>
      </c>
      <c r="U160" s="542">
        <v>6809</v>
      </c>
      <c r="V160" s="543">
        <v>99.721734036321024</v>
      </c>
      <c r="W160" s="524"/>
      <c r="X160" s="538">
        <v>0</v>
      </c>
      <c r="Y160" s="537">
        <v>0</v>
      </c>
      <c r="Z160" s="537">
        <v>0</v>
      </c>
      <c r="AA160" s="537">
        <v>0</v>
      </c>
      <c r="AB160" s="537">
        <v>0</v>
      </c>
      <c r="AC160" s="538">
        <v>0</v>
      </c>
    </row>
    <row r="161" spans="1:30" ht="17.25" customHeight="1">
      <c r="A161" s="523"/>
      <c r="B161" s="2643" t="s">
        <v>435</v>
      </c>
      <c r="C161" s="524"/>
      <c r="D161" s="525">
        <v>1</v>
      </c>
      <c r="E161" s="526"/>
      <c r="F161" s="527">
        <v>8400</v>
      </c>
      <c r="G161" s="528">
        <v>7822</v>
      </c>
      <c r="H161" s="529">
        <v>0</v>
      </c>
      <c r="I161" s="530"/>
      <c r="J161" s="527">
        <v>0</v>
      </c>
      <c r="K161" s="528">
        <v>0</v>
      </c>
      <c r="L161" s="524">
        <v>0</v>
      </c>
      <c r="M161" s="531">
        <v>0</v>
      </c>
      <c r="N161" s="531">
        <v>0</v>
      </c>
      <c r="O161" s="532">
        <v>0</v>
      </c>
      <c r="P161" s="531">
        <v>0</v>
      </c>
      <c r="Q161" s="531">
        <v>0</v>
      </c>
      <c r="R161" s="533">
        <v>0</v>
      </c>
      <c r="S161" s="531"/>
      <c r="T161" s="531">
        <v>0</v>
      </c>
      <c r="U161" s="531">
        <v>0</v>
      </c>
      <c r="V161" s="524">
        <v>0</v>
      </c>
      <c r="W161" s="524"/>
      <c r="X161" s="528">
        <v>0</v>
      </c>
      <c r="Y161" s="527">
        <v>0</v>
      </c>
      <c r="Z161" s="527">
        <v>0</v>
      </c>
      <c r="AA161" s="527">
        <v>0</v>
      </c>
      <c r="AB161" s="527">
        <v>0</v>
      </c>
      <c r="AC161" s="528">
        <v>0</v>
      </c>
    </row>
    <row r="162" spans="1:30" ht="17.25" customHeight="1">
      <c r="A162" s="523"/>
      <c r="B162" s="2644"/>
      <c r="C162" s="534">
        <v>8017</v>
      </c>
      <c r="D162" s="535">
        <v>0</v>
      </c>
      <c r="E162" s="536"/>
      <c r="F162" s="537">
        <v>0</v>
      </c>
      <c r="G162" s="611">
        <v>0</v>
      </c>
      <c r="H162" s="535">
        <v>2</v>
      </c>
      <c r="I162" s="536"/>
      <c r="J162" s="537">
        <v>2598</v>
      </c>
      <c r="K162" s="537">
        <v>92</v>
      </c>
      <c r="L162" s="538"/>
      <c r="M162" s="537"/>
      <c r="N162" s="537"/>
      <c r="O162" s="538"/>
      <c r="P162" s="537"/>
      <c r="Q162" s="537"/>
      <c r="R162" s="539">
        <v>3</v>
      </c>
      <c r="S162" s="578">
        <v>0</v>
      </c>
      <c r="T162" s="541">
        <v>10998</v>
      </c>
      <c r="U162" s="542">
        <v>7914</v>
      </c>
      <c r="V162" s="543">
        <v>98.715230135961079</v>
      </c>
      <c r="W162" s="524"/>
      <c r="X162" s="538">
        <v>3</v>
      </c>
      <c r="Y162" s="537">
        <v>115</v>
      </c>
      <c r="Z162" s="537">
        <v>86</v>
      </c>
      <c r="AA162" s="537">
        <v>1</v>
      </c>
      <c r="AB162" s="537">
        <v>49</v>
      </c>
      <c r="AC162" s="538">
        <v>8</v>
      </c>
    </row>
    <row r="163" spans="1:30" ht="17.25" customHeight="1">
      <c r="A163" s="523"/>
      <c r="B163" s="2643" t="s">
        <v>436</v>
      </c>
      <c r="C163" s="524"/>
      <c r="D163" s="525">
        <v>2</v>
      </c>
      <c r="E163" s="526"/>
      <c r="F163" s="527">
        <v>13460</v>
      </c>
      <c r="G163" s="528">
        <v>10481</v>
      </c>
      <c r="H163" s="529">
        <v>0</v>
      </c>
      <c r="I163" s="530"/>
      <c r="J163" s="527">
        <v>0</v>
      </c>
      <c r="K163" s="528">
        <v>0</v>
      </c>
      <c r="L163" s="524">
        <v>0</v>
      </c>
      <c r="M163" s="531">
        <v>0</v>
      </c>
      <c r="N163" s="531">
        <v>0</v>
      </c>
      <c r="O163" s="532">
        <v>0</v>
      </c>
      <c r="P163" s="531">
        <v>0</v>
      </c>
      <c r="Q163" s="531">
        <v>0</v>
      </c>
      <c r="R163" s="533">
        <v>0</v>
      </c>
      <c r="S163" s="531"/>
      <c r="T163" s="531">
        <v>0</v>
      </c>
      <c r="U163" s="531">
        <v>0</v>
      </c>
      <c r="V163" s="524">
        <v>0</v>
      </c>
      <c r="W163" s="524"/>
      <c r="X163" s="528">
        <v>0</v>
      </c>
      <c r="Y163" s="527">
        <v>0</v>
      </c>
      <c r="Z163" s="527">
        <v>0</v>
      </c>
      <c r="AA163" s="527">
        <v>0</v>
      </c>
      <c r="AB163" s="527">
        <v>0</v>
      </c>
      <c r="AC163" s="528">
        <v>0</v>
      </c>
    </row>
    <row r="164" spans="1:30" ht="17.25" customHeight="1">
      <c r="A164" s="523"/>
      <c r="B164" s="2644"/>
      <c r="C164" s="534">
        <v>10576</v>
      </c>
      <c r="D164" s="535">
        <v>0</v>
      </c>
      <c r="E164" s="536"/>
      <c r="F164" s="537">
        <v>0</v>
      </c>
      <c r="G164" s="611">
        <v>0</v>
      </c>
      <c r="H164" s="535">
        <v>1</v>
      </c>
      <c r="I164" s="536"/>
      <c r="J164" s="537">
        <v>500</v>
      </c>
      <c r="K164" s="537">
        <v>0</v>
      </c>
      <c r="L164" s="538"/>
      <c r="M164" s="537"/>
      <c r="N164" s="537"/>
      <c r="O164" s="538"/>
      <c r="P164" s="537"/>
      <c r="Q164" s="537"/>
      <c r="R164" s="539">
        <v>3</v>
      </c>
      <c r="S164" s="578">
        <v>0</v>
      </c>
      <c r="T164" s="541">
        <v>13960</v>
      </c>
      <c r="U164" s="542">
        <v>10481</v>
      </c>
      <c r="V164" s="543">
        <v>99.101739788199694</v>
      </c>
      <c r="W164" s="524"/>
      <c r="X164" s="538">
        <v>1</v>
      </c>
      <c r="Y164" s="537">
        <v>83</v>
      </c>
      <c r="Z164" s="537">
        <v>4</v>
      </c>
      <c r="AA164" s="537">
        <v>1</v>
      </c>
      <c r="AB164" s="537">
        <v>39</v>
      </c>
      <c r="AC164" s="538">
        <v>36</v>
      </c>
      <c r="AD164" s="615"/>
    </row>
    <row r="165" spans="1:30" ht="18" customHeight="1">
      <c r="A165" s="550"/>
      <c r="B165" s="2643" t="s">
        <v>437</v>
      </c>
      <c r="C165" s="524"/>
      <c r="D165" s="525">
        <v>0</v>
      </c>
      <c r="E165" s="526"/>
      <c r="F165" s="527">
        <v>0</v>
      </c>
      <c r="G165" s="528">
        <v>0</v>
      </c>
      <c r="H165" s="529">
        <v>1</v>
      </c>
      <c r="I165" s="530"/>
      <c r="J165" s="527">
        <v>4120</v>
      </c>
      <c r="K165" s="528">
        <v>2463</v>
      </c>
      <c r="L165" s="524">
        <v>0</v>
      </c>
      <c r="M165" s="531">
        <v>0</v>
      </c>
      <c r="N165" s="531">
        <v>0</v>
      </c>
      <c r="O165" s="532">
        <v>0</v>
      </c>
      <c r="P165" s="531">
        <v>0</v>
      </c>
      <c r="Q165" s="531">
        <v>0</v>
      </c>
      <c r="R165" s="533">
        <v>0</v>
      </c>
      <c r="S165" s="531"/>
      <c r="T165" s="531">
        <v>0</v>
      </c>
      <c r="U165" s="531">
        <v>0</v>
      </c>
      <c r="V165" s="524">
        <v>0</v>
      </c>
      <c r="W165" s="524"/>
      <c r="X165" s="528">
        <v>0</v>
      </c>
      <c r="Y165" s="527">
        <v>0</v>
      </c>
      <c r="Z165" s="527">
        <v>0</v>
      </c>
      <c r="AA165" s="527">
        <v>0</v>
      </c>
      <c r="AB165" s="527">
        <v>0</v>
      </c>
      <c r="AC165" s="528">
        <v>0</v>
      </c>
      <c r="AD165" s="615"/>
    </row>
    <row r="166" spans="1:30" ht="18" customHeight="1">
      <c r="A166" s="550"/>
      <c r="B166" s="2644"/>
      <c r="C166" s="534">
        <v>2489</v>
      </c>
      <c r="D166" s="535">
        <v>0</v>
      </c>
      <c r="E166" s="536"/>
      <c r="F166" s="537">
        <v>0</v>
      </c>
      <c r="G166" s="611">
        <v>0</v>
      </c>
      <c r="H166" s="535">
        <v>0</v>
      </c>
      <c r="I166" s="536"/>
      <c r="J166" s="537">
        <v>0</v>
      </c>
      <c r="K166" s="537">
        <v>0</v>
      </c>
      <c r="L166" s="538"/>
      <c r="M166" s="537"/>
      <c r="N166" s="537"/>
      <c r="O166" s="538"/>
      <c r="P166" s="537"/>
      <c r="Q166" s="537"/>
      <c r="R166" s="539">
        <v>1</v>
      </c>
      <c r="S166" s="578">
        <v>0</v>
      </c>
      <c r="T166" s="541">
        <v>4120</v>
      </c>
      <c r="U166" s="542">
        <v>2463</v>
      </c>
      <c r="V166" s="543">
        <v>98.955403776617118</v>
      </c>
      <c r="W166" s="541"/>
      <c r="X166" s="538">
        <v>0</v>
      </c>
      <c r="Y166" s="537">
        <v>0</v>
      </c>
      <c r="Z166" s="537">
        <v>0</v>
      </c>
      <c r="AA166" s="537">
        <v>0</v>
      </c>
      <c r="AB166" s="537">
        <v>0</v>
      </c>
      <c r="AC166" s="538">
        <v>0</v>
      </c>
      <c r="AD166" s="615"/>
    </row>
    <row r="167" spans="1:30" s="608" customFormat="1" ht="17.25" customHeight="1">
      <c r="A167" s="551"/>
      <c r="B167" s="552"/>
      <c r="C167" s="553">
        <v>0</v>
      </c>
      <c r="D167" s="558">
        <v>11</v>
      </c>
      <c r="E167" s="570">
        <v>2</v>
      </c>
      <c r="F167" s="553">
        <v>550841</v>
      </c>
      <c r="G167" s="553">
        <v>521359</v>
      </c>
      <c r="H167" s="558">
        <v>2</v>
      </c>
      <c r="I167" s="594">
        <v>0</v>
      </c>
      <c r="J167" s="553">
        <v>5180</v>
      </c>
      <c r="K167" s="553">
        <v>2588</v>
      </c>
      <c r="L167" s="553">
        <v>2</v>
      </c>
      <c r="M167" s="553">
        <v>1019</v>
      </c>
      <c r="N167" s="559">
        <v>883</v>
      </c>
      <c r="O167" s="559">
        <v>0</v>
      </c>
      <c r="P167" s="553">
        <v>0</v>
      </c>
      <c r="Q167" s="553">
        <v>0</v>
      </c>
      <c r="R167" s="558">
        <v>0</v>
      </c>
      <c r="S167" s="594">
        <v>0</v>
      </c>
      <c r="T167" s="553">
        <v>0</v>
      </c>
      <c r="U167" s="553">
        <v>0</v>
      </c>
      <c r="V167" s="553">
        <v>0</v>
      </c>
      <c r="W167" s="524" t="e">
        <v>#REF!</v>
      </c>
      <c r="X167" s="553">
        <v>0</v>
      </c>
      <c r="Y167" s="553">
        <v>0</v>
      </c>
      <c r="Z167" s="553">
        <v>0</v>
      </c>
      <c r="AA167" s="553">
        <v>0</v>
      </c>
      <c r="AB167" s="559">
        <v>0</v>
      </c>
      <c r="AC167" s="553">
        <v>0</v>
      </c>
      <c r="AD167" s="616"/>
    </row>
    <row r="168" spans="1:30" s="608" customFormat="1" ht="17.25" customHeight="1" thickBot="1">
      <c r="A168" s="560"/>
      <c r="B168" s="571" t="s">
        <v>331</v>
      </c>
      <c r="C168" s="572">
        <v>534853</v>
      </c>
      <c r="D168" s="563">
        <v>0</v>
      </c>
      <c r="E168" s="591">
        <v>0</v>
      </c>
      <c r="F168" s="565">
        <v>0</v>
      </c>
      <c r="G168" s="591">
        <v>0</v>
      </c>
      <c r="H168" s="563">
        <v>7</v>
      </c>
      <c r="I168" s="591">
        <v>0</v>
      </c>
      <c r="J168" s="591">
        <v>4718</v>
      </c>
      <c r="K168" s="591">
        <v>818</v>
      </c>
      <c r="L168" s="591">
        <v>6</v>
      </c>
      <c r="M168" s="591">
        <v>3565</v>
      </c>
      <c r="N168" s="565">
        <v>126</v>
      </c>
      <c r="O168" s="565">
        <v>9</v>
      </c>
      <c r="P168" s="591">
        <v>61503</v>
      </c>
      <c r="Q168" s="591">
        <v>0</v>
      </c>
      <c r="R168" s="566">
        <v>37</v>
      </c>
      <c r="S168" s="575">
        <v>2</v>
      </c>
      <c r="T168" s="591">
        <v>565323</v>
      </c>
      <c r="U168" s="591">
        <v>525774</v>
      </c>
      <c r="V168" s="569">
        <v>98.302524244979466</v>
      </c>
      <c r="W168" s="524" t="e">
        <v>#REF!</v>
      </c>
      <c r="X168" s="591">
        <v>24</v>
      </c>
      <c r="Y168" s="591">
        <v>1258</v>
      </c>
      <c r="Z168" s="591">
        <v>1121</v>
      </c>
      <c r="AA168" s="591">
        <v>28</v>
      </c>
      <c r="AB168" s="565">
        <v>679</v>
      </c>
      <c r="AC168" s="591">
        <v>664</v>
      </c>
      <c r="AD168" s="616"/>
    </row>
    <row r="169" spans="1:30" ht="18" customHeight="1" thickTop="1">
      <c r="A169" s="523" t="s">
        <v>438</v>
      </c>
      <c r="B169" s="2650" t="s">
        <v>439</v>
      </c>
      <c r="C169" s="524"/>
      <c r="D169" s="525">
        <v>1</v>
      </c>
      <c r="E169" s="526"/>
      <c r="F169" s="527">
        <v>43300</v>
      </c>
      <c r="G169" s="528">
        <v>41651</v>
      </c>
      <c r="H169" s="529">
        <v>0</v>
      </c>
      <c r="I169" s="530"/>
      <c r="J169" s="527">
        <v>0</v>
      </c>
      <c r="K169" s="528">
        <v>0</v>
      </c>
      <c r="L169" s="524">
        <v>0</v>
      </c>
      <c r="M169" s="531">
        <v>0</v>
      </c>
      <c r="N169" s="531">
        <v>0</v>
      </c>
      <c r="O169" s="532"/>
      <c r="P169" s="531"/>
      <c r="Q169" s="531">
        <v>0</v>
      </c>
      <c r="R169" s="533">
        <v>0</v>
      </c>
      <c r="S169" s="531"/>
      <c r="T169" s="531">
        <v>0</v>
      </c>
      <c r="U169" s="531">
        <v>0</v>
      </c>
      <c r="V169" s="524">
        <v>0</v>
      </c>
      <c r="W169" s="524"/>
      <c r="X169" s="528">
        <v>0</v>
      </c>
      <c r="Y169" s="527">
        <v>0</v>
      </c>
      <c r="Z169" s="527">
        <v>0</v>
      </c>
      <c r="AA169" s="527">
        <v>0</v>
      </c>
      <c r="AB169" s="527">
        <v>0</v>
      </c>
      <c r="AC169" s="528">
        <v>0</v>
      </c>
      <c r="AD169" s="615"/>
    </row>
    <row r="170" spans="1:30" ht="18" customHeight="1">
      <c r="A170" s="523" t="s">
        <v>440</v>
      </c>
      <c r="B170" s="2644"/>
      <c r="C170" s="534">
        <v>42778</v>
      </c>
      <c r="D170" s="535">
        <v>0</v>
      </c>
      <c r="E170" s="536"/>
      <c r="F170" s="537">
        <v>0</v>
      </c>
      <c r="G170" s="611">
        <v>0</v>
      </c>
      <c r="H170" s="535">
        <v>0</v>
      </c>
      <c r="I170" s="536"/>
      <c r="J170" s="537">
        <v>0</v>
      </c>
      <c r="K170" s="537">
        <v>0</v>
      </c>
      <c r="L170" s="538"/>
      <c r="M170" s="537"/>
      <c r="N170" s="537"/>
      <c r="O170" s="538">
        <v>1</v>
      </c>
      <c r="P170" s="537">
        <v>647</v>
      </c>
      <c r="Q170" s="537"/>
      <c r="R170" s="539">
        <v>2</v>
      </c>
      <c r="S170" s="540">
        <v>0</v>
      </c>
      <c r="T170" s="541">
        <v>43300</v>
      </c>
      <c r="U170" s="542">
        <v>41651</v>
      </c>
      <c r="V170" s="543">
        <v>97.365468231333864</v>
      </c>
      <c r="W170" s="524"/>
      <c r="X170" s="538">
        <v>1</v>
      </c>
      <c r="Y170" s="537">
        <v>27</v>
      </c>
      <c r="Z170" s="537">
        <v>26</v>
      </c>
      <c r="AA170" s="537">
        <v>0</v>
      </c>
      <c r="AB170" s="537">
        <v>0</v>
      </c>
      <c r="AC170" s="538">
        <v>0</v>
      </c>
      <c r="AD170" s="615"/>
    </row>
    <row r="171" spans="1:30" ht="18" customHeight="1">
      <c r="A171" s="523"/>
      <c r="B171" s="2643" t="s">
        <v>441</v>
      </c>
      <c r="C171" s="524"/>
      <c r="D171" s="525">
        <v>1</v>
      </c>
      <c r="E171" s="526"/>
      <c r="F171" s="527">
        <v>20970</v>
      </c>
      <c r="G171" s="528">
        <v>19656</v>
      </c>
      <c r="H171" s="529">
        <v>1</v>
      </c>
      <c r="I171" s="530"/>
      <c r="J171" s="527">
        <v>220</v>
      </c>
      <c r="K171" s="528">
        <v>142</v>
      </c>
      <c r="L171" s="524">
        <v>0</v>
      </c>
      <c r="M171" s="531">
        <v>0</v>
      </c>
      <c r="N171" s="531">
        <v>0</v>
      </c>
      <c r="O171" s="532">
        <v>0</v>
      </c>
      <c r="P171" s="531">
        <v>0</v>
      </c>
      <c r="Q171" s="531">
        <v>0</v>
      </c>
      <c r="R171" s="533">
        <v>0</v>
      </c>
      <c r="S171" s="531"/>
      <c r="T171" s="531">
        <v>0</v>
      </c>
      <c r="U171" s="531">
        <v>0</v>
      </c>
      <c r="V171" s="524">
        <v>0</v>
      </c>
      <c r="W171" s="524"/>
      <c r="X171" s="528">
        <v>0</v>
      </c>
      <c r="Y171" s="527">
        <v>0</v>
      </c>
      <c r="Z171" s="527">
        <v>0</v>
      </c>
      <c r="AA171" s="527">
        <v>0</v>
      </c>
      <c r="AB171" s="527">
        <v>0</v>
      </c>
      <c r="AC171" s="528">
        <v>0</v>
      </c>
      <c r="AD171" s="615"/>
    </row>
    <row r="172" spans="1:30" ht="18" customHeight="1">
      <c r="A172" s="523"/>
      <c r="B172" s="2644"/>
      <c r="C172" s="534">
        <v>20358</v>
      </c>
      <c r="D172" s="535">
        <v>0</v>
      </c>
      <c r="E172" s="536"/>
      <c r="F172" s="537">
        <v>0</v>
      </c>
      <c r="G172" s="611">
        <v>0</v>
      </c>
      <c r="H172" s="535">
        <v>0</v>
      </c>
      <c r="I172" s="536"/>
      <c r="J172" s="537">
        <v>0</v>
      </c>
      <c r="K172" s="537">
        <v>0</v>
      </c>
      <c r="L172" s="538"/>
      <c r="M172" s="537"/>
      <c r="N172" s="537"/>
      <c r="O172" s="538"/>
      <c r="P172" s="537"/>
      <c r="Q172" s="537"/>
      <c r="R172" s="539">
        <v>2</v>
      </c>
      <c r="S172" s="540">
        <v>0</v>
      </c>
      <c r="T172" s="541">
        <v>21190</v>
      </c>
      <c r="U172" s="542">
        <v>19798</v>
      </c>
      <c r="V172" s="543">
        <v>97.249238628548966</v>
      </c>
      <c r="W172" s="524"/>
      <c r="X172" s="538">
        <v>4</v>
      </c>
      <c r="Y172" s="537">
        <v>0</v>
      </c>
      <c r="Z172" s="537">
        <v>213</v>
      </c>
      <c r="AA172" s="537">
        <v>4</v>
      </c>
      <c r="AB172" s="537">
        <v>0</v>
      </c>
      <c r="AC172" s="538">
        <v>112</v>
      </c>
      <c r="AD172" s="615"/>
    </row>
    <row r="173" spans="1:30" ht="18" customHeight="1">
      <c r="A173" s="523"/>
      <c r="B173" s="2643" t="s">
        <v>442</v>
      </c>
      <c r="C173" s="524"/>
      <c r="D173" s="525">
        <v>1</v>
      </c>
      <c r="E173" s="526"/>
      <c r="F173" s="527">
        <v>11970</v>
      </c>
      <c r="G173" s="528">
        <v>10384</v>
      </c>
      <c r="H173" s="529">
        <v>2</v>
      </c>
      <c r="I173" s="530"/>
      <c r="J173" s="527">
        <v>2340</v>
      </c>
      <c r="K173" s="528">
        <v>1130</v>
      </c>
      <c r="L173" s="524">
        <v>0</v>
      </c>
      <c r="M173" s="531">
        <v>0</v>
      </c>
      <c r="N173" s="531">
        <v>0</v>
      </c>
      <c r="O173" s="532">
        <v>0</v>
      </c>
      <c r="P173" s="531">
        <v>0</v>
      </c>
      <c r="Q173" s="531">
        <v>0</v>
      </c>
      <c r="R173" s="533">
        <v>0</v>
      </c>
      <c r="S173" s="531"/>
      <c r="T173" s="531">
        <v>0</v>
      </c>
      <c r="U173" s="531">
        <v>0</v>
      </c>
      <c r="V173" s="524">
        <v>0</v>
      </c>
      <c r="W173" s="524"/>
      <c r="X173" s="528">
        <v>0</v>
      </c>
      <c r="Y173" s="527">
        <v>0</v>
      </c>
      <c r="Z173" s="527">
        <v>0</v>
      </c>
      <c r="AA173" s="527">
        <v>0</v>
      </c>
      <c r="AB173" s="527">
        <v>0</v>
      </c>
      <c r="AC173" s="528">
        <v>0</v>
      </c>
      <c r="AD173" s="615"/>
    </row>
    <row r="174" spans="1:30" ht="18" customHeight="1">
      <c r="A174" s="523"/>
      <c r="B174" s="2644"/>
      <c r="C174" s="534">
        <v>11852</v>
      </c>
      <c r="D174" s="535">
        <v>0</v>
      </c>
      <c r="E174" s="536"/>
      <c r="F174" s="537">
        <v>0</v>
      </c>
      <c r="G174" s="611">
        <v>0</v>
      </c>
      <c r="H174" s="535">
        <v>1</v>
      </c>
      <c r="I174" s="536"/>
      <c r="J174" s="537">
        <v>600</v>
      </c>
      <c r="K174" s="537">
        <v>74</v>
      </c>
      <c r="L174" s="538"/>
      <c r="M174" s="537"/>
      <c r="N174" s="537"/>
      <c r="O174" s="538"/>
      <c r="P174" s="537"/>
      <c r="Q174" s="537"/>
      <c r="R174" s="539">
        <v>4</v>
      </c>
      <c r="S174" s="540">
        <v>0</v>
      </c>
      <c r="T174" s="541">
        <v>14910</v>
      </c>
      <c r="U174" s="542">
        <v>11588</v>
      </c>
      <c r="V174" s="543">
        <v>97.77252784340196</v>
      </c>
      <c r="W174" s="524"/>
      <c r="X174" s="538">
        <v>9</v>
      </c>
      <c r="Y174" s="537">
        <v>860</v>
      </c>
      <c r="Z174" s="537">
        <v>338</v>
      </c>
      <c r="AA174" s="537">
        <v>6</v>
      </c>
      <c r="AB174" s="537">
        <v>140</v>
      </c>
      <c r="AC174" s="538">
        <v>39</v>
      </c>
      <c r="AD174" s="615"/>
    </row>
    <row r="175" spans="1:30" ht="17.25" customHeight="1">
      <c r="A175" s="523"/>
      <c r="B175" s="2643" t="s">
        <v>443</v>
      </c>
      <c r="C175" s="524"/>
      <c r="D175" s="525">
        <v>2</v>
      </c>
      <c r="E175" s="526">
        <v>1</v>
      </c>
      <c r="F175" s="527">
        <v>5530</v>
      </c>
      <c r="G175" s="528">
        <v>4033</v>
      </c>
      <c r="H175" s="529">
        <v>2</v>
      </c>
      <c r="I175" s="530"/>
      <c r="J175" s="527">
        <v>410</v>
      </c>
      <c r="K175" s="528">
        <v>226</v>
      </c>
      <c r="L175" s="524">
        <v>0</v>
      </c>
      <c r="M175" s="531">
        <v>0</v>
      </c>
      <c r="N175" s="531">
        <v>0</v>
      </c>
      <c r="O175" s="532">
        <v>0</v>
      </c>
      <c r="P175" s="531">
        <v>0</v>
      </c>
      <c r="Q175" s="531">
        <v>0</v>
      </c>
      <c r="R175" s="533">
        <v>0</v>
      </c>
      <c r="S175" s="531"/>
      <c r="T175" s="531">
        <v>0</v>
      </c>
      <c r="U175" s="531">
        <v>0</v>
      </c>
      <c r="V175" s="524">
        <v>0</v>
      </c>
      <c r="W175" s="524"/>
      <c r="X175" s="528">
        <v>0</v>
      </c>
      <c r="Y175" s="527">
        <v>0</v>
      </c>
      <c r="Z175" s="527">
        <v>0</v>
      </c>
      <c r="AA175" s="527">
        <v>0</v>
      </c>
      <c r="AB175" s="527">
        <v>0</v>
      </c>
      <c r="AC175" s="528">
        <v>0</v>
      </c>
      <c r="AD175" s="615"/>
    </row>
    <row r="176" spans="1:30" ht="17.25" customHeight="1">
      <c r="A176" s="523"/>
      <c r="B176" s="2644"/>
      <c r="C176" s="534">
        <v>4491</v>
      </c>
      <c r="D176" s="535">
        <v>0</v>
      </c>
      <c r="E176" s="536"/>
      <c r="F176" s="537">
        <v>0</v>
      </c>
      <c r="G176" s="611">
        <v>0</v>
      </c>
      <c r="H176" s="535">
        <v>0</v>
      </c>
      <c r="I176" s="536"/>
      <c r="J176" s="537">
        <v>0</v>
      </c>
      <c r="K176" s="537">
        <v>0</v>
      </c>
      <c r="L176" s="538"/>
      <c r="M176" s="537"/>
      <c r="N176" s="537"/>
      <c r="O176" s="538"/>
      <c r="P176" s="537"/>
      <c r="Q176" s="537"/>
      <c r="R176" s="539">
        <v>4</v>
      </c>
      <c r="S176" s="540">
        <v>1</v>
      </c>
      <c r="T176" s="541">
        <v>5940</v>
      </c>
      <c r="U176" s="542">
        <v>4259</v>
      </c>
      <c r="V176" s="543">
        <v>94.834112669784005</v>
      </c>
      <c r="W176" s="524"/>
      <c r="X176" s="538">
        <v>1</v>
      </c>
      <c r="Y176" s="537">
        <v>12</v>
      </c>
      <c r="Z176" s="537">
        <v>12</v>
      </c>
      <c r="AA176" s="537">
        <v>0</v>
      </c>
      <c r="AB176" s="537">
        <v>0</v>
      </c>
      <c r="AC176" s="538">
        <v>0</v>
      </c>
      <c r="AD176" s="615"/>
    </row>
    <row r="177" spans="1:30" ht="17.25" customHeight="1">
      <c r="A177" s="523"/>
      <c r="B177" s="2643" t="s">
        <v>444</v>
      </c>
      <c r="C177" s="524"/>
      <c r="D177" s="525">
        <v>1</v>
      </c>
      <c r="E177" s="526"/>
      <c r="F177" s="527">
        <v>5200</v>
      </c>
      <c r="G177" s="528">
        <v>2797</v>
      </c>
      <c r="H177" s="529">
        <v>4</v>
      </c>
      <c r="I177" s="530"/>
      <c r="J177" s="527">
        <v>1780</v>
      </c>
      <c r="K177" s="528">
        <v>598</v>
      </c>
      <c r="L177" s="524">
        <v>0</v>
      </c>
      <c r="M177" s="531">
        <v>0</v>
      </c>
      <c r="N177" s="531">
        <v>0</v>
      </c>
      <c r="O177" s="532">
        <v>0</v>
      </c>
      <c r="P177" s="531">
        <v>0</v>
      </c>
      <c r="Q177" s="531">
        <v>0</v>
      </c>
      <c r="R177" s="533">
        <v>0</v>
      </c>
      <c r="S177" s="531"/>
      <c r="T177" s="531">
        <v>0</v>
      </c>
      <c r="U177" s="531">
        <v>0</v>
      </c>
      <c r="V177" s="524">
        <v>0</v>
      </c>
      <c r="W177" s="524"/>
      <c r="X177" s="528">
        <v>1</v>
      </c>
      <c r="Y177" s="527">
        <v>65</v>
      </c>
      <c r="Z177" s="527">
        <v>24</v>
      </c>
      <c r="AA177" s="527">
        <v>0</v>
      </c>
      <c r="AB177" s="527">
        <v>0</v>
      </c>
      <c r="AC177" s="528">
        <v>0</v>
      </c>
      <c r="AD177" s="615"/>
    </row>
    <row r="178" spans="1:30" ht="17.25" customHeight="1">
      <c r="A178" s="523"/>
      <c r="B178" s="2644"/>
      <c r="C178" s="534">
        <v>3418</v>
      </c>
      <c r="D178" s="535">
        <v>0</v>
      </c>
      <c r="E178" s="536"/>
      <c r="F178" s="537">
        <v>0</v>
      </c>
      <c r="G178" s="611">
        <v>0</v>
      </c>
      <c r="H178" s="535">
        <v>0</v>
      </c>
      <c r="I178" s="536"/>
      <c r="J178" s="537">
        <v>0</v>
      </c>
      <c r="K178" s="537">
        <v>0</v>
      </c>
      <c r="L178" s="538"/>
      <c r="M178" s="537"/>
      <c r="N178" s="537"/>
      <c r="O178" s="538"/>
      <c r="P178" s="537"/>
      <c r="Q178" s="537"/>
      <c r="R178" s="539">
        <v>5</v>
      </c>
      <c r="S178" s="578">
        <v>0</v>
      </c>
      <c r="T178" s="541">
        <v>6980</v>
      </c>
      <c r="U178" s="542">
        <v>3395</v>
      </c>
      <c r="V178" s="576">
        <v>99.327091866588646</v>
      </c>
      <c r="W178" s="541"/>
      <c r="X178" s="538">
        <v>0</v>
      </c>
      <c r="Y178" s="537">
        <v>0</v>
      </c>
      <c r="Z178" s="537">
        <v>0</v>
      </c>
      <c r="AA178" s="537">
        <v>0</v>
      </c>
      <c r="AB178" s="537">
        <v>0</v>
      </c>
      <c r="AC178" s="538">
        <v>0</v>
      </c>
      <c r="AD178" s="615"/>
    </row>
    <row r="179" spans="1:30" ht="17.25" customHeight="1">
      <c r="A179" s="523"/>
      <c r="B179" s="2643" t="s">
        <v>445</v>
      </c>
      <c r="C179" s="524"/>
      <c r="D179" s="525">
        <v>0</v>
      </c>
      <c r="E179" s="526"/>
      <c r="F179" s="527">
        <v>0</v>
      </c>
      <c r="G179" s="528">
        <v>0</v>
      </c>
      <c r="H179" s="529">
        <v>1</v>
      </c>
      <c r="I179" s="530"/>
      <c r="J179" s="527">
        <v>1870</v>
      </c>
      <c r="K179" s="528">
        <v>1624.1659999999999</v>
      </c>
      <c r="L179" s="524">
        <v>0</v>
      </c>
      <c r="M179" s="531">
        <v>0</v>
      </c>
      <c r="N179" s="531">
        <v>0</v>
      </c>
      <c r="O179" s="532">
        <v>0</v>
      </c>
      <c r="P179" s="531">
        <v>0</v>
      </c>
      <c r="Q179" s="531">
        <v>0</v>
      </c>
      <c r="R179" s="533">
        <v>0</v>
      </c>
      <c r="S179" s="531"/>
      <c r="T179" s="531">
        <v>0</v>
      </c>
      <c r="U179" s="531">
        <v>0</v>
      </c>
      <c r="V179" s="524">
        <v>0</v>
      </c>
      <c r="W179" s="524"/>
      <c r="X179" s="528">
        <v>0</v>
      </c>
      <c r="Y179" s="527">
        <v>0</v>
      </c>
      <c r="Z179" s="527">
        <v>0</v>
      </c>
      <c r="AA179" s="527">
        <v>0</v>
      </c>
      <c r="AB179" s="527">
        <v>0</v>
      </c>
      <c r="AC179" s="528">
        <v>0</v>
      </c>
      <c r="AD179" s="615"/>
    </row>
    <row r="180" spans="1:30" ht="17.25" customHeight="1">
      <c r="A180" s="523"/>
      <c r="B180" s="2644"/>
      <c r="C180" s="534">
        <v>1787</v>
      </c>
      <c r="D180" s="535">
        <v>0</v>
      </c>
      <c r="E180" s="536"/>
      <c r="F180" s="537">
        <v>0</v>
      </c>
      <c r="G180" s="611">
        <v>0</v>
      </c>
      <c r="H180" s="535">
        <v>0</v>
      </c>
      <c r="I180" s="536"/>
      <c r="J180" s="537">
        <v>0</v>
      </c>
      <c r="K180" s="537">
        <v>0</v>
      </c>
      <c r="L180" s="538"/>
      <c r="M180" s="537"/>
      <c r="N180" s="537"/>
      <c r="O180" s="538"/>
      <c r="P180" s="537"/>
      <c r="Q180" s="537"/>
      <c r="R180" s="539">
        <v>1</v>
      </c>
      <c r="S180" s="540">
        <v>0</v>
      </c>
      <c r="T180" s="541">
        <v>1870</v>
      </c>
      <c r="U180" s="542">
        <v>1624.1659999999999</v>
      </c>
      <c r="V180" s="543">
        <v>90.887856743144937</v>
      </c>
      <c r="W180" s="524"/>
      <c r="X180" s="538">
        <v>1</v>
      </c>
      <c r="Y180" s="537">
        <v>50</v>
      </c>
      <c r="Z180" s="537">
        <v>52</v>
      </c>
      <c r="AA180" s="537">
        <v>2</v>
      </c>
      <c r="AB180" s="537">
        <v>47</v>
      </c>
      <c r="AC180" s="538">
        <v>24</v>
      </c>
      <c r="AD180" s="615"/>
    </row>
    <row r="181" spans="1:30" s="608" customFormat="1" ht="17.25" customHeight="1">
      <c r="A181" s="551"/>
      <c r="B181" s="552"/>
      <c r="C181" s="553">
        <v>0</v>
      </c>
      <c r="D181" s="597">
        <v>6</v>
      </c>
      <c r="E181" s="617">
        <v>1</v>
      </c>
      <c r="F181" s="584">
        <v>86970</v>
      </c>
      <c r="G181" s="584">
        <v>78521</v>
      </c>
      <c r="H181" s="597">
        <v>10</v>
      </c>
      <c r="I181" s="617">
        <v>0</v>
      </c>
      <c r="J181" s="584">
        <v>6620</v>
      </c>
      <c r="K181" s="584">
        <v>3720.1660000000002</v>
      </c>
      <c r="L181" s="596">
        <v>0</v>
      </c>
      <c r="M181" s="596">
        <v>0</v>
      </c>
      <c r="N181" s="596">
        <v>0</v>
      </c>
      <c r="O181" s="596">
        <v>0</v>
      </c>
      <c r="P181" s="596">
        <v>0</v>
      </c>
      <c r="Q181" s="596">
        <v>0</v>
      </c>
      <c r="R181" s="558">
        <v>0</v>
      </c>
      <c r="S181" s="553">
        <v>0</v>
      </c>
      <c r="T181" s="596">
        <v>0</v>
      </c>
      <c r="U181" s="596">
        <v>0</v>
      </c>
      <c r="V181" s="596">
        <v>0</v>
      </c>
      <c r="W181" s="524"/>
      <c r="X181" s="585">
        <v>1</v>
      </c>
      <c r="Y181" s="584">
        <v>65</v>
      </c>
      <c r="Z181" s="584">
        <v>24</v>
      </c>
      <c r="AA181" s="584">
        <v>0</v>
      </c>
      <c r="AB181" s="585">
        <v>0</v>
      </c>
      <c r="AC181" s="585">
        <v>0</v>
      </c>
      <c r="AD181" s="616"/>
    </row>
    <row r="182" spans="1:30" s="608" customFormat="1" ht="17.25" customHeight="1" thickBot="1">
      <c r="A182" s="560"/>
      <c r="B182" s="561" t="s">
        <v>331</v>
      </c>
      <c r="C182" s="572">
        <v>84684</v>
      </c>
      <c r="D182" s="563">
        <v>0</v>
      </c>
      <c r="E182" s="564">
        <v>0</v>
      </c>
      <c r="F182" s="591">
        <v>0</v>
      </c>
      <c r="G182" s="591">
        <v>0</v>
      </c>
      <c r="H182" s="618">
        <v>1</v>
      </c>
      <c r="I182" s="619">
        <v>0</v>
      </c>
      <c r="J182" s="591">
        <v>600</v>
      </c>
      <c r="K182" s="591">
        <v>74</v>
      </c>
      <c r="L182" s="565">
        <v>0</v>
      </c>
      <c r="M182" s="565">
        <v>0</v>
      </c>
      <c r="N182" s="565">
        <v>0</v>
      </c>
      <c r="O182" s="565">
        <v>1</v>
      </c>
      <c r="P182" s="565">
        <v>647</v>
      </c>
      <c r="Q182" s="565">
        <v>0</v>
      </c>
      <c r="R182" s="566">
        <v>18</v>
      </c>
      <c r="S182" s="575">
        <v>1</v>
      </c>
      <c r="T182" s="567">
        <v>94190</v>
      </c>
      <c r="U182" s="567">
        <v>82315.165999999997</v>
      </c>
      <c r="V182" s="569">
        <v>97.202737234896787</v>
      </c>
      <c r="W182" s="524"/>
      <c r="X182" s="565">
        <v>16</v>
      </c>
      <c r="Y182" s="591">
        <v>949</v>
      </c>
      <c r="Z182" s="591">
        <v>641</v>
      </c>
      <c r="AA182" s="591">
        <v>12</v>
      </c>
      <c r="AB182" s="565">
        <v>187</v>
      </c>
      <c r="AC182" s="565">
        <v>175</v>
      </c>
      <c r="AD182" s="616"/>
    </row>
    <row r="183" spans="1:30" ht="17.25" customHeight="1" thickTop="1">
      <c r="A183" s="620" t="s">
        <v>446</v>
      </c>
      <c r="B183" s="524"/>
      <c r="C183" s="531">
        <v>0</v>
      </c>
      <c r="D183" s="533">
        <v>31</v>
      </c>
      <c r="E183" s="544">
        <v>8</v>
      </c>
      <c r="F183" s="533">
        <v>1695866</v>
      </c>
      <c r="G183" s="524">
        <v>1620651</v>
      </c>
      <c r="H183" s="621">
        <v>17</v>
      </c>
      <c r="I183" s="622">
        <v>0</v>
      </c>
      <c r="J183" s="623">
        <v>12033</v>
      </c>
      <c r="K183" s="624">
        <v>8181</v>
      </c>
      <c r="L183" s="625">
        <v>6</v>
      </c>
      <c r="M183" s="626">
        <v>1559</v>
      </c>
      <c r="N183" s="627">
        <v>883</v>
      </c>
      <c r="O183" s="628">
        <v>3</v>
      </c>
      <c r="P183" s="625">
        <v>3376</v>
      </c>
      <c r="Q183" s="628">
        <v>0</v>
      </c>
      <c r="R183" s="629">
        <v>0</v>
      </c>
      <c r="S183" s="630">
        <v>0</v>
      </c>
      <c r="T183" s="629">
        <v>0</v>
      </c>
      <c r="U183" s="629">
        <v>0</v>
      </c>
      <c r="V183" s="631">
        <v>0</v>
      </c>
      <c r="W183" s="524"/>
      <c r="X183" s="629">
        <v>7</v>
      </c>
      <c r="Y183" s="629">
        <v>494</v>
      </c>
      <c r="Z183" s="629">
        <v>201</v>
      </c>
      <c r="AA183" s="629">
        <v>7</v>
      </c>
      <c r="AB183" s="629">
        <v>194</v>
      </c>
      <c r="AC183" s="631">
        <v>87</v>
      </c>
      <c r="AD183" s="615"/>
    </row>
    <row r="184" spans="1:30" ht="17.25" customHeight="1">
      <c r="A184" s="620" t="s">
        <v>447</v>
      </c>
      <c r="B184" s="632" t="s">
        <v>448</v>
      </c>
      <c r="C184" s="542">
        <v>1652183</v>
      </c>
      <c r="D184" s="633">
        <v>5</v>
      </c>
      <c r="E184" s="634">
        <v>0</v>
      </c>
      <c r="F184" s="633">
        <v>39274</v>
      </c>
      <c r="G184" s="635">
        <v>1221</v>
      </c>
      <c r="H184" s="633">
        <v>24</v>
      </c>
      <c r="I184" s="634">
        <v>0</v>
      </c>
      <c r="J184" s="636">
        <v>14827</v>
      </c>
      <c r="K184" s="637">
        <v>2492</v>
      </c>
      <c r="L184" s="638">
        <v>24</v>
      </c>
      <c r="M184" s="554">
        <v>13703</v>
      </c>
      <c r="N184" s="559">
        <v>200</v>
      </c>
      <c r="O184" s="639">
        <v>11</v>
      </c>
      <c r="P184" s="554">
        <v>62494</v>
      </c>
      <c r="Q184" s="638">
        <v>0</v>
      </c>
      <c r="R184" s="638">
        <v>121</v>
      </c>
      <c r="S184" s="640">
        <v>8</v>
      </c>
      <c r="T184" s="554">
        <v>1777262</v>
      </c>
      <c r="U184" s="554">
        <v>1633628</v>
      </c>
      <c r="V184" s="641">
        <v>98.876940387354182</v>
      </c>
      <c r="W184" s="524"/>
      <c r="X184" s="642">
        <v>41</v>
      </c>
      <c r="Y184" s="642">
        <v>2359</v>
      </c>
      <c r="Z184" s="642">
        <v>1585</v>
      </c>
      <c r="AA184" s="642">
        <v>48</v>
      </c>
      <c r="AB184" s="642">
        <v>1093</v>
      </c>
      <c r="AC184" s="643">
        <v>965</v>
      </c>
      <c r="AD184" s="615"/>
    </row>
    <row r="185" spans="1:30" ht="17.25" customHeight="1">
      <c r="A185" s="620" t="s">
        <v>449</v>
      </c>
      <c r="B185" s="524"/>
      <c r="C185" s="531">
        <v>0</v>
      </c>
      <c r="D185" s="525">
        <v>23</v>
      </c>
      <c r="E185" s="614">
        <v>4</v>
      </c>
      <c r="F185" s="525">
        <v>269005</v>
      </c>
      <c r="G185" s="644">
        <v>232604</v>
      </c>
      <c r="H185" s="525">
        <v>30</v>
      </c>
      <c r="I185" s="645">
        <v>0</v>
      </c>
      <c r="J185" s="646">
        <v>30623</v>
      </c>
      <c r="K185" s="581">
        <v>23901.599999999999</v>
      </c>
      <c r="L185" s="581">
        <v>2</v>
      </c>
      <c r="M185" s="597">
        <v>624</v>
      </c>
      <c r="N185" s="585">
        <v>66</v>
      </c>
      <c r="O185" s="647">
        <v>0</v>
      </c>
      <c r="P185" s="581">
        <v>0</v>
      </c>
      <c r="Q185" s="581">
        <v>0</v>
      </c>
      <c r="R185" s="648">
        <v>0</v>
      </c>
      <c r="S185" s="649">
        <v>0</v>
      </c>
      <c r="T185" s="648">
        <v>0</v>
      </c>
      <c r="U185" s="648">
        <v>0</v>
      </c>
      <c r="V185" s="650"/>
      <c r="W185" s="524"/>
      <c r="X185" s="581">
        <v>6</v>
      </c>
      <c r="Y185" s="581">
        <v>420</v>
      </c>
      <c r="Z185" s="581">
        <v>219</v>
      </c>
      <c r="AA185" s="581">
        <v>22</v>
      </c>
      <c r="AB185" s="581">
        <v>674</v>
      </c>
      <c r="AC185" s="647">
        <v>358</v>
      </c>
      <c r="AD185" s="615"/>
    </row>
    <row r="186" spans="1:30" ht="17.25" customHeight="1">
      <c r="A186" s="620"/>
      <c r="B186" s="632" t="s">
        <v>450</v>
      </c>
      <c r="C186" s="542">
        <v>264341</v>
      </c>
      <c r="D186" s="539">
        <v>0</v>
      </c>
      <c r="E186" s="536">
        <v>0</v>
      </c>
      <c r="F186" s="539">
        <v>0</v>
      </c>
      <c r="G186" s="541">
        <v>0</v>
      </c>
      <c r="H186" s="539">
        <v>23</v>
      </c>
      <c r="I186" s="578">
        <v>0</v>
      </c>
      <c r="J186" s="651">
        <v>16268</v>
      </c>
      <c r="K186" s="652">
        <v>2733</v>
      </c>
      <c r="L186" s="653">
        <v>12</v>
      </c>
      <c r="M186" s="604">
        <v>16610</v>
      </c>
      <c r="N186" s="607">
        <v>583</v>
      </c>
      <c r="O186" s="654">
        <v>4</v>
      </c>
      <c r="P186" s="652">
        <v>4000</v>
      </c>
      <c r="Q186" s="652">
        <v>38</v>
      </c>
      <c r="R186" s="652">
        <v>94</v>
      </c>
      <c r="S186" s="655">
        <v>4</v>
      </c>
      <c r="T186" s="604">
        <v>333130</v>
      </c>
      <c r="U186" s="607">
        <v>259887.6</v>
      </c>
      <c r="V186" s="656">
        <v>98.31528215448985</v>
      </c>
      <c r="W186" s="524"/>
      <c r="X186" s="652">
        <v>29</v>
      </c>
      <c r="Y186" s="652">
        <v>2360</v>
      </c>
      <c r="Z186" s="652">
        <v>1088</v>
      </c>
      <c r="AA186" s="652">
        <v>31</v>
      </c>
      <c r="AB186" s="652">
        <v>769</v>
      </c>
      <c r="AC186" s="654">
        <v>412</v>
      </c>
      <c r="AD186" s="615"/>
    </row>
    <row r="187" spans="1:30" ht="17.25" customHeight="1">
      <c r="A187" s="620"/>
      <c r="B187" s="532"/>
      <c r="C187" s="547">
        <v>0</v>
      </c>
      <c r="D187" s="546">
        <v>15</v>
      </c>
      <c r="E187" s="614">
        <v>2</v>
      </c>
      <c r="F187" s="546">
        <v>104720</v>
      </c>
      <c r="G187" s="532">
        <v>94463.267200000002</v>
      </c>
      <c r="H187" s="533">
        <v>33</v>
      </c>
      <c r="I187" s="544">
        <v>0</v>
      </c>
      <c r="J187" s="657">
        <v>65865</v>
      </c>
      <c r="K187" s="554">
        <v>49188.165999999997</v>
      </c>
      <c r="L187" s="638">
        <v>1</v>
      </c>
      <c r="M187" s="554">
        <v>20</v>
      </c>
      <c r="N187" s="639">
        <v>19</v>
      </c>
      <c r="O187" s="639">
        <v>0</v>
      </c>
      <c r="P187" s="638">
        <v>0</v>
      </c>
      <c r="Q187" s="638">
        <v>0</v>
      </c>
      <c r="R187" s="638">
        <v>0</v>
      </c>
      <c r="S187" s="658">
        <v>0</v>
      </c>
      <c r="T187" s="638">
        <v>0</v>
      </c>
      <c r="U187" s="639">
        <v>0</v>
      </c>
      <c r="V187" s="639"/>
      <c r="W187" s="524"/>
      <c r="X187" s="639">
        <v>3</v>
      </c>
      <c r="Y187" s="639">
        <v>253</v>
      </c>
      <c r="Z187" s="639">
        <v>61</v>
      </c>
      <c r="AA187" s="639">
        <v>8</v>
      </c>
      <c r="AB187" s="639">
        <v>268</v>
      </c>
      <c r="AC187" s="639">
        <v>101</v>
      </c>
      <c r="AD187" s="615"/>
    </row>
    <row r="188" spans="1:30" ht="17.25" customHeight="1" thickBot="1">
      <c r="A188" s="620"/>
      <c r="B188" s="659" t="s">
        <v>451</v>
      </c>
      <c r="C188" s="660">
        <v>146971</v>
      </c>
      <c r="D188" s="661">
        <v>1</v>
      </c>
      <c r="E188" s="662">
        <v>0</v>
      </c>
      <c r="F188" s="661">
        <v>6860</v>
      </c>
      <c r="G188" s="663">
        <v>64</v>
      </c>
      <c r="H188" s="661">
        <v>4</v>
      </c>
      <c r="I188" s="662">
        <v>0</v>
      </c>
      <c r="J188" s="664">
        <v>2195</v>
      </c>
      <c r="K188" s="588">
        <v>573</v>
      </c>
      <c r="L188" s="588">
        <v>3</v>
      </c>
      <c r="M188" s="563">
        <v>280</v>
      </c>
      <c r="N188" s="665">
        <v>131</v>
      </c>
      <c r="O188" s="665">
        <v>0</v>
      </c>
      <c r="P188" s="588">
        <v>0</v>
      </c>
      <c r="Q188" s="588">
        <v>0</v>
      </c>
      <c r="R188" s="666">
        <v>57</v>
      </c>
      <c r="S188" s="667">
        <v>2</v>
      </c>
      <c r="T188" s="566">
        <v>179940</v>
      </c>
      <c r="U188" s="566">
        <v>144438.4332</v>
      </c>
      <c r="V188" s="668">
        <v>98.276825496186319</v>
      </c>
      <c r="W188" s="524"/>
      <c r="X188" s="666">
        <v>11</v>
      </c>
      <c r="Y188" s="666">
        <v>2563</v>
      </c>
      <c r="Z188" s="666">
        <v>250</v>
      </c>
      <c r="AA188" s="666">
        <v>18</v>
      </c>
      <c r="AB188" s="666">
        <v>594</v>
      </c>
      <c r="AC188" s="669">
        <v>334</v>
      </c>
      <c r="AD188" s="615"/>
    </row>
    <row r="189" spans="1:30" ht="17.25" customHeight="1" thickTop="1">
      <c r="A189" s="620"/>
      <c r="B189" s="670"/>
      <c r="C189" s="2645">
        <v>2063495</v>
      </c>
      <c r="D189" s="671">
        <v>69</v>
      </c>
      <c r="E189" s="672">
        <v>14</v>
      </c>
      <c r="F189" s="671">
        <v>2069591</v>
      </c>
      <c r="G189" s="673">
        <v>1947718.2672000001</v>
      </c>
      <c r="H189" s="671">
        <v>80</v>
      </c>
      <c r="I189" s="672">
        <v>0</v>
      </c>
      <c r="J189" s="674">
        <v>108521</v>
      </c>
      <c r="K189" s="675">
        <v>81270.766000000003</v>
      </c>
      <c r="L189" s="676">
        <v>9</v>
      </c>
      <c r="M189" s="677">
        <v>2203</v>
      </c>
      <c r="N189" s="676">
        <v>968</v>
      </c>
      <c r="O189" s="676">
        <v>3</v>
      </c>
      <c r="P189" s="676">
        <v>3376</v>
      </c>
      <c r="Q189" s="676">
        <v>0</v>
      </c>
      <c r="R189" s="674">
        <v>0</v>
      </c>
      <c r="S189" s="678">
        <v>0</v>
      </c>
      <c r="T189" s="2647">
        <v>2290332</v>
      </c>
      <c r="U189" s="2633">
        <v>2037954.0332000002</v>
      </c>
      <c r="V189" s="2636">
        <v>98.762247216494359</v>
      </c>
      <c r="W189" s="524"/>
      <c r="X189" s="676">
        <v>16</v>
      </c>
      <c r="Y189" s="679">
        <v>1167</v>
      </c>
      <c r="Z189" s="679">
        <v>481</v>
      </c>
      <c r="AA189" s="679">
        <v>37</v>
      </c>
      <c r="AB189" s="676">
        <v>1136</v>
      </c>
      <c r="AC189" s="676">
        <v>546</v>
      </c>
      <c r="AD189" s="615"/>
    </row>
    <row r="190" spans="1:30" ht="17.25" customHeight="1">
      <c r="A190" s="680"/>
      <c r="B190" s="670"/>
      <c r="C190" s="2645"/>
      <c r="D190" s="681">
        <v>6</v>
      </c>
      <c r="E190" s="682">
        <v>0</v>
      </c>
      <c r="F190" s="681">
        <v>46134</v>
      </c>
      <c r="G190" s="683">
        <v>1285</v>
      </c>
      <c r="H190" s="681">
        <v>51</v>
      </c>
      <c r="I190" s="684">
        <v>0</v>
      </c>
      <c r="J190" s="683">
        <v>33290</v>
      </c>
      <c r="K190" s="685">
        <v>5798</v>
      </c>
      <c r="L190" s="686">
        <v>39</v>
      </c>
      <c r="M190" s="685">
        <v>30593</v>
      </c>
      <c r="N190" s="686">
        <v>914</v>
      </c>
      <c r="O190" s="686">
        <v>15</v>
      </c>
      <c r="P190" s="686">
        <v>66494</v>
      </c>
      <c r="Q190" s="686">
        <v>38</v>
      </c>
      <c r="R190" s="687">
        <v>272</v>
      </c>
      <c r="S190" s="688">
        <v>14</v>
      </c>
      <c r="T190" s="2648"/>
      <c r="U190" s="2634"/>
      <c r="V190" s="2637"/>
      <c r="W190" s="524"/>
      <c r="X190" s="686">
        <v>81</v>
      </c>
      <c r="Y190" s="682">
        <v>7282</v>
      </c>
      <c r="Z190" s="682">
        <v>2923</v>
      </c>
      <c r="AA190" s="682">
        <v>97</v>
      </c>
      <c r="AB190" s="686">
        <v>2456</v>
      </c>
      <c r="AC190" s="686">
        <v>1711</v>
      </c>
      <c r="AD190" s="615"/>
    </row>
    <row r="191" spans="1:30" ht="33" customHeight="1">
      <c r="A191" s="689"/>
      <c r="B191" s="690" t="s">
        <v>331</v>
      </c>
      <c r="C191" s="2646"/>
      <c r="D191" s="691">
        <v>61</v>
      </c>
      <c r="E191" s="692"/>
      <c r="F191" s="693">
        <v>2115725</v>
      </c>
      <c r="G191" s="694">
        <v>1949003.2672000001</v>
      </c>
      <c r="H191" s="695">
        <v>131</v>
      </c>
      <c r="I191" s="696"/>
      <c r="J191" s="694">
        <v>141811</v>
      </c>
      <c r="K191" s="694">
        <v>87068.766000000003</v>
      </c>
      <c r="L191" s="694">
        <v>48</v>
      </c>
      <c r="M191" s="694">
        <v>32796</v>
      </c>
      <c r="N191" s="697">
        <v>1882</v>
      </c>
      <c r="O191" s="698">
        <v>18</v>
      </c>
      <c r="P191" s="693">
        <v>69870</v>
      </c>
      <c r="Q191" s="693">
        <v>38</v>
      </c>
      <c r="R191" s="699">
        <v>258</v>
      </c>
      <c r="S191" s="692"/>
      <c r="T191" s="2649"/>
      <c r="U191" s="2635"/>
      <c r="V191" s="2638"/>
      <c r="W191" s="524"/>
      <c r="X191" s="698">
        <v>97</v>
      </c>
      <c r="Y191" s="693">
        <v>8449</v>
      </c>
      <c r="Z191" s="693">
        <v>3404</v>
      </c>
      <c r="AA191" s="693">
        <v>134</v>
      </c>
      <c r="AB191" s="698">
        <v>3592</v>
      </c>
      <c r="AC191" s="698">
        <v>2257</v>
      </c>
      <c r="AD191" s="615"/>
    </row>
    <row r="192" spans="1:30" ht="17.25" customHeight="1">
      <c r="A192" s="700"/>
      <c r="B192" s="701"/>
      <c r="C192" s="701"/>
      <c r="D192" s="701"/>
      <c r="E192" s="548"/>
      <c r="F192" s="701"/>
      <c r="G192" s="702"/>
      <c r="H192" s="701"/>
      <c r="I192" s="548"/>
      <c r="J192" s="701"/>
      <c r="K192" s="701"/>
      <c r="L192" s="701"/>
      <c r="M192" s="701"/>
      <c r="N192" s="701"/>
      <c r="O192" s="701"/>
      <c r="P192" s="701"/>
      <c r="Q192" s="701"/>
      <c r="R192" s="548"/>
      <c r="S192" s="548"/>
      <c r="T192" s="701"/>
      <c r="U192" s="701"/>
      <c r="V192" s="703"/>
      <c r="W192" s="701"/>
      <c r="X192" s="701" t="s">
        <v>452</v>
      </c>
      <c r="Y192" s="701"/>
      <c r="Z192" s="701"/>
      <c r="AA192" s="701"/>
      <c r="AB192" s="701"/>
      <c r="AC192" s="701"/>
    </row>
    <row r="193" spans="1:29" ht="17.25" customHeight="1">
      <c r="A193" s="700"/>
      <c r="B193" s="701"/>
      <c r="C193" s="704" t="s">
        <v>324</v>
      </c>
      <c r="D193" s="2639" t="s">
        <v>325</v>
      </c>
      <c r="E193" s="2640"/>
      <c r="F193" s="701"/>
      <c r="G193" s="702"/>
      <c r="H193" s="701"/>
      <c r="I193" s="548"/>
      <c r="J193" s="701"/>
      <c r="K193" s="701"/>
      <c r="L193" s="701"/>
      <c r="M193" s="701"/>
      <c r="N193" s="701"/>
      <c r="O193" s="701"/>
      <c r="P193" s="701"/>
      <c r="Q193" s="701"/>
      <c r="R193" s="548"/>
      <c r="S193" s="548"/>
      <c r="T193" s="701"/>
      <c r="U193" s="701"/>
      <c r="V193" s="703"/>
      <c r="W193" s="701"/>
      <c r="X193" s="701" t="s">
        <v>453</v>
      </c>
      <c r="Y193" s="701"/>
      <c r="Z193" s="701"/>
      <c r="AA193" s="701"/>
      <c r="AB193" s="701"/>
      <c r="AC193" s="701"/>
    </row>
    <row r="194" spans="1:29" ht="17.25" customHeight="1">
      <c r="A194" s="705"/>
      <c r="B194" s="706"/>
      <c r="C194" s="707" t="s">
        <v>330</v>
      </c>
      <c r="D194" s="2641" t="s">
        <v>328</v>
      </c>
      <c r="E194" s="2642"/>
      <c r="F194" s="701" t="s">
        <v>329</v>
      </c>
      <c r="G194" s="708"/>
      <c r="H194" s="706"/>
      <c r="I194" s="706"/>
      <c r="J194" s="706"/>
      <c r="K194" s="706"/>
      <c r="L194" s="706"/>
      <c r="M194" s="706"/>
      <c r="N194" s="706"/>
      <c r="O194" s="706"/>
      <c r="P194" s="706"/>
      <c r="Q194" s="706"/>
      <c r="R194" s="706"/>
      <c r="S194" s="706"/>
      <c r="T194" s="706"/>
      <c r="U194" s="706"/>
      <c r="V194" s="706"/>
      <c r="W194" s="701"/>
      <c r="X194" s="706"/>
      <c r="Y194" s="706"/>
      <c r="Z194" s="706"/>
      <c r="AA194" s="701"/>
      <c r="AB194" s="706"/>
      <c r="AC194" s="701"/>
    </row>
    <row r="195" spans="1:29" ht="18" customHeight="1">
      <c r="A195" s="705"/>
      <c r="B195" s="706"/>
      <c r="C195" s="706"/>
      <c r="D195" s="706"/>
      <c r="E195" s="706"/>
      <c r="F195" s="706" t="s">
        <v>454</v>
      </c>
      <c r="G195" s="708"/>
      <c r="H195" s="706"/>
      <c r="I195" s="706"/>
      <c r="J195" s="706"/>
      <c r="K195" s="706"/>
      <c r="L195" s="706"/>
      <c r="M195" s="706"/>
      <c r="N195" s="706"/>
      <c r="O195" s="706"/>
      <c r="P195" s="706"/>
      <c r="Q195" s="706"/>
      <c r="R195" s="706"/>
      <c r="S195" s="706"/>
      <c r="T195" s="706"/>
      <c r="U195" s="706"/>
      <c r="V195" s="706"/>
      <c r="W195" s="701"/>
      <c r="X195" s="706"/>
      <c r="Y195" s="706"/>
      <c r="Z195" s="706"/>
      <c r="AA195" s="706"/>
      <c r="AB195" s="706"/>
      <c r="AC195" s="706"/>
    </row>
    <row r="197" spans="1:29" ht="18" customHeight="1">
      <c r="W197" s="492"/>
    </row>
    <row r="198" spans="1:29" ht="18" customHeight="1">
      <c r="W198" s="492"/>
    </row>
  </sheetData>
  <autoFilter ref="A8:AD195">
    <filterColumn colId="17" showButton="0"/>
  </autoFilter>
  <mergeCells count="120">
    <mergeCell ref="AB5:AB6"/>
    <mergeCell ref="AC5:AC6"/>
    <mergeCell ref="AA5:AA6"/>
    <mergeCell ref="G5:G6"/>
    <mergeCell ref="A3:A6"/>
    <mergeCell ref="D3:G4"/>
    <mergeCell ref="H3:K4"/>
    <mergeCell ref="L3:N3"/>
    <mergeCell ref="O3:Q3"/>
    <mergeCell ref="R3:U4"/>
    <mergeCell ref="H5:I6"/>
    <mergeCell ref="J5:J6"/>
    <mergeCell ref="K5:K6"/>
    <mergeCell ref="L5:L6"/>
    <mergeCell ref="R8:S8"/>
    <mergeCell ref="B9:B10"/>
    <mergeCell ref="B11:B12"/>
    <mergeCell ref="B13:B14"/>
    <mergeCell ref="T5:T6"/>
    <mergeCell ref="U5:U6"/>
    <mergeCell ref="X5:X6"/>
    <mergeCell ref="Y5:Y6"/>
    <mergeCell ref="Z5:Z6"/>
    <mergeCell ref="M5:M6"/>
    <mergeCell ref="N5:N6"/>
    <mergeCell ref="O5:O6"/>
    <mergeCell ref="P5:P6"/>
    <mergeCell ref="Q5:Q6"/>
    <mergeCell ref="R5:S6"/>
    <mergeCell ref="V3:V6"/>
    <mergeCell ref="X3:AC3"/>
    <mergeCell ref="B4:B5"/>
    <mergeCell ref="L4:N4"/>
    <mergeCell ref="O4:Q4"/>
    <mergeCell ref="X4:Z4"/>
    <mergeCell ref="AA4:AC4"/>
    <mergeCell ref="D5:E6"/>
    <mergeCell ref="F5:F6"/>
    <mergeCell ref="B27:B28"/>
    <mergeCell ref="B29:B30"/>
    <mergeCell ref="B33:B34"/>
    <mergeCell ref="B35:B36"/>
    <mergeCell ref="B37:B38"/>
    <mergeCell ref="B39:B40"/>
    <mergeCell ref="B15:B16"/>
    <mergeCell ref="B17:B18"/>
    <mergeCell ref="B19:B20"/>
    <mergeCell ref="B21:B22"/>
    <mergeCell ref="B23:B24"/>
    <mergeCell ref="B25:B26"/>
    <mergeCell ref="B57:B58"/>
    <mergeCell ref="B59:B60"/>
    <mergeCell ref="B61:B62"/>
    <mergeCell ref="B63:B64"/>
    <mergeCell ref="B65:B66"/>
    <mergeCell ref="B67:B68"/>
    <mergeCell ref="B43:B44"/>
    <mergeCell ref="B45:B46"/>
    <mergeCell ref="B47:B48"/>
    <mergeCell ref="B49:B50"/>
    <mergeCell ref="B51:B52"/>
    <mergeCell ref="B53:B54"/>
    <mergeCell ref="B83:B84"/>
    <mergeCell ref="B85:B86"/>
    <mergeCell ref="B87:B88"/>
    <mergeCell ref="B89:B90"/>
    <mergeCell ref="B91:B92"/>
    <mergeCell ref="B93:B94"/>
    <mergeCell ref="B69:B70"/>
    <mergeCell ref="B71:B72"/>
    <mergeCell ref="B75:B76"/>
    <mergeCell ref="B77:B78"/>
    <mergeCell ref="B79:B80"/>
    <mergeCell ref="B81:B82"/>
    <mergeCell ref="B107:B108"/>
    <mergeCell ref="B109:B110"/>
    <mergeCell ref="B111:B112"/>
    <mergeCell ref="B113:B114"/>
    <mergeCell ref="B115:B116"/>
    <mergeCell ref="B119:B120"/>
    <mergeCell ref="A94:A97"/>
    <mergeCell ref="B95:B96"/>
    <mergeCell ref="B97:B98"/>
    <mergeCell ref="B99:B100"/>
    <mergeCell ref="B101:B102"/>
    <mergeCell ref="B105:B106"/>
    <mergeCell ref="B131:B132"/>
    <mergeCell ref="B133:B134"/>
    <mergeCell ref="B137:B138"/>
    <mergeCell ref="B139:B140"/>
    <mergeCell ref="B141:B142"/>
    <mergeCell ref="B143:B144"/>
    <mergeCell ref="B121:B122"/>
    <mergeCell ref="B123:B124"/>
    <mergeCell ref="A125:A126"/>
    <mergeCell ref="B125:B126"/>
    <mergeCell ref="B127:B128"/>
    <mergeCell ref="B129:B130"/>
    <mergeCell ref="B159:B160"/>
    <mergeCell ref="B161:B162"/>
    <mergeCell ref="B163:B164"/>
    <mergeCell ref="B165:B166"/>
    <mergeCell ref="B169:B170"/>
    <mergeCell ref="B171:B172"/>
    <mergeCell ref="B145:B146"/>
    <mergeCell ref="B149:B150"/>
    <mergeCell ref="B151:B152"/>
    <mergeCell ref="B153:B154"/>
    <mergeCell ref="B155:B156"/>
    <mergeCell ref="B157:B158"/>
    <mergeCell ref="U189:U191"/>
    <mergeCell ref="V189:V191"/>
    <mergeCell ref="D193:E193"/>
    <mergeCell ref="D194:E194"/>
    <mergeCell ref="B173:B174"/>
    <mergeCell ref="B175:B176"/>
    <mergeCell ref="B177:B178"/>
    <mergeCell ref="B179:B180"/>
    <mergeCell ref="C189:C191"/>
    <mergeCell ref="T189:T191"/>
  </mergeCells>
  <phoneticPr fontId="4"/>
  <printOptions horizontalCentered="1" gridLinesSet="0"/>
  <pageMargins left="0.98425196850393704" right="0.78740157480314965" top="0.78740157480314965" bottom="0.39370078740157483" header="0" footer="0"/>
  <pageSetup paperSize="9" scale="58" fitToHeight="0" pageOrder="overThenDown" orientation="portrait" r:id="rId1"/>
  <headerFooter alignWithMargins="0"/>
  <rowBreaks count="2" manualBreakCount="2">
    <brk id="74" max="28" man="1"/>
    <brk id="136" max="28" man="1"/>
  </rowBreaks>
  <colBreaks count="1" manualBreakCount="1">
    <brk id="14" max="19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9"/>
  <sheetViews>
    <sheetView view="pageBreakPreview" zoomScale="80" zoomScaleNormal="75" zoomScaleSheetLayoutView="80" workbookViewId="0">
      <pane xSplit="1" ySplit="6" topLeftCell="B7" activePane="bottomRight" state="frozen"/>
      <selection pane="topRight" activeCell="B1" sqref="B1"/>
      <selection pane="bottomLeft" activeCell="A7" sqref="A7"/>
      <selection pane="bottomRight" activeCell="X26" sqref="X26"/>
    </sheetView>
  </sheetViews>
  <sheetFormatPr defaultColWidth="10" defaultRowHeight="17.45" customHeight="1"/>
  <cols>
    <col min="1" max="1" width="3.125" style="714" customWidth="1"/>
    <col min="2" max="8" width="10.625" style="711" customWidth="1"/>
    <col min="9" max="11" width="6.125" style="711" customWidth="1"/>
    <col min="12" max="12" width="3.125" style="714" customWidth="1"/>
    <col min="13" max="19" width="10.625" style="711" customWidth="1"/>
    <col min="20" max="22" width="6.125" style="711" customWidth="1"/>
    <col min="23" max="16384" width="10" style="711"/>
  </cols>
  <sheetData>
    <row r="1" spans="1:22" ht="17.45" customHeight="1">
      <c r="A1" s="710" t="s">
        <v>455</v>
      </c>
      <c r="K1" s="712"/>
      <c r="L1" s="713"/>
      <c r="M1" s="712"/>
      <c r="N1" s="712"/>
      <c r="O1" s="712"/>
      <c r="P1" s="712"/>
      <c r="Q1" s="712"/>
      <c r="R1" s="712"/>
      <c r="S1" s="712"/>
      <c r="T1" s="712"/>
      <c r="U1" s="712"/>
      <c r="V1" s="712"/>
    </row>
    <row r="2" spans="1:22" ht="6" customHeight="1">
      <c r="K2" s="715"/>
      <c r="L2" s="713"/>
      <c r="M2" s="712"/>
      <c r="N2" s="712"/>
      <c r="O2" s="712"/>
      <c r="P2" s="712"/>
      <c r="Q2" s="712"/>
      <c r="R2" s="712"/>
      <c r="S2" s="712"/>
      <c r="T2" s="712"/>
      <c r="U2" s="712"/>
      <c r="V2" s="712"/>
    </row>
    <row r="3" spans="1:22" ht="12">
      <c r="A3" s="2688" t="s">
        <v>456</v>
      </c>
      <c r="B3" s="2690" t="s">
        <v>216</v>
      </c>
      <c r="C3" s="2691"/>
      <c r="D3" s="2691"/>
      <c r="E3" s="2691"/>
      <c r="F3" s="2691"/>
      <c r="G3" s="2691"/>
      <c r="H3" s="2691"/>
      <c r="I3" s="2691"/>
      <c r="J3" s="2691"/>
      <c r="K3" s="2692"/>
      <c r="L3" s="2693" t="s">
        <v>456</v>
      </c>
      <c r="M3" s="2695" t="s">
        <v>457</v>
      </c>
      <c r="N3" s="2696"/>
      <c r="O3" s="2696"/>
      <c r="P3" s="2696"/>
      <c r="Q3" s="2696"/>
      <c r="R3" s="2696"/>
      <c r="S3" s="2696"/>
      <c r="T3" s="2696"/>
      <c r="U3" s="2696"/>
      <c r="V3" s="2697"/>
    </row>
    <row r="4" spans="1:22" ht="27" customHeight="1">
      <c r="A4" s="2689"/>
      <c r="B4" s="2698" t="s">
        <v>458</v>
      </c>
      <c r="C4" s="2699"/>
      <c r="D4" s="2700"/>
      <c r="E4" s="2698" t="s">
        <v>459</v>
      </c>
      <c r="F4" s="2700"/>
      <c r="G4" s="2698" t="s">
        <v>460</v>
      </c>
      <c r="H4" s="2700"/>
      <c r="I4" s="2698" t="s">
        <v>461</v>
      </c>
      <c r="J4" s="2699"/>
      <c r="K4" s="2700"/>
      <c r="L4" s="2694"/>
      <c r="M4" s="2701" t="s">
        <v>462</v>
      </c>
      <c r="N4" s="2686"/>
      <c r="O4" s="2684"/>
      <c r="P4" s="2683" t="s">
        <v>463</v>
      </c>
      <c r="Q4" s="2684"/>
      <c r="R4" s="2683" t="s">
        <v>464</v>
      </c>
      <c r="S4" s="2684"/>
      <c r="T4" s="2685" t="s">
        <v>465</v>
      </c>
      <c r="U4" s="2686"/>
      <c r="V4" s="2687"/>
    </row>
    <row r="5" spans="1:22" ht="11.25" customHeight="1">
      <c r="A5" s="2689"/>
      <c r="B5" s="716" t="s">
        <v>466</v>
      </c>
      <c r="C5" s="717" t="s">
        <v>467</v>
      </c>
      <c r="D5" s="718" t="s">
        <v>468</v>
      </c>
      <c r="E5" s="716" t="s">
        <v>469</v>
      </c>
      <c r="F5" s="718" t="s">
        <v>470</v>
      </c>
      <c r="G5" s="716" t="s">
        <v>471</v>
      </c>
      <c r="H5" s="718" t="s">
        <v>472</v>
      </c>
      <c r="I5" s="719" t="s">
        <v>473</v>
      </c>
      <c r="J5" s="720" t="s">
        <v>474</v>
      </c>
      <c r="K5" s="721" t="s">
        <v>475</v>
      </c>
      <c r="L5" s="2694"/>
      <c r="M5" s="722" t="s">
        <v>466</v>
      </c>
      <c r="N5" s="723" t="s">
        <v>476</v>
      </c>
      <c r="O5" s="724" t="s">
        <v>468</v>
      </c>
      <c r="P5" s="725" t="s">
        <v>469</v>
      </c>
      <c r="Q5" s="724" t="s">
        <v>470</v>
      </c>
      <c r="R5" s="725" t="s">
        <v>471</v>
      </c>
      <c r="S5" s="724" t="s">
        <v>472</v>
      </c>
      <c r="T5" s="726" t="s">
        <v>473</v>
      </c>
      <c r="U5" s="727" t="s">
        <v>474</v>
      </c>
      <c r="V5" s="728" t="s">
        <v>475</v>
      </c>
    </row>
    <row r="6" spans="1:22" ht="17.25" customHeight="1">
      <c r="A6" s="2689"/>
      <c r="B6" s="716" t="s">
        <v>477</v>
      </c>
      <c r="C6" s="717" t="s">
        <v>477</v>
      </c>
      <c r="D6" s="718" t="s">
        <v>477</v>
      </c>
      <c r="E6" s="716" t="s">
        <v>477</v>
      </c>
      <c r="F6" s="718" t="s">
        <v>477</v>
      </c>
      <c r="G6" s="716" t="s">
        <v>478</v>
      </c>
      <c r="H6" s="718" t="s">
        <v>478</v>
      </c>
      <c r="I6" s="716" t="s">
        <v>128</v>
      </c>
      <c r="J6" s="717" t="s">
        <v>128</v>
      </c>
      <c r="K6" s="718" t="s">
        <v>128</v>
      </c>
      <c r="L6" s="2694"/>
      <c r="M6" s="716" t="s">
        <v>477</v>
      </c>
      <c r="N6" s="717" t="s">
        <v>477</v>
      </c>
      <c r="O6" s="729" t="s">
        <v>477</v>
      </c>
      <c r="P6" s="730" t="s">
        <v>477</v>
      </c>
      <c r="Q6" s="729" t="s">
        <v>477</v>
      </c>
      <c r="R6" s="730" t="s">
        <v>478</v>
      </c>
      <c r="S6" s="729" t="s">
        <v>478</v>
      </c>
      <c r="T6" s="730" t="s">
        <v>128</v>
      </c>
      <c r="U6" s="717" t="s">
        <v>128</v>
      </c>
      <c r="V6" s="718" t="s">
        <v>128</v>
      </c>
    </row>
    <row r="7" spans="1:22" ht="17.25" customHeight="1">
      <c r="A7" s="731">
        <v>35</v>
      </c>
      <c r="B7" s="732">
        <v>56871</v>
      </c>
      <c r="C7" s="733"/>
      <c r="D7" s="734">
        <v>43950</v>
      </c>
      <c r="E7" s="732">
        <v>219</v>
      </c>
      <c r="F7" s="734">
        <v>156</v>
      </c>
      <c r="G7" s="732">
        <v>265</v>
      </c>
      <c r="H7" s="734">
        <v>189</v>
      </c>
      <c r="I7" s="732"/>
      <c r="J7" s="735">
        <v>77.3</v>
      </c>
      <c r="K7" s="736">
        <v>71.2</v>
      </c>
      <c r="L7" s="737">
        <v>35</v>
      </c>
      <c r="M7" s="732">
        <v>16456</v>
      </c>
      <c r="N7" s="738" t="s">
        <v>479</v>
      </c>
      <c r="O7" s="739">
        <v>13785</v>
      </c>
      <c r="P7" s="740">
        <v>64</v>
      </c>
      <c r="Q7" s="739">
        <v>45</v>
      </c>
      <c r="R7" s="740">
        <v>148</v>
      </c>
      <c r="S7" s="739">
        <v>104</v>
      </c>
      <c r="T7" s="741" t="s">
        <v>480</v>
      </c>
      <c r="U7" s="735">
        <v>83.8</v>
      </c>
      <c r="V7" s="736">
        <v>70.099999999999994</v>
      </c>
    </row>
    <row r="8" spans="1:22" ht="17.25" customHeight="1">
      <c r="A8" s="742">
        <v>36</v>
      </c>
      <c r="B8" s="743">
        <v>72364</v>
      </c>
      <c r="C8" s="744">
        <v>50151</v>
      </c>
      <c r="D8" s="745">
        <v>45766</v>
      </c>
      <c r="E8" s="743">
        <v>267</v>
      </c>
      <c r="F8" s="745">
        <v>198</v>
      </c>
      <c r="G8" s="743">
        <v>304</v>
      </c>
      <c r="H8" s="745">
        <v>225</v>
      </c>
      <c r="I8" s="746">
        <v>69.3</v>
      </c>
      <c r="J8" s="747">
        <v>63.2</v>
      </c>
      <c r="K8" s="748">
        <v>74.2</v>
      </c>
      <c r="L8" s="749">
        <v>36</v>
      </c>
      <c r="M8" s="743">
        <v>19289</v>
      </c>
      <c r="N8" s="750" t="s">
        <v>480</v>
      </c>
      <c r="O8" s="751">
        <v>15405</v>
      </c>
      <c r="P8" s="752" t="s">
        <v>480</v>
      </c>
      <c r="Q8" s="751">
        <v>53</v>
      </c>
      <c r="R8" s="752" t="s">
        <v>480</v>
      </c>
      <c r="S8" s="751">
        <v>122</v>
      </c>
      <c r="T8" s="753" t="s">
        <v>480</v>
      </c>
      <c r="U8" s="747">
        <v>79.900000000000006</v>
      </c>
      <c r="V8" s="754" t="s">
        <v>480</v>
      </c>
    </row>
    <row r="9" spans="1:22" ht="17.25" customHeight="1">
      <c r="A9" s="742">
        <v>37</v>
      </c>
      <c r="B9" s="743">
        <v>80393</v>
      </c>
      <c r="C9" s="744">
        <v>56956</v>
      </c>
      <c r="D9" s="745">
        <v>53411</v>
      </c>
      <c r="E9" s="743">
        <v>335</v>
      </c>
      <c r="F9" s="745">
        <v>220</v>
      </c>
      <c r="G9" s="743">
        <v>366</v>
      </c>
      <c r="H9" s="745">
        <v>240</v>
      </c>
      <c r="I9" s="746">
        <v>70.8</v>
      </c>
      <c r="J9" s="747">
        <v>66.400000000000006</v>
      </c>
      <c r="K9" s="748">
        <v>65.7</v>
      </c>
      <c r="L9" s="749">
        <v>37</v>
      </c>
      <c r="M9" s="743">
        <v>20229</v>
      </c>
      <c r="N9" s="750" t="s">
        <v>480</v>
      </c>
      <c r="O9" s="751">
        <v>16076</v>
      </c>
      <c r="P9" s="752" t="s">
        <v>480</v>
      </c>
      <c r="Q9" s="751">
        <v>55</v>
      </c>
      <c r="R9" s="752" t="s">
        <v>480</v>
      </c>
      <c r="S9" s="751">
        <v>127</v>
      </c>
      <c r="T9" s="753" t="s">
        <v>480</v>
      </c>
      <c r="U9" s="747">
        <v>79.5</v>
      </c>
      <c r="V9" s="754" t="s">
        <v>480</v>
      </c>
    </row>
    <row r="10" spans="1:22" ht="17.25" customHeight="1">
      <c r="A10" s="755">
        <v>38</v>
      </c>
      <c r="B10" s="756">
        <v>86458</v>
      </c>
      <c r="C10" s="757">
        <v>60692</v>
      </c>
      <c r="D10" s="758">
        <v>56742</v>
      </c>
      <c r="E10" s="756">
        <v>308</v>
      </c>
      <c r="F10" s="758">
        <v>236</v>
      </c>
      <c r="G10" s="756">
        <v>313</v>
      </c>
      <c r="H10" s="758">
        <v>240</v>
      </c>
      <c r="I10" s="759">
        <v>70.2</v>
      </c>
      <c r="J10" s="760">
        <v>65.599999999999994</v>
      </c>
      <c r="K10" s="761">
        <v>76.599999999999994</v>
      </c>
      <c r="L10" s="762">
        <v>38</v>
      </c>
      <c r="M10" s="756">
        <v>17529</v>
      </c>
      <c r="N10" s="763" t="s">
        <v>480</v>
      </c>
      <c r="O10" s="764">
        <v>14046</v>
      </c>
      <c r="P10" s="765" t="s">
        <v>480</v>
      </c>
      <c r="Q10" s="764">
        <v>48</v>
      </c>
      <c r="R10" s="765" t="s">
        <v>480</v>
      </c>
      <c r="S10" s="764">
        <v>119</v>
      </c>
      <c r="T10" s="766" t="s">
        <v>480</v>
      </c>
      <c r="U10" s="760">
        <v>80.099999999999994</v>
      </c>
      <c r="V10" s="767" t="s">
        <v>480</v>
      </c>
    </row>
    <row r="11" spans="1:22" ht="17.25" customHeight="1">
      <c r="A11" s="768">
        <v>39</v>
      </c>
      <c r="B11" s="769">
        <v>96967</v>
      </c>
      <c r="C11" s="770">
        <v>67854</v>
      </c>
      <c r="D11" s="771">
        <v>64854</v>
      </c>
      <c r="E11" s="769">
        <v>336</v>
      </c>
      <c r="F11" s="771">
        <v>266</v>
      </c>
      <c r="G11" s="769">
        <v>327</v>
      </c>
      <c r="H11" s="771">
        <v>259</v>
      </c>
      <c r="I11" s="772">
        <v>70</v>
      </c>
      <c r="J11" s="773">
        <v>66.900000000000006</v>
      </c>
      <c r="K11" s="774">
        <v>79.2</v>
      </c>
      <c r="L11" s="775">
        <v>39</v>
      </c>
      <c r="M11" s="769">
        <v>19608</v>
      </c>
      <c r="N11" s="776" t="s">
        <v>480</v>
      </c>
      <c r="O11" s="777">
        <v>14905</v>
      </c>
      <c r="P11" s="778" t="s">
        <v>480</v>
      </c>
      <c r="Q11" s="777">
        <v>54</v>
      </c>
      <c r="R11" s="778" t="s">
        <v>480</v>
      </c>
      <c r="S11" s="777">
        <v>133</v>
      </c>
      <c r="T11" s="779" t="s">
        <v>480</v>
      </c>
      <c r="U11" s="773">
        <v>76</v>
      </c>
      <c r="V11" s="780" t="s">
        <v>480</v>
      </c>
    </row>
    <row r="12" spans="1:22" ht="17.25" customHeight="1">
      <c r="A12" s="742">
        <v>40</v>
      </c>
      <c r="B12" s="743">
        <v>103606</v>
      </c>
      <c r="C12" s="744">
        <v>73667</v>
      </c>
      <c r="D12" s="745">
        <v>70227</v>
      </c>
      <c r="E12" s="743">
        <v>358</v>
      </c>
      <c r="F12" s="745">
        <v>284</v>
      </c>
      <c r="G12" s="743">
        <v>328</v>
      </c>
      <c r="H12" s="745">
        <v>260</v>
      </c>
      <c r="I12" s="746">
        <v>71.099999999999994</v>
      </c>
      <c r="J12" s="747">
        <v>67.8</v>
      </c>
      <c r="K12" s="748">
        <v>79.3</v>
      </c>
      <c r="L12" s="749">
        <v>40</v>
      </c>
      <c r="M12" s="743">
        <v>23541</v>
      </c>
      <c r="N12" s="750" t="s">
        <v>480</v>
      </c>
      <c r="O12" s="751">
        <v>17302</v>
      </c>
      <c r="P12" s="752" t="s">
        <v>480</v>
      </c>
      <c r="Q12" s="751">
        <v>64</v>
      </c>
      <c r="R12" s="752" t="s">
        <v>480</v>
      </c>
      <c r="S12" s="751">
        <v>150</v>
      </c>
      <c r="T12" s="753" t="s">
        <v>480</v>
      </c>
      <c r="U12" s="747">
        <v>73.5</v>
      </c>
      <c r="V12" s="754" t="s">
        <v>480</v>
      </c>
    </row>
    <row r="13" spans="1:22" ht="17.25" customHeight="1">
      <c r="A13" s="742">
        <v>41</v>
      </c>
      <c r="B13" s="743">
        <v>116439</v>
      </c>
      <c r="C13" s="744">
        <v>82076</v>
      </c>
      <c r="D13" s="745">
        <v>78135</v>
      </c>
      <c r="E13" s="743">
        <v>409</v>
      </c>
      <c r="F13" s="745">
        <v>319</v>
      </c>
      <c r="G13" s="743">
        <v>364</v>
      </c>
      <c r="H13" s="745">
        <v>284</v>
      </c>
      <c r="I13" s="746">
        <v>70.5</v>
      </c>
      <c r="J13" s="747">
        <v>67.099999999999994</v>
      </c>
      <c r="K13" s="748">
        <v>78</v>
      </c>
      <c r="L13" s="749">
        <v>41</v>
      </c>
      <c r="M13" s="743">
        <v>21584</v>
      </c>
      <c r="N13" s="750" t="s">
        <v>480</v>
      </c>
      <c r="O13" s="751">
        <v>17386</v>
      </c>
      <c r="P13" s="752" t="s">
        <v>480</v>
      </c>
      <c r="Q13" s="751">
        <v>59</v>
      </c>
      <c r="R13" s="752" t="s">
        <v>480</v>
      </c>
      <c r="S13" s="751">
        <v>153</v>
      </c>
      <c r="T13" s="753" t="s">
        <v>480</v>
      </c>
      <c r="U13" s="747">
        <v>80.599999999999994</v>
      </c>
      <c r="V13" s="754" t="s">
        <v>480</v>
      </c>
    </row>
    <row r="14" spans="1:22" ht="17.25" customHeight="1">
      <c r="A14" s="742">
        <v>42</v>
      </c>
      <c r="B14" s="743">
        <v>128644</v>
      </c>
      <c r="C14" s="744">
        <v>92150</v>
      </c>
      <c r="D14" s="745">
        <v>87521</v>
      </c>
      <c r="E14" s="743">
        <v>515</v>
      </c>
      <c r="F14" s="745">
        <v>351</v>
      </c>
      <c r="G14" s="743">
        <v>441</v>
      </c>
      <c r="H14" s="745">
        <v>300</v>
      </c>
      <c r="I14" s="746">
        <v>71.599999999999994</v>
      </c>
      <c r="J14" s="747">
        <v>68</v>
      </c>
      <c r="K14" s="748">
        <v>68.2</v>
      </c>
      <c r="L14" s="749">
        <v>42</v>
      </c>
      <c r="M14" s="743">
        <v>21881</v>
      </c>
      <c r="N14" s="750" t="s">
        <v>480</v>
      </c>
      <c r="O14" s="751">
        <v>17552</v>
      </c>
      <c r="P14" s="752" t="s">
        <v>480</v>
      </c>
      <c r="Q14" s="751">
        <v>60</v>
      </c>
      <c r="R14" s="752" t="s">
        <v>480</v>
      </c>
      <c r="S14" s="751">
        <v>160</v>
      </c>
      <c r="T14" s="753" t="s">
        <v>480</v>
      </c>
      <c r="U14" s="747">
        <v>80.2</v>
      </c>
      <c r="V14" s="754" t="s">
        <v>480</v>
      </c>
    </row>
    <row r="15" spans="1:22" ht="17.25" customHeight="1">
      <c r="A15" s="755">
        <v>43</v>
      </c>
      <c r="B15" s="756">
        <v>137714</v>
      </c>
      <c r="C15" s="757">
        <v>98405</v>
      </c>
      <c r="D15" s="758">
        <v>93422</v>
      </c>
      <c r="E15" s="756">
        <v>487</v>
      </c>
      <c r="F15" s="758">
        <v>377</v>
      </c>
      <c r="G15" s="756">
        <v>400</v>
      </c>
      <c r="H15" s="758">
        <v>310</v>
      </c>
      <c r="I15" s="759">
        <v>71.5</v>
      </c>
      <c r="J15" s="760">
        <v>67.8</v>
      </c>
      <c r="K15" s="761">
        <v>77.400000000000006</v>
      </c>
      <c r="L15" s="762">
        <v>43</v>
      </c>
      <c r="M15" s="756">
        <v>22317</v>
      </c>
      <c r="N15" s="763" t="s">
        <v>480</v>
      </c>
      <c r="O15" s="764">
        <v>17782</v>
      </c>
      <c r="P15" s="781">
        <v>80</v>
      </c>
      <c r="Q15" s="764">
        <v>61</v>
      </c>
      <c r="R15" s="781">
        <v>218</v>
      </c>
      <c r="S15" s="764">
        <v>167</v>
      </c>
      <c r="T15" s="766" t="s">
        <v>480</v>
      </c>
      <c r="U15" s="760">
        <v>79.7</v>
      </c>
      <c r="V15" s="761">
        <v>76.599999999999994</v>
      </c>
    </row>
    <row r="16" spans="1:22" ht="17.25" customHeight="1">
      <c r="A16" s="768">
        <v>44</v>
      </c>
      <c r="B16" s="769">
        <v>148788</v>
      </c>
      <c r="C16" s="770">
        <v>108238</v>
      </c>
      <c r="D16" s="771">
        <v>102853</v>
      </c>
      <c r="E16" s="769">
        <v>521</v>
      </c>
      <c r="F16" s="771">
        <v>407</v>
      </c>
      <c r="G16" s="769">
        <v>420</v>
      </c>
      <c r="H16" s="771">
        <v>328</v>
      </c>
      <c r="I16" s="772">
        <v>72.7</v>
      </c>
      <c r="J16" s="773">
        <v>69.099999999999994</v>
      </c>
      <c r="K16" s="774">
        <v>78.099999999999994</v>
      </c>
      <c r="L16" s="775">
        <v>44</v>
      </c>
      <c r="M16" s="769">
        <v>23540</v>
      </c>
      <c r="N16" s="776" t="s">
        <v>480</v>
      </c>
      <c r="O16" s="777">
        <v>18627</v>
      </c>
      <c r="P16" s="782">
        <v>88</v>
      </c>
      <c r="Q16" s="777">
        <v>64</v>
      </c>
      <c r="R16" s="782">
        <v>241</v>
      </c>
      <c r="S16" s="777">
        <v>177</v>
      </c>
      <c r="T16" s="779" t="s">
        <v>480</v>
      </c>
      <c r="U16" s="773">
        <v>79.099999999999994</v>
      </c>
      <c r="V16" s="774">
        <v>73.5</v>
      </c>
    </row>
    <row r="17" spans="1:22" ht="17.25" customHeight="1">
      <c r="A17" s="742">
        <v>45</v>
      </c>
      <c r="B17" s="743">
        <v>162694</v>
      </c>
      <c r="C17" s="744">
        <v>119738</v>
      </c>
      <c r="D17" s="745">
        <v>113764</v>
      </c>
      <c r="E17" s="743">
        <v>556</v>
      </c>
      <c r="F17" s="745">
        <v>446</v>
      </c>
      <c r="G17" s="743">
        <v>436</v>
      </c>
      <c r="H17" s="745">
        <v>350</v>
      </c>
      <c r="I17" s="746">
        <v>73.599999999999994</v>
      </c>
      <c r="J17" s="747">
        <v>69.900000000000006</v>
      </c>
      <c r="K17" s="748">
        <v>80.2</v>
      </c>
      <c r="L17" s="749">
        <v>45</v>
      </c>
      <c r="M17" s="743">
        <v>24758</v>
      </c>
      <c r="N17" s="750" t="s">
        <v>480</v>
      </c>
      <c r="O17" s="751">
        <v>19648</v>
      </c>
      <c r="P17" s="783">
        <v>112</v>
      </c>
      <c r="Q17" s="751">
        <v>68</v>
      </c>
      <c r="R17" s="783">
        <v>316</v>
      </c>
      <c r="S17" s="751">
        <v>191</v>
      </c>
      <c r="T17" s="753" t="s">
        <v>480</v>
      </c>
      <c r="U17" s="747">
        <v>79.400000000000006</v>
      </c>
      <c r="V17" s="748">
        <v>60.4</v>
      </c>
    </row>
    <row r="18" spans="1:22" ht="17.25" customHeight="1">
      <c r="A18" s="742">
        <v>46</v>
      </c>
      <c r="B18" s="743">
        <v>180667</v>
      </c>
      <c r="C18" s="744">
        <v>126832</v>
      </c>
      <c r="D18" s="745">
        <v>120351</v>
      </c>
      <c r="E18" s="743">
        <v>604</v>
      </c>
      <c r="F18" s="745">
        <v>495</v>
      </c>
      <c r="G18" s="743">
        <v>457</v>
      </c>
      <c r="H18" s="745">
        <v>375</v>
      </c>
      <c r="I18" s="746">
        <v>70.2</v>
      </c>
      <c r="J18" s="747">
        <v>66.599999999999994</v>
      </c>
      <c r="K18" s="748">
        <v>82</v>
      </c>
      <c r="L18" s="749">
        <v>46</v>
      </c>
      <c r="M18" s="743">
        <v>24650</v>
      </c>
      <c r="N18" s="750" t="s">
        <v>480</v>
      </c>
      <c r="O18" s="751">
        <v>19479</v>
      </c>
      <c r="P18" s="783">
        <v>96</v>
      </c>
      <c r="Q18" s="751">
        <v>67</v>
      </c>
      <c r="R18" s="783">
        <v>278</v>
      </c>
      <c r="S18" s="751">
        <v>195</v>
      </c>
      <c r="T18" s="753" t="s">
        <v>480</v>
      </c>
      <c r="U18" s="747">
        <v>79</v>
      </c>
      <c r="V18" s="748">
        <v>70.3</v>
      </c>
    </row>
    <row r="19" spans="1:22" ht="17.25" customHeight="1">
      <c r="A19" s="742">
        <v>47</v>
      </c>
      <c r="B19" s="743">
        <v>184076</v>
      </c>
      <c r="C19" s="744">
        <v>137363</v>
      </c>
      <c r="D19" s="745">
        <v>129560</v>
      </c>
      <c r="E19" s="743">
        <v>640</v>
      </c>
      <c r="F19" s="745">
        <v>504</v>
      </c>
      <c r="G19" s="743">
        <v>469</v>
      </c>
      <c r="H19" s="745">
        <v>370</v>
      </c>
      <c r="I19" s="746">
        <v>74.599999999999994</v>
      </c>
      <c r="J19" s="747">
        <v>70.400000000000006</v>
      </c>
      <c r="K19" s="748">
        <v>78.8</v>
      </c>
      <c r="L19" s="749">
        <v>47</v>
      </c>
      <c r="M19" s="743">
        <v>25618</v>
      </c>
      <c r="N19" s="750" t="s">
        <v>480</v>
      </c>
      <c r="O19" s="751">
        <v>20631</v>
      </c>
      <c r="P19" s="783">
        <v>96</v>
      </c>
      <c r="Q19" s="751">
        <v>70</v>
      </c>
      <c r="R19" s="783">
        <v>286</v>
      </c>
      <c r="S19" s="751">
        <v>208</v>
      </c>
      <c r="T19" s="753" t="s">
        <v>480</v>
      </c>
      <c r="U19" s="747">
        <v>80.5</v>
      </c>
      <c r="V19" s="748">
        <v>72.900000000000006</v>
      </c>
    </row>
    <row r="20" spans="1:22" ht="17.25" customHeight="1">
      <c r="A20" s="755">
        <v>48</v>
      </c>
      <c r="B20" s="756">
        <v>200119</v>
      </c>
      <c r="C20" s="757">
        <v>149270</v>
      </c>
      <c r="D20" s="758">
        <v>140660</v>
      </c>
      <c r="E20" s="756">
        <v>687</v>
      </c>
      <c r="F20" s="758">
        <v>548</v>
      </c>
      <c r="G20" s="756">
        <v>488</v>
      </c>
      <c r="H20" s="758">
        <v>389</v>
      </c>
      <c r="I20" s="759">
        <v>74.599999999999994</v>
      </c>
      <c r="J20" s="760">
        <v>70.3</v>
      </c>
      <c r="K20" s="761">
        <v>79.8</v>
      </c>
      <c r="L20" s="762">
        <v>48</v>
      </c>
      <c r="M20" s="756">
        <v>26278</v>
      </c>
      <c r="N20" s="763" t="s">
        <v>480</v>
      </c>
      <c r="O20" s="764">
        <v>20712</v>
      </c>
      <c r="P20" s="781">
        <v>103</v>
      </c>
      <c r="Q20" s="764">
        <v>72</v>
      </c>
      <c r="R20" s="781">
        <v>311</v>
      </c>
      <c r="S20" s="764">
        <v>218</v>
      </c>
      <c r="T20" s="766" t="s">
        <v>480</v>
      </c>
      <c r="U20" s="760">
        <v>78.8</v>
      </c>
      <c r="V20" s="761">
        <v>70</v>
      </c>
    </row>
    <row r="21" spans="1:22" ht="17.25" customHeight="1">
      <c r="A21" s="768">
        <v>49</v>
      </c>
      <c r="B21" s="769">
        <v>203617</v>
      </c>
      <c r="C21" s="770">
        <v>148678</v>
      </c>
      <c r="D21" s="771">
        <v>143095</v>
      </c>
      <c r="E21" s="769">
        <v>706</v>
      </c>
      <c r="F21" s="771">
        <v>558</v>
      </c>
      <c r="G21" s="769">
        <v>488</v>
      </c>
      <c r="H21" s="771">
        <v>386</v>
      </c>
      <c r="I21" s="772">
        <v>73</v>
      </c>
      <c r="J21" s="773">
        <v>70.3</v>
      </c>
      <c r="K21" s="774">
        <v>79</v>
      </c>
      <c r="L21" s="775">
        <v>49</v>
      </c>
      <c r="M21" s="769">
        <v>26666</v>
      </c>
      <c r="N21" s="776" t="s">
        <v>480</v>
      </c>
      <c r="O21" s="777">
        <v>20723</v>
      </c>
      <c r="P21" s="782">
        <v>107</v>
      </c>
      <c r="Q21" s="777">
        <v>73</v>
      </c>
      <c r="R21" s="782">
        <v>341</v>
      </c>
      <c r="S21" s="777">
        <v>232</v>
      </c>
      <c r="T21" s="779" t="s">
        <v>480</v>
      </c>
      <c r="U21" s="773">
        <v>77.7</v>
      </c>
      <c r="V21" s="774">
        <v>68.2</v>
      </c>
    </row>
    <row r="22" spans="1:22" ht="17.25" customHeight="1">
      <c r="A22" s="742">
        <v>50</v>
      </c>
      <c r="B22" s="743">
        <v>211849</v>
      </c>
      <c r="C22" s="744">
        <v>153849</v>
      </c>
      <c r="D22" s="745">
        <v>148565</v>
      </c>
      <c r="E22" s="743">
        <v>747</v>
      </c>
      <c r="F22" s="745">
        <v>580</v>
      </c>
      <c r="G22" s="743">
        <v>501</v>
      </c>
      <c r="H22" s="745">
        <v>389</v>
      </c>
      <c r="I22" s="746">
        <v>72.599999999999994</v>
      </c>
      <c r="J22" s="747">
        <v>70.099999999999994</v>
      </c>
      <c r="K22" s="748">
        <v>77.599999999999994</v>
      </c>
      <c r="L22" s="749">
        <v>50</v>
      </c>
      <c r="M22" s="743">
        <v>27780</v>
      </c>
      <c r="N22" s="750" t="s">
        <v>480</v>
      </c>
      <c r="O22" s="751">
        <v>20975</v>
      </c>
      <c r="P22" s="783">
        <v>100</v>
      </c>
      <c r="Q22" s="751">
        <v>76</v>
      </c>
      <c r="R22" s="783">
        <v>330</v>
      </c>
      <c r="S22" s="751">
        <v>250</v>
      </c>
      <c r="T22" s="753" t="s">
        <v>480</v>
      </c>
      <c r="U22" s="747">
        <v>75.5</v>
      </c>
      <c r="V22" s="748">
        <v>75.8</v>
      </c>
    </row>
    <row r="23" spans="1:22" ht="17.25" customHeight="1">
      <c r="A23" s="742">
        <v>51</v>
      </c>
      <c r="B23" s="743">
        <v>215799</v>
      </c>
      <c r="C23" s="744">
        <v>159411</v>
      </c>
      <c r="D23" s="745">
        <v>151341</v>
      </c>
      <c r="E23" s="743">
        <v>774</v>
      </c>
      <c r="F23" s="745">
        <v>591</v>
      </c>
      <c r="G23" s="743">
        <v>510</v>
      </c>
      <c r="H23" s="745">
        <v>390</v>
      </c>
      <c r="I23" s="746">
        <v>73.900000000000006</v>
      </c>
      <c r="J23" s="747">
        <v>70.099999999999994</v>
      </c>
      <c r="K23" s="748">
        <v>76.400000000000006</v>
      </c>
      <c r="L23" s="749">
        <v>51</v>
      </c>
      <c r="M23" s="743">
        <v>27632</v>
      </c>
      <c r="N23" s="750" t="s">
        <v>480</v>
      </c>
      <c r="O23" s="751">
        <v>21537</v>
      </c>
      <c r="P23" s="783">
        <v>96</v>
      </c>
      <c r="Q23" s="751">
        <v>76</v>
      </c>
      <c r="R23" s="783">
        <v>321</v>
      </c>
      <c r="S23" s="751">
        <v>252</v>
      </c>
      <c r="T23" s="753" t="s">
        <v>480</v>
      </c>
      <c r="U23" s="747">
        <v>77.900000000000006</v>
      </c>
      <c r="V23" s="748">
        <v>78.599999999999994</v>
      </c>
    </row>
    <row r="24" spans="1:22" ht="17.25" customHeight="1">
      <c r="A24" s="742">
        <v>52</v>
      </c>
      <c r="B24" s="743">
        <v>225253</v>
      </c>
      <c r="C24" s="744">
        <v>166916</v>
      </c>
      <c r="D24" s="745">
        <v>159291</v>
      </c>
      <c r="E24" s="743">
        <v>806</v>
      </c>
      <c r="F24" s="745">
        <v>617</v>
      </c>
      <c r="G24" s="743">
        <v>516</v>
      </c>
      <c r="H24" s="745">
        <v>395</v>
      </c>
      <c r="I24" s="746">
        <v>74.099999999999994</v>
      </c>
      <c r="J24" s="747">
        <v>70.7</v>
      </c>
      <c r="K24" s="748">
        <v>76.599999999999994</v>
      </c>
      <c r="L24" s="749">
        <v>52</v>
      </c>
      <c r="M24" s="743">
        <v>26260</v>
      </c>
      <c r="N24" s="750" t="s">
        <v>480</v>
      </c>
      <c r="O24" s="751">
        <v>19517</v>
      </c>
      <c r="P24" s="783">
        <v>95</v>
      </c>
      <c r="Q24" s="751">
        <v>72</v>
      </c>
      <c r="R24" s="783">
        <v>326</v>
      </c>
      <c r="S24" s="751">
        <v>248</v>
      </c>
      <c r="T24" s="753" t="s">
        <v>480</v>
      </c>
      <c r="U24" s="747">
        <v>74.3</v>
      </c>
      <c r="V24" s="748">
        <v>76</v>
      </c>
    </row>
    <row r="25" spans="1:22" ht="17.25" customHeight="1">
      <c r="A25" s="755">
        <v>53</v>
      </c>
      <c r="B25" s="756">
        <v>232369</v>
      </c>
      <c r="C25" s="757">
        <v>174875</v>
      </c>
      <c r="D25" s="758">
        <v>167595</v>
      </c>
      <c r="E25" s="756">
        <v>827</v>
      </c>
      <c r="F25" s="758">
        <v>637</v>
      </c>
      <c r="G25" s="756">
        <v>515</v>
      </c>
      <c r="H25" s="758">
        <v>397</v>
      </c>
      <c r="I25" s="759">
        <v>75.3</v>
      </c>
      <c r="J25" s="760">
        <v>72.099999999999994</v>
      </c>
      <c r="K25" s="761">
        <v>77</v>
      </c>
      <c r="L25" s="762">
        <v>53</v>
      </c>
      <c r="M25" s="756">
        <v>24508</v>
      </c>
      <c r="N25" s="763" t="s">
        <v>480</v>
      </c>
      <c r="O25" s="764">
        <v>19099</v>
      </c>
      <c r="P25" s="781">
        <v>89</v>
      </c>
      <c r="Q25" s="764">
        <v>67</v>
      </c>
      <c r="R25" s="781">
        <v>358</v>
      </c>
      <c r="S25" s="764">
        <v>271</v>
      </c>
      <c r="T25" s="766" t="s">
        <v>480</v>
      </c>
      <c r="U25" s="760">
        <v>77.900000000000006</v>
      </c>
      <c r="V25" s="761">
        <v>75.5</v>
      </c>
    </row>
    <row r="26" spans="1:22" ht="17.25" customHeight="1">
      <c r="A26" s="768">
        <v>54</v>
      </c>
      <c r="B26" s="769">
        <v>228957</v>
      </c>
      <c r="C26" s="770">
        <v>172562</v>
      </c>
      <c r="D26" s="771">
        <v>165033</v>
      </c>
      <c r="E26" s="769">
        <v>819</v>
      </c>
      <c r="F26" s="771">
        <v>626</v>
      </c>
      <c r="G26" s="769">
        <v>502</v>
      </c>
      <c r="H26" s="771">
        <v>384</v>
      </c>
      <c r="I26" s="772">
        <v>75.400000000000006</v>
      </c>
      <c r="J26" s="773">
        <v>72.099999999999994</v>
      </c>
      <c r="K26" s="774">
        <v>76.400000000000006</v>
      </c>
      <c r="L26" s="775">
        <v>54</v>
      </c>
      <c r="M26" s="769">
        <v>25209</v>
      </c>
      <c r="N26" s="776" t="s">
        <v>480</v>
      </c>
      <c r="O26" s="777">
        <v>19119</v>
      </c>
      <c r="P26" s="782">
        <v>92</v>
      </c>
      <c r="Q26" s="777">
        <v>69</v>
      </c>
      <c r="R26" s="782">
        <v>333</v>
      </c>
      <c r="S26" s="777">
        <v>248</v>
      </c>
      <c r="T26" s="779" t="s">
        <v>480</v>
      </c>
      <c r="U26" s="773">
        <v>75.8</v>
      </c>
      <c r="V26" s="774">
        <v>74.7</v>
      </c>
    </row>
    <row r="27" spans="1:22" ht="17.25" customHeight="1">
      <c r="A27" s="742">
        <v>55</v>
      </c>
      <c r="B27" s="743">
        <v>228595</v>
      </c>
      <c r="C27" s="744">
        <v>173580</v>
      </c>
      <c r="D27" s="745">
        <v>166567</v>
      </c>
      <c r="E27" s="743">
        <v>825</v>
      </c>
      <c r="F27" s="745">
        <v>626</v>
      </c>
      <c r="G27" s="743">
        <v>500</v>
      </c>
      <c r="H27" s="745">
        <v>379</v>
      </c>
      <c r="I27" s="746">
        <v>75.900000000000006</v>
      </c>
      <c r="J27" s="747">
        <v>72.900000000000006</v>
      </c>
      <c r="K27" s="748">
        <v>75.900000000000006</v>
      </c>
      <c r="L27" s="749">
        <v>55</v>
      </c>
      <c r="M27" s="743">
        <v>25629</v>
      </c>
      <c r="N27" s="750" t="s">
        <v>480</v>
      </c>
      <c r="O27" s="751">
        <v>19123</v>
      </c>
      <c r="P27" s="783">
        <v>99</v>
      </c>
      <c r="Q27" s="751">
        <v>70</v>
      </c>
      <c r="R27" s="783">
        <v>356</v>
      </c>
      <c r="S27" s="751">
        <v>252</v>
      </c>
      <c r="T27" s="753" t="s">
        <v>480</v>
      </c>
      <c r="U27" s="747">
        <v>74.599999999999994</v>
      </c>
      <c r="V27" s="748">
        <v>70.900000000000006</v>
      </c>
    </row>
    <row r="28" spans="1:22" ht="16.5" customHeight="1">
      <c r="A28" s="742">
        <v>56</v>
      </c>
      <c r="B28" s="743">
        <v>238868</v>
      </c>
      <c r="C28" s="744">
        <v>180102</v>
      </c>
      <c r="D28" s="745">
        <v>172989</v>
      </c>
      <c r="E28" s="743">
        <v>839</v>
      </c>
      <c r="F28" s="745">
        <v>654</v>
      </c>
      <c r="G28" s="743">
        <v>504</v>
      </c>
      <c r="H28" s="745">
        <v>393</v>
      </c>
      <c r="I28" s="746">
        <v>75.400000000000006</v>
      </c>
      <c r="J28" s="747">
        <v>72.400000000000006</v>
      </c>
      <c r="K28" s="748">
        <v>77.900000000000006</v>
      </c>
      <c r="L28" s="749">
        <v>56</v>
      </c>
      <c r="M28" s="743">
        <v>25674</v>
      </c>
      <c r="N28" s="750" t="s">
        <v>480</v>
      </c>
      <c r="O28" s="751">
        <v>20053</v>
      </c>
      <c r="P28" s="783">
        <v>104</v>
      </c>
      <c r="Q28" s="751">
        <v>70</v>
      </c>
      <c r="R28" s="783">
        <v>371</v>
      </c>
      <c r="S28" s="751">
        <v>251</v>
      </c>
      <c r="T28" s="753" t="s">
        <v>480</v>
      </c>
      <c r="U28" s="747">
        <v>78.099999999999994</v>
      </c>
      <c r="V28" s="748">
        <v>67.7</v>
      </c>
    </row>
    <row r="29" spans="1:22" ht="16.5" customHeight="1">
      <c r="A29" s="742">
        <v>57</v>
      </c>
      <c r="B29" s="743">
        <v>239666</v>
      </c>
      <c r="C29" s="744">
        <v>181583</v>
      </c>
      <c r="D29" s="745">
        <v>174148</v>
      </c>
      <c r="E29" s="743">
        <v>852</v>
      </c>
      <c r="F29" s="745">
        <v>657</v>
      </c>
      <c r="G29" s="743">
        <v>506</v>
      </c>
      <c r="H29" s="745">
        <v>390</v>
      </c>
      <c r="I29" s="746">
        <v>75.8</v>
      </c>
      <c r="J29" s="747">
        <v>72.7</v>
      </c>
      <c r="K29" s="748">
        <v>77.099999999999994</v>
      </c>
      <c r="L29" s="749">
        <v>57</v>
      </c>
      <c r="M29" s="743">
        <v>26925</v>
      </c>
      <c r="N29" s="750" t="s">
        <v>480</v>
      </c>
      <c r="O29" s="751">
        <v>19458</v>
      </c>
      <c r="P29" s="783">
        <v>106</v>
      </c>
      <c r="Q29" s="751">
        <v>74</v>
      </c>
      <c r="R29" s="783">
        <v>378</v>
      </c>
      <c r="S29" s="751">
        <v>264</v>
      </c>
      <c r="T29" s="753" t="s">
        <v>480</v>
      </c>
      <c r="U29" s="747">
        <v>72.3</v>
      </c>
      <c r="V29" s="748">
        <v>69.8</v>
      </c>
    </row>
    <row r="30" spans="1:22" ht="16.5" customHeight="1">
      <c r="A30" s="755">
        <v>58</v>
      </c>
      <c r="B30" s="756">
        <v>252014</v>
      </c>
      <c r="C30" s="757">
        <v>191949</v>
      </c>
      <c r="D30" s="758">
        <v>182598</v>
      </c>
      <c r="E30" s="756">
        <v>916</v>
      </c>
      <c r="F30" s="758">
        <v>690</v>
      </c>
      <c r="G30" s="756">
        <v>539</v>
      </c>
      <c r="H30" s="758">
        <v>406</v>
      </c>
      <c r="I30" s="759">
        <v>76.2</v>
      </c>
      <c r="J30" s="760">
        <v>72.5</v>
      </c>
      <c r="K30" s="761">
        <v>75.3</v>
      </c>
      <c r="L30" s="762">
        <v>58</v>
      </c>
      <c r="M30" s="756">
        <v>30249</v>
      </c>
      <c r="N30" s="763" t="s">
        <v>480</v>
      </c>
      <c r="O30" s="764">
        <v>22428</v>
      </c>
      <c r="P30" s="781">
        <v>114</v>
      </c>
      <c r="Q30" s="764">
        <v>83</v>
      </c>
      <c r="R30" s="781">
        <v>408</v>
      </c>
      <c r="S30" s="764">
        <v>296</v>
      </c>
      <c r="T30" s="766" t="s">
        <v>480</v>
      </c>
      <c r="U30" s="760">
        <v>74.099999999999994</v>
      </c>
      <c r="V30" s="761">
        <v>72.5</v>
      </c>
    </row>
    <row r="31" spans="1:22" ht="16.5" customHeight="1">
      <c r="A31" s="768">
        <v>59</v>
      </c>
      <c r="B31" s="769">
        <v>261825</v>
      </c>
      <c r="C31" s="770">
        <v>202283</v>
      </c>
      <c r="D31" s="771">
        <v>192689</v>
      </c>
      <c r="E31" s="769">
        <v>939</v>
      </c>
      <c r="F31" s="771">
        <v>716</v>
      </c>
      <c r="G31" s="769">
        <v>547</v>
      </c>
      <c r="H31" s="771">
        <v>417</v>
      </c>
      <c r="I31" s="772">
        <v>77.3</v>
      </c>
      <c r="J31" s="773">
        <v>73.599999999999994</v>
      </c>
      <c r="K31" s="774">
        <v>76.3</v>
      </c>
      <c r="L31" s="775">
        <v>59</v>
      </c>
      <c r="M31" s="769">
        <v>31817</v>
      </c>
      <c r="N31" s="776" t="s">
        <v>480</v>
      </c>
      <c r="O31" s="777">
        <v>23600</v>
      </c>
      <c r="P31" s="782">
        <v>121</v>
      </c>
      <c r="Q31" s="777">
        <v>87</v>
      </c>
      <c r="R31" s="782">
        <v>428</v>
      </c>
      <c r="S31" s="777">
        <v>307</v>
      </c>
      <c r="T31" s="779" t="s">
        <v>480</v>
      </c>
      <c r="U31" s="773">
        <v>74.2</v>
      </c>
      <c r="V31" s="774">
        <v>71.8</v>
      </c>
    </row>
    <row r="32" spans="1:22" ht="16.5" customHeight="1">
      <c r="A32" s="742">
        <v>60</v>
      </c>
      <c r="B32" s="743">
        <v>261426</v>
      </c>
      <c r="C32" s="744">
        <v>201565</v>
      </c>
      <c r="D32" s="745">
        <v>192459</v>
      </c>
      <c r="E32" s="743">
        <v>947</v>
      </c>
      <c r="F32" s="745">
        <v>718</v>
      </c>
      <c r="G32" s="743">
        <v>543</v>
      </c>
      <c r="H32" s="745">
        <v>412</v>
      </c>
      <c r="I32" s="746">
        <v>77.099999999999994</v>
      </c>
      <c r="J32" s="747">
        <v>73.599999999999994</v>
      </c>
      <c r="K32" s="748">
        <v>75.8</v>
      </c>
      <c r="L32" s="749">
        <v>60</v>
      </c>
      <c r="M32" s="743">
        <v>31352</v>
      </c>
      <c r="N32" s="750" t="s">
        <v>480</v>
      </c>
      <c r="O32" s="751">
        <v>23507</v>
      </c>
      <c r="P32" s="783">
        <v>131</v>
      </c>
      <c r="Q32" s="751">
        <v>86</v>
      </c>
      <c r="R32" s="783">
        <v>467</v>
      </c>
      <c r="S32" s="751">
        <v>306</v>
      </c>
      <c r="T32" s="753" t="s">
        <v>480</v>
      </c>
      <c r="U32" s="747">
        <v>75</v>
      </c>
      <c r="V32" s="748">
        <v>65.400000000000006</v>
      </c>
    </row>
    <row r="33" spans="1:22" ht="16.5" customHeight="1">
      <c r="A33" s="742">
        <v>61</v>
      </c>
      <c r="B33" s="743">
        <v>261482</v>
      </c>
      <c r="C33" s="744">
        <v>203716</v>
      </c>
      <c r="D33" s="745">
        <v>194597</v>
      </c>
      <c r="E33" s="743">
        <v>933</v>
      </c>
      <c r="F33" s="745">
        <v>718</v>
      </c>
      <c r="G33" s="743">
        <v>531</v>
      </c>
      <c r="H33" s="745">
        <v>409</v>
      </c>
      <c r="I33" s="746">
        <v>77.900000000000006</v>
      </c>
      <c r="J33" s="747">
        <v>74.400000000000006</v>
      </c>
      <c r="K33" s="748">
        <v>77</v>
      </c>
      <c r="L33" s="749">
        <v>61</v>
      </c>
      <c r="M33" s="743">
        <v>33068</v>
      </c>
      <c r="N33" s="750" t="s">
        <v>480</v>
      </c>
      <c r="O33" s="751">
        <v>24655</v>
      </c>
      <c r="P33" s="783">
        <v>126</v>
      </c>
      <c r="Q33" s="751">
        <v>91</v>
      </c>
      <c r="R33" s="783">
        <v>440</v>
      </c>
      <c r="S33" s="751">
        <v>317</v>
      </c>
      <c r="T33" s="753" t="s">
        <v>480</v>
      </c>
      <c r="U33" s="747">
        <v>74.599999999999994</v>
      </c>
      <c r="V33" s="748">
        <v>72.099999999999994</v>
      </c>
    </row>
    <row r="34" spans="1:22" ht="16.5" customHeight="1">
      <c r="A34" s="742">
        <v>62</v>
      </c>
      <c r="B34" s="743">
        <v>264962</v>
      </c>
      <c r="C34" s="744">
        <v>206675</v>
      </c>
      <c r="D34" s="745">
        <v>198978</v>
      </c>
      <c r="E34" s="743">
        <v>929</v>
      </c>
      <c r="F34" s="745">
        <v>725</v>
      </c>
      <c r="G34" s="743">
        <v>526</v>
      </c>
      <c r="H34" s="745">
        <v>410</v>
      </c>
      <c r="I34" s="746">
        <v>78</v>
      </c>
      <c r="J34" s="747">
        <v>75.099999999999994</v>
      </c>
      <c r="K34" s="748">
        <v>78</v>
      </c>
      <c r="L34" s="749">
        <v>62</v>
      </c>
      <c r="M34" s="743">
        <v>32903</v>
      </c>
      <c r="N34" s="750" t="s">
        <v>480</v>
      </c>
      <c r="O34" s="751">
        <v>24930</v>
      </c>
      <c r="P34" s="783">
        <v>124</v>
      </c>
      <c r="Q34" s="751">
        <v>90</v>
      </c>
      <c r="R34" s="783">
        <v>437</v>
      </c>
      <c r="S34" s="751">
        <v>318</v>
      </c>
      <c r="T34" s="753" t="s">
        <v>480</v>
      </c>
      <c r="U34" s="747">
        <v>75.8</v>
      </c>
      <c r="V34" s="748">
        <v>72.7</v>
      </c>
    </row>
    <row r="35" spans="1:22" ht="16.5" customHeight="1">
      <c r="A35" s="755">
        <v>63</v>
      </c>
      <c r="B35" s="756">
        <v>266199</v>
      </c>
      <c r="C35" s="757">
        <v>208397</v>
      </c>
      <c r="D35" s="758">
        <v>200815</v>
      </c>
      <c r="E35" s="756">
        <v>943</v>
      </c>
      <c r="F35" s="758">
        <v>724</v>
      </c>
      <c r="G35" s="756">
        <v>530</v>
      </c>
      <c r="H35" s="758">
        <v>407</v>
      </c>
      <c r="I35" s="759">
        <v>78.3</v>
      </c>
      <c r="J35" s="760">
        <v>75.400000000000006</v>
      </c>
      <c r="K35" s="761">
        <v>76.8</v>
      </c>
      <c r="L35" s="762">
        <v>63</v>
      </c>
      <c r="M35" s="756">
        <v>34720</v>
      </c>
      <c r="N35" s="763" t="s">
        <v>480</v>
      </c>
      <c r="O35" s="764">
        <v>25994</v>
      </c>
      <c r="P35" s="781">
        <v>134</v>
      </c>
      <c r="Q35" s="764">
        <v>95</v>
      </c>
      <c r="R35" s="781">
        <v>473</v>
      </c>
      <c r="S35" s="764">
        <v>335</v>
      </c>
      <c r="T35" s="766" t="s">
        <v>480</v>
      </c>
      <c r="U35" s="760">
        <v>74.900000000000006</v>
      </c>
      <c r="V35" s="761">
        <v>70.7</v>
      </c>
    </row>
    <row r="36" spans="1:22" ht="16.5" customHeight="1">
      <c r="A36" s="768" t="s">
        <v>200</v>
      </c>
      <c r="B36" s="769">
        <v>271931</v>
      </c>
      <c r="C36" s="770">
        <v>214185</v>
      </c>
      <c r="D36" s="771">
        <v>205931</v>
      </c>
      <c r="E36" s="769">
        <v>957</v>
      </c>
      <c r="F36" s="771">
        <v>747</v>
      </c>
      <c r="G36" s="769">
        <v>529</v>
      </c>
      <c r="H36" s="771">
        <v>413</v>
      </c>
      <c r="I36" s="772">
        <v>78.8</v>
      </c>
      <c r="J36" s="773">
        <v>75.7</v>
      </c>
      <c r="K36" s="774">
        <v>78.099999999999994</v>
      </c>
      <c r="L36" s="775" t="s">
        <v>200</v>
      </c>
      <c r="M36" s="769">
        <v>33091</v>
      </c>
      <c r="N36" s="776" t="s">
        <v>480</v>
      </c>
      <c r="O36" s="777">
        <v>25673</v>
      </c>
      <c r="P36" s="782">
        <v>133</v>
      </c>
      <c r="Q36" s="777">
        <v>91</v>
      </c>
      <c r="R36" s="782">
        <v>483</v>
      </c>
      <c r="S36" s="777">
        <v>330</v>
      </c>
      <c r="T36" s="779" t="s">
        <v>480</v>
      </c>
      <c r="U36" s="773">
        <v>77.599999999999994</v>
      </c>
      <c r="V36" s="774">
        <v>68.3</v>
      </c>
    </row>
    <row r="37" spans="1:22" ht="16.5" customHeight="1">
      <c r="A37" s="742">
        <v>2</v>
      </c>
      <c r="B37" s="743">
        <v>281146</v>
      </c>
      <c r="C37" s="744">
        <v>225156</v>
      </c>
      <c r="D37" s="745">
        <v>216600</v>
      </c>
      <c r="E37" s="743">
        <v>1004</v>
      </c>
      <c r="F37" s="745">
        <v>772</v>
      </c>
      <c r="G37" s="743">
        <v>551</v>
      </c>
      <c r="H37" s="745">
        <v>424</v>
      </c>
      <c r="I37" s="746">
        <v>80.099999999999994</v>
      </c>
      <c r="J37" s="747">
        <v>77</v>
      </c>
      <c r="K37" s="748">
        <v>76.900000000000006</v>
      </c>
      <c r="L37" s="749">
        <v>2</v>
      </c>
      <c r="M37" s="743">
        <v>33728</v>
      </c>
      <c r="N37" s="750" t="s">
        <v>480</v>
      </c>
      <c r="O37" s="751">
        <v>25905</v>
      </c>
      <c r="P37" s="783">
        <v>140</v>
      </c>
      <c r="Q37" s="751">
        <v>92</v>
      </c>
      <c r="R37" s="783">
        <v>519</v>
      </c>
      <c r="S37" s="751">
        <v>343</v>
      </c>
      <c r="T37" s="753" t="s">
        <v>480</v>
      </c>
      <c r="U37" s="747">
        <v>76.8</v>
      </c>
      <c r="V37" s="748">
        <v>66.099999999999994</v>
      </c>
    </row>
    <row r="38" spans="1:22" ht="16.5" customHeight="1">
      <c r="A38" s="742">
        <v>3</v>
      </c>
      <c r="B38" s="743">
        <v>281055</v>
      </c>
      <c r="C38" s="744">
        <v>228514</v>
      </c>
      <c r="D38" s="745">
        <v>218193</v>
      </c>
      <c r="E38" s="743">
        <v>982</v>
      </c>
      <c r="F38" s="745">
        <v>770</v>
      </c>
      <c r="G38" s="743">
        <v>536</v>
      </c>
      <c r="H38" s="745">
        <v>420</v>
      </c>
      <c r="I38" s="746">
        <v>81.3</v>
      </c>
      <c r="J38" s="747">
        <v>77.599999999999994</v>
      </c>
      <c r="K38" s="748">
        <v>78.400000000000006</v>
      </c>
      <c r="L38" s="749">
        <v>3</v>
      </c>
      <c r="M38" s="743">
        <v>35683</v>
      </c>
      <c r="N38" s="750" t="s">
        <v>480</v>
      </c>
      <c r="O38" s="751">
        <v>27836</v>
      </c>
      <c r="P38" s="783">
        <v>148</v>
      </c>
      <c r="Q38" s="751">
        <v>97</v>
      </c>
      <c r="R38" s="783">
        <v>551</v>
      </c>
      <c r="S38" s="751">
        <v>364</v>
      </c>
      <c r="T38" s="753" t="s">
        <v>480</v>
      </c>
      <c r="U38" s="747">
        <v>78</v>
      </c>
      <c r="V38" s="748">
        <v>66</v>
      </c>
    </row>
    <row r="39" spans="1:22" ht="16.5" customHeight="1">
      <c r="A39" s="742">
        <v>4</v>
      </c>
      <c r="B39" s="743">
        <v>283400</v>
      </c>
      <c r="C39" s="744">
        <v>232663</v>
      </c>
      <c r="D39" s="745">
        <v>221712</v>
      </c>
      <c r="E39" s="743">
        <v>1006</v>
      </c>
      <c r="F39" s="745">
        <v>778</v>
      </c>
      <c r="G39" s="743">
        <v>547</v>
      </c>
      <c r="H39" s="745">
        <v>423</v>
      </c>
      <c r="I39" s="746">
        <v>82.1</v>
      </c>
      <c r="J39" s="747">
        <v>78.2</v>
      </c>
      <c r="K39" s="748">
        <v>77.3</v>
      </c>
      <c r="L39" s="749">
        <v>4</v>
      </c>
      <c r="M39" s="743">
        <v>37656</v>
      </c>
      <c r="N39" s="750" t="s">
        <v>480</v>
      </c>
      <c r="O39" s="751">
        <v>29084</v>
      </c>
      <c r="P39" s="783">
        <v>152</v>
      </c>
      <c r="Q39" s="751">
        <v>103</v>
      </c>
      <c r="R39" s="783">
        <v>566</v>
      </c>
      <c r="S39" s="751">
        <v>384</v>
      </c>
      <c r="T39" s="753" t="s">
        <v>480</v>
      </c>
      <c r="U39" s="747">
        <v>77.2</v>
      </c>
      <c r="V39" s="748">
        <v>67.900000000000006</v>
      </c>
    </row>
    <row r="40" spans="1:22" ht="16.5" customHeight="1">
      <c r="A40" s="755">
        <v>5</v>
      </c>
      <c r="B40" s="756">
        <v>281066</v>
      </c>
      <c r="C40" s="757">
        <v>231474</v>
      </c>
      <c r="D40" s="758">
        <v>220192</v>
      </c>
      <c r="E40" s="756">
        <v>980</v>
      </c>
      <c r="F40" s="758">
        <v>772</v>
      </c>
      <c r="G40" s="756">
        <v>527</v>
      </c>
      <c r="H40" s="758">
        <v>416</v>
      </c>
      <c r="I40" s="759">
        <v>82.4</v>
      </c>
      <c r="J40" s="760">
        <v>78.3</v>
      </c>
      <c r="K40" s="761">
        <v>78.8</v>
      </c>
      <c r="L40" s="762">
        <v>5</v>
      </c>
      <c r="M40" s="756">
        <v>36869</v>
      </c>
      <c r="N40" s="763" t="s">
        <v>480</v>
      </c>
      <c r="O40" s="764">
        <v>28602</v>
      </c>
      <c r="P40" s="781">
        <v>150</v>
      </c>
      <c r="Q40" s="764">
        <v>101</v>
      </c>
      <c r="R40" s="781">
        <v>555</v>
      </c>
      <c r="S40" s="764">
        <v>374</v>
      </c>
      <c r="T40" s="766" t="s">
        <v>480</v>
      </c>
      <c r="U40" s="760">
        <v>77.599999999999994</v>
      </c>
      <c r="V40" s="761">
        <v>67.3</v>
      </c>
    </row>
    <row r="41" spans="1:22" ht="16.5" customHeight="1">
      <c r="A41" s="768">
        <v>6</v>
      </c>
      <c r="B41" s="769">
        <v>291444</v>
      </c>
      <c r="C41" s="770">
        <v>242570</v>
      </c>
      <c r="D41" s="771">
        <v>230135</v>
      </c>
      <c r="E41" s="769">
        <v>1039</v>
      </c>
      <c r="F41" s="771">
        <v>801</v>
      </c>
      <c r="G41" s="769">
        <v>551</v>
      </c>
      <c r="H41" s="771">
        <v>427</v>
      </c>
      <c r="I41" s="784">
        <v>83.3</v>
      </c>
      <c r="J41" s="785">
        <v>79</v>
      </c>
      <c r="K41" s="774">
        <v>77.099999999999994</v>
      </c>
      <c r="L41" s="775">
        <v>6</v>
      </c>
      <c r="M41" s="769">
        <v>37682</v>
      </c>
      <c r="N41" s="776" t="s">
        <v>480</v>
      </c>
      <c r="O41" s="777">
        <v>29781</v>
      </c>
      <c r="P41" s="782">
        <v>154</v>
      </c>
      <c r="Q41" s="777">
        <v>103</v>
      </c>
      <c r="R41" s="782">
        <v>574</v>
      </c>
      <c r="S41" s="777">
        <v>385</v>
      </c>
      <c r="T41" s="786" t="s">
        <v>480</v>
      </c>
      <c r="U41" s="773">
        <v>79</v>
      </c>
      <c r="V41" s="774">
        <v>67.099999999999994</v>
      </c>
    </row>
    <row r="42" spans="1:22" ht="16.5" customHeight="1">
      <c r="A42" s="742">
        <v>7</v>
      </c>
      <c r="B42" s="743">
        <v>294614</v>
      </c>
      <c r="C42" s="744">
        <v>244630</v>
      </c>
      <c r="D42" s="745">
        <v>231596</v>
      </c>
      <c r="E42" s="743">
        <v>1047</v>
      </c>
      <c r="F42" s="745">
        <v>807</v>
      </c>
      <c r="G42" s="743">
        <v>556</v>
      </c>
      <c r="H42" s="745">
        <v>428</v>
      </c>
      <c r="I42" s="787">
        <v>83.1</v>
      </c>
      <c r="J42" s="788">
        <v>78.7</v>
      </c>
      <c r="K42" s="748">
        <v>77</v>
      </c>
      <c r="L42" s="749">
        <v>7</v>
      </c>
      <c r="M42" s="743">
        <v>38020</v>
      </c>
      <c r="N42" s="750" t="s">
        <v>480</v>
      </c>
      <c r="O42" s="751">
        <v>29834</v>
      </c>
      <c r="P42" s="783">
        <v>156</v>
      </c>
      <c r="Q42" s="751">
        <v>104</v>
      </c>
      <c r="R42" s="783">
        <v>584</v>
      </c>
      <c r="S42" s="751">
        <v>389</v>
      </c>
      <c r="T42" s="789" t="s">
        <v>480</v>
      </c>
      <c r="U42" s="747">
        <v>78.5</v>
      </c>
      <c r="V42" s="748">
        <v>66.599999999999994</v>
      </c>
    </row>
    <row r="43" spans="1:22" ht="16.5" customHeight="1">
      <c r="A43" s="742">
        <v>8</v>
      </c>
      <c r="B43" s="743">
        <v>297314</v>
      </c>
      <c r="C43" s="744">
        <v>248187</v>
      </c>
      <c r="D43" s="745">
        <v>236228</v>
      </c>
      <c r="E43" s="743">
        <v>1034</v>
      </c>
      <c r="F43" s="745">
        <v>817</v>
      </c>
      <c r="G43" s="743">
        <v>546</v>
      </c>
      <c r="H43" s="745">
        <v>432</v>
      </c>
      <c r="I43" s="787">
        <v>83.5</v>
      </c>
      <c r="J43" s="788">
        <v>79.5</v>
      </c>
      <c r="K43" s="748">
        <v>79</v>
      </c>
      <c r="L43" s="749">
        <v>8</v>
      </c>
      <c r="M43" s="743">
        <v>38529</v>
      </c>
      <c r="N43" s="750" t="s">
        <v>480</v>
      </c>
      <c r="O43" s="751">
        <v>30240</v>
      </c>
      <c r="P43" s="783">
        <v>156</v>
      </c>
      <c r="Q43" s="751">
        <v>106</v>
      </c>
      <c r="R43" s="783">
        <v>576</v>
      </c>
      <c r="S43" s="751">
        <v>389</v>
      </c>
      <c r="T43" s="789" t="s">
        <v>480</v>
      </c>
      <c r="U43" s="747">
        <v>78.5</v>
      </c>
      <c r="V43" s="748">
        <v>67.599999999999994</v>
      </c>
    </row>
    <row r="44" spans="1:22" ht="16.5" customHeight="1">
      <c r="A44" s="742">
        <v>9</v>
      </c>
      <c r="B44" s="743">
        <v>297598</v>
      </c>
      <c r="C44" s="744">
        <v>248589</v>
      </c>
      <c r="D44" s="745">
        <v>236738</v>
      </c>
      <c r="E44" s="743">
        <v>1027</v>
      </c>
      <c r="F44" s="745">
        <v>815</v>
      </c>
      <c r="G44" s="743">
        <v>538</v>
      </c>
      <c r="H44" s="745">
        <v>428</v>
      </c>
      <c r="I44" s="787">
        <v>83.6</v>
      </c>
      <c r="J44" s="788">
        <v>79.599999999999994</v>
      </c>
      <c r="K44" s="748">
        <v>79.599999999999994</v>
      </c>
      <c r="L44" s="749">
        <v>9</v>
      </c>
      <c r="M44" s="743">
        <v>37621</v>
      </c>
      <c r="N44" s="744">
        <v>32040</v>
      </c>
      <c r="O44" s="751">
        <v>29447</v>
      </c>
      <c r="P44" s="783">
        <v>149</v>
      </c>
      <c r="Q44" s="751">
        <v>103</v>
      </c>
      <c r="R44" s="783">
        <v>569</v>
      </c>
      <c r="S44" s="751">
        <v>395</v>
      </c>
      <c r="T44" s="790">
        <f t="shared" ref="T44:T51" si="0">N44/M44*100</f>
        <v>85.165200287073702</v>
      </c>
      <c r="U44" s="747">
        <v>78.3</v>
      </c>
      <c r="V44" s="748">
        <v>69.3</v>
      </c>
    </row>
    <row r="45" spans="1:22" ht="16.5" customHeight="1">
      <c r="A45" s="755">
        <v>10</v>
      </c>
      <c r="B45" s="756">
        <v>292284</v>
      </c>
      <c r="C45" s="757">
        <v>245989</v>
      </c>
      <c r="D45" s="758">
        <v>234078</v>
      </c>
      <c r="E45" s="756">
        <v>996</v>
      </c>
      <c r="F45" s="758">
        <v>803</v>
      </c>
      <c r="G45" s="756">
        <v>520</v>
      </c>
      <c r="H45" s="758">
        <v>419</v>
      </c>
      <c r="I45" s="791">
        <v>84.2</v>
      </c>
      <c r="J45" s="792">
        <v>80.099999999999994</v>
      </c>
      <c r="K45" s="761">
        <v>80.599999999999994</v>
      </c>
      <c r="L45" s="762">
        <v>10</v>
      </c>
      <c r="M45" s="756">
        <v>36817</v>
      </c>
      <c r="N45" s="757">
        <v>31779</v>
      </c>
      <c r="O45" s="764">
        <v>29514</v>
      </c>
      <c r="P45" s="781">
        <v>152</v>
      </c>
      <c r="Q45" s="764">
        <v>101</v>
      </c>
      <c r="R45" s="781">
        <v>580</v>
      </c>
      <c r="S45" s="764">
        <v>386</v>
      </c>
      <c r="T45" s="793">
        <f t="shared" si="0"/>
        <v>86.316103973707797</v>
      </c>
      <c r="U45" s="760">
        <v>80.2</v>
      </c>
      <c r="V45" s="761">
        <v>66.5</v>
      </c>
    </row>
    <row r="46" spans="1:22" ht="16.5" customHeight="1">
      <c r="A46" s="768">
        <v>11</v>
      </c>
      <c r="B46" s="769">
        <v>291767</v>
      </c>
      <c r="C46" s="770">
        <v>247184</v>
      </c>
      <c r="D46" s="771">
        <v>234958</v>
      </c>
      <c r="E46" s="769">
        <v>1002.59</v>
      </c>
      <c r="F46" s="771">
        <v>799.096</v>
      </c>
      <c r="G46" s="769">
        <v>520</v>
      </c>
      <c r="H46" s="771">
        <v>415</v>
      </c>
      <c r="I46" s="784">
        <v>84.8</v>
      </c>
      <c r="J46" s="785">
        <v>80.599999999999994</v>
      </c>
      <c r="K46" s="774">
        <v>79.7</v>
      </c>
      <c r="L46" s="775">
        <v>11</v>
      </c>
      <c r="M46" s="769">
        <v>37501</v>
      </c>
      <c r="N46" s="770">
        <v>32466</v>
      </c>
      <c r="O46" s="777">
        <v>30109</v>
      </c>
      <c r="P46" s="782">
        <v>152</v>
      </c>
      <c r="Q46" s="777">
        <v>102</v>
      </c>
      <c r="R46" s="782">
        <v>586</v>
      </c>
      <c r="S46" s="777">
        <v>395</v>
      </c>
      <c r="T46" s="794">
        <f t="shared" si="0"/>
        <v>86.573691368230172</v>
      </c>
      <c r="U46" s="773">
        <v>80.3</v>
      </c>
      <c r="V46" s="774">
        <v>67.400000000000006</v>
      </c>
    </row>
    <row r="47" spans="1:22" ht="16.5" customHeight="1">
      <c r="A47" s="742">
        <v>12</v>
      </c>
      <c r="B47" s="743">
        <v>293028</v>
      </c>
      <c r="C47" s="744">
        <v>250096</v>
      </c>
      <c r="D47" s="745">
        <v>238315</v>
      </c>
      <c r="E47" s="743">
        <v>1003</v>
      </c>
      <c r="F47" s="745">
        <v>801</v>
      </c>
      <c r="G47" s="743">
        <v>521</v>
      </c>
      <c r="H47" s="745">
        <v>416</v>
      </c>
      <c r="I47" s="787">
        <v>85.3</v>
      </c>
      <c r="J47" s="788">
        <v>81.3</v>
      </c>
      <c r="K47" s="748">
        <v>79.900000000000006</v>
      </c>
      <c r="L47" s="795">
        <v>12</v>
      </c>
      <c r="M47" s="796">
        <v>36692</v>
      </c>
      <c r="N47" s="797">
        <v>31617</v>
      </c>
      <c r="O47" s="798">
        <v>29277</v>
      </c>
      <c r="P47" s="799">
        <v>153</v>
      </c>
      <c r="Q47" s="798">
        <v>100</v>
      </c>
      <c r="R47" s="799">
        <v>601</v>
      </c>
      <c r="S47" s="798">
        <v>396</v>
      </c>
      <c r="T47" s="790">
        <f t="shared" si="0"/>
        <v>86.16864711653767</v>
      </c>
      <c r="U47" s="800">
        <v>79.8</v>
      </c>
      <c r="V47" s="801">
        <v>65.8</v>
      </c>
    </row>
    <row r="48" spans="1:22" ht="16.5" customHeight="1">
      <c r="A48" s="742">
        <v>13</v>
      </c>
      <c r="B48" s="743">
        <v>288563</v>
      </c>
      <c r="C48" s="744">
        <v>245952</v>
      </c>
      <c r="D48" s="745">
        <v>235558</v>
      </c>
      <c r="E48" s="743">
        <v>1008</v>
      </c>
      <c r="F48" s="745">
        <v>793</v>
      </c>
      <c r="G48" s="743">
        <v>522</v>
      </c>
      <c r="H48" s="745">
        <v>411</v>
      </c>
      <c r="I48" s="787">
        <v>85.2</v>
      </c>
      <c r="J48" s="788">
        <v>81.599999999999994</v>
      </c>
      <c r="K48" s="748">
        <v>78.599999999999994</v>
      </c>
      <c r="L48" s="795">
        <v>13</v>
      </c>
      <c r="M48" s="796">
        <v>36009</v>
      </c>
      <c r="N48" s="797">
        <v>30585</v>
      </c>
      <c r="O48" s="798">
        <v>28563</v>
      </c>
      <c r="P48" s="799">
        <v>153</v>
      </c>
      <c r="Q48" s="798">
        <v>99</v>
      </c>
      <c r="R48" s="799">
        <v>615</v>
      </c>
      <c r="S48" s="798">
        <v>395</v>
      </c>
      <c r="T48" s="790">
        <f t="shared" si="0"/>
        <v>84.937099058568691</v>
      </c>
      <c r="U48" s="800">
        <f>O48/M48*100</f>
        <v>79.321836207614766</v>
      </c>
      <c r="V48" s="801">
        <f>Q48/P48*100</f>
        <v>64.705882352941174</v>
      </c>
    </row>
    <row r="49" spans="1:22" ht="16.5" customHeight="1">
      <c r="A49" s="742">
        <v>14</v>
      </c>
      <c r="B49" s="802">
        <v>283388</v>
      </c>
      <c r="C49" s="803">
        <v>243833</v>
      </c>
      <c r="D49" s="804">
        <v>233650</v>
      </c>
      <c r="E49" s="802">
        <v>978</v>
      </c>
      <c r="F49" s="804">
        <v>778</v>
      </c>
      <c r="G49" s="802">
        <v>506</v>
      </c>
      <c r="H49" s="804">
        <v>403</v>
      </c>
      <c r="I49" s="805">
        <v>86</v>
      </c>
      <c r="J49" s="806">
        <v>82.4</v>
      </c>
      <c r="K49" s="807">
        <v>79.599999999999994</v>
      </c>
      <c r="L49" s="795">
        <v>14</v>
      </c>
      <c r="M49" s="808">
        <v>36013</v>
      </c>
      <c r="N49" s="809">
        <v>30060</v>
      </c>
      <c r="O49" s="810">
        <v>28271</v>
      </c>
      <c r="P49" s="811">
        <v>151</v>
      </c>
      <c r="Q49" s="810">
        <v>99</v>
      </c>
      <c r="R49" s="811">
        <v>615</v>
      </c>
      <c r="S49" s="810">
        <v>402</v>
      </c>
      <c r="T49" s="812">
        <f t="shared" si="0"/>
        <v>83.469858106794774</v>
      </c>
      <c r="U49" s="813">
        <f>O49/M49*100</f>
        <v>78.502207536167489</v>
      </c>
      <c r="V49" s="814">
        <f>Q49/P49*100</f>
        <v>65.562913907284766</v>
      </c>
    </row>
    <row r="50" spans="1:22" ht="16.5" customHeight="1">
      <c r="A50" s="755">
        <v>15</v>
      </c>
      <c r="B50" s="815">
        <v>279550</v>
      </c>
      <c r="C50" s="816">
        <v>240748</v>
      </c>
      <c r="D50" s="817">
        <v>230843</v>
      </c>
      <c r="E50" s="815">
        <v>948</v>
      </c>
      <c r="F50" s="817">
        <v>766</v>
      </c>
      <c r="G50" s="815">
        <v>489</v>
      </c>
      <c r="H50" s="817">
        <v>395</v>
      </c>
      <c r="I50" s="818">
        <v>86.119835449830077</v>
      </c>
      <c r="J50" s="819">
        <v>82.576641030227151</v>
      </c>
      <c r="K50" s="820">
        <v>80.779439721654285</v>
      </c>
      <c r="L50" s="821">
        <v>15</v>
      </c>
      <c r="M50" s="822">
        <v>36442</v>
      </c>
      <c r="N50" s="823">
        <v>29647</v>
      </c>
      <c r="O50" s="824">
        <v>27830</v>
      </c>
      <c r="P50" s="825">
        <v>154</v>
      </c>
      <c r="Q50" s="824">
        <v>100</v>
      </c>
      <c r="R50" s="825">
        <v>639</v>
      </c>
      <c r="S50" s="824">
        <v>413</v>
      </c>
      <c r="T50" s="826">
        <f t="shared" si="0"/>
        <v>81.35393227594534</v>
      </c>
      <c r="U50" s="827">
        <f>O50/M50*100</f>
        <v>76.367927117062735</v>
      </c>
      <c r="V50" s="828">
        <f>Q50/P50*100</f>
        <v>64.935064935064929</v>
      </c>
    </row>
    <row r="51" spans="1:22" ht="16.5" customHeight="1">
      <c r="A51" s="768">
        <v>16</v>
      </c>
      <c r="B51" s="829">
        <v>280441</v>
      </c>
      <c r="C51" s="830">
        <v>243074</v>
      </c>
      <c r="D51" s="831">
        <v>232983</v>
      </c>
      <c r="E51" s="829">
        <v>970</v>
      </c>
      <c r="F51" s="831">
        <v>770</v>
      </c>
      <c r="G51" s="829">
        <v>497</v>
      </c>
      <c r="H51" s="831">
        <v>395</v>
      </c>
      <c r="I51" s="832">
        <v>86.7</v>
      </c>
      <c r="J51" s="833">
        <v>83.1</v>
      </c>
      <c r="K51" s="834">
        <v>79.400000000000006</v>
      </c>
      <c r="L51" s="835">
        <v>16</v>
      </c>
      <c r="M51" s="836">
        <v>34069</v>
      </c>
      <c r="N51" s="837">
        <v>28388</v>
      </c>
      <c r="O51" s="838">
        <v>26357</v>
      </c>
      <c r="P51" s="839">
        <v>139</v>
      </c>
      <c r="Q51" s="838">
        <v>93</v>
      </c>
      <c r="R51" s="839">
        <v>625</v>
      </c>
      <c r="S51" s="838">
        <v>421</v>
      </c>
      <c r="T51" s="840">
        <f t="shared" si="0"/>
        <v>83.325016877513278</v>
      </c>
      <c r="U51" s="841">
        <v>77.400000000000006</v>
      </c>
      <c r="V51" s="842">
        <v>66.900000000000006</v>
      </c>
    </row>
    <row r="52" spans="1:22" ht="16.5" customHeight="1">
      <c r="A52" s="742">
        <v>17</v>
      </c>
      <c r="B52" s="802">
        <v>279947</v>
      </c>
      <c r="C52" s="803">
        <v>241779</v>
      </c>
      <c r="D52" s="804">
        <v>232759</v>
      </c>
      <c r="E52" s="802">
        <v>945</v>
      </c>
      <c r="F52" s="804">
        <v>754</v>
      </c>
      <c r="G52" s="802">
        <v>487</v>
      </c>
      <c r="H52" s="804">
        <v>389</v>
      </c>
      <c r="I52" s="805">
        <v>86.4</v>
      </c>
      <c r="J52" s="806">
        <v>83.1</v>
      </c>
      <c r="K52" s="807">
        <v>79.8</v>
      </c>
      <c r="L52" s="795">
        <v>17</v>
      </c>
      <c r="M52" s="808">
        <v>34165</v>
      </c>
      <c r="N52" s="809">
        <v>27888</v>
      </c>
      <c r="O52" s="810">
        <v>26145</v>
      </c>
      <c r="P52" s="811">
        <v>143</v>
      </c>
      <c r="Q52" s="810">
        <v>94</v>
      </c>
      <c r="R52" s="811">
        <v>655</v>
      </c>
      <c r="S52" s="810">
        <v>428</v>
      </c>
      <c r="T52" s="812">
        <v>81.599999999999994</v>
      </c>
      <c r="U52" s="813">
        <v>76.5</v>
      </c>
      <c r="V52" s="814">
        <v>65.3</v>
      </c>
    </row>
    <row r="53" spans="1:22" ht="16.5" customHeight="1">
      <c r="A53" s="742">
        <v>18</v>
      </c>
      <c r="B53" s="802">
        <v>277972</v>
      </c>
      <c r="C53" s="803">
        <v>240021</v>
      </c>
      <c r="D53" s="804">
        <v>231306</v>
      </c>
      <c r="E53" s="802">
        <v>935</v>
      </c>
      <c r="F53" s="804">
        <v>764</v>
      </c>
      <c r="G53" s="802">
        <v>482</v>
      </c>
      <c r="H53" s="804">
        <v>393</v>
      </c>
      <c r="I53" s="843">
        <v>86.3</v>
      </c>
      <c r="J53" s="806">
        <v>83.2</v>
      </c>
      <c r="K53" s="807">
        <v>81.7</v>
      </c>
      <c r="L53" s="795">
        <v>18</v>
      </c>
      <c r="M53" s="808">
        <v>34084</v>
      </c>
      <c r="N53" s="809">
        <v>27112</v>
      </c>
      <c r="O53" s="810">
        <v>25535</v>
      </c>
      <c r="P53" s="811">
        <v>137</v>
      </c>
      <c r="Q53" s="810">
        <v>93</v>
      </c>
      <c r="R53" s="811">
        <v>634</v>
      </c>
      <c r="S53" s="810">
        <v>434</v>
      </c>
      <c r="T53" s="812">
        <v>79.5</v>
      </c>
      <c r="U53" s="813">
        <v>74.900000000000006</v>
      </c>
      <c r="V53" s="814">
        <v>68.400000000000006</v>
      </c>
    </row>
    <row r="54" spans="1:22" ht="16.5" customHeight="1">
      <c r="A54" s="742">
        <v>19</v>
      </c>
      <c r="B54" s="802">
        <v>274754</v>
      </c>
      <c r="C54" s="803">
        <v>236100</v>
      </c>
      <c r="D54" s="804">
        <v>228631</v>
      </c>
      <c r="E54" s="802">
        <v>941</v>
      </c>
      <c r="F54" s="804">
        <v>752</v>
      </c>
      <c r="G54" s="802">
        <v>487</v>
      </c>
      <c r="H54" s="804">
        <v>390</v>
      </c>
      <c r="I54" s="805">
        <v>86</v>
      </c>
      <c r="J54" s="806">
        <v>83.3</v>
      </c>
      <c r="K54" s="807">
        <v>79.900000000000006</v>
      </c>
      <c r="L54" s="795">
        <v>19</v>
      </c>
      <c r="M54" s="808">
        <v>33880</v>
      </c>
      <c r="N54" s="809">
        <v>26044</v>
      </c>
      <c r="O54" s="810">
        <v>24471</v>
      </c>
      <c r="P54" s="811">
        <v>141</v>
      </c>
      <c r="Q54" s="810">
        <v>93</v>
      </c>
      <c r="R54" s="811">
        <v>664</v>
      </c>
      <c r="S54" s="810">
        <v>435</v>
      </c>
      <c r="T54" s="812">
        <v>76.900000000000006</v>
      </c>
      <c r="U54" s="813">
        <v>72.2</v>
      </c>
      <c r="V54" s="814">
        <v>65.5</v>
      </c>
    </row>
    <row r="55" spans="1:22" s="856" customFormat="1" ht="16.5" customHeight="1">
      <c r="A55" s="844">
        <v>20</v>
      </c>
      <c r="B55" s="845">
        <v>267172</v>
      </c>
      <c r="C55" s="846">
        <v>228904</v>
      </c>
      <c r="D55" s="847">
        <v>221983</v>
      </c>
      <c r="E55" s="845">
        <v>903</v>
      </c>
      <c r="F55" s="847">
        <v>734</v>
      </c>
      <c r="G55" s="845">
        <v>468</v>
      </c>
      <c r="H55" s="847">
        <v>380</v>
      </c>
      <c r="I55" s="848">
        <v>85.7</v>
      </c>
      <c r="J55" s="849">
        <v>83.1</v>
      </c>
      <c r="K55" s="850">
        <v>81.3</v>
      </c>
      <c r="L55" s="851">
        <v>20</v>
      </c>
      <c r="M55" s="845">
        <v>32879</v>
      </c>
      <c r="N55" s="846">
        <v>25046</v>
      </c>
      <c r="O55" s="852">
        <v>23891</v>
      </c>
      <c r="P55" s="853">
        <v>136</v>
      </c>
      <c r="Q55" s="852">
        <v>90</v>
      </c>
      <c r="R55" s="853">
        <v>653</v>
      </c>
      <c r="S55" s="852">
        <v>431</v>
      </c>
      <c r="T55" s="854">
        <v>76.2</v>
      </c>
      <c r="U55" s="855">
        <v>72.7</v>
      </c>
      <c r="V55" s="850">
        <v>66</v>
      </c>
    </row>
    <row r="56" spans="1:22" s="856" customFormat="1" ht="16.5" customHeight="1">
      <c r="A56" s="857">
        <v>21</v>
      </c>
      <c r="B56" s="858">
        <v>260560</v>
      </c>
      <c r="C56" s="859">
        <v>224454</v>
      </c>
      <c r="D56" s="860">
        <v>217680</v>
      </c>
      <c r="E56" s="858">
        <v>872</v>
      </c>
      <c r="F56" s="860">
        <v>715</v>
      </c>
      <c r="G56" s="858">
        <v>454</v>
      </c>
      <c r="H56" s="860">
        <v>373</v>
      </c>
      <c r="I56" s="861">
        <v>86.2</v>
      </c>
      <c r="J56" s="862">
        <v>83.6</v>
      </c>
      <c r="K56" s="863">
        <v>82</v>
      </c>
      <c r="L56" s="864">
        <v>21</v>
      </c>
      <c r="M56" s="858">
        <v>32832</v>
      </c>
      <c r="N56" s="859">
        <v>24716</v>
      </c>
      <c r="O56" s="865">
        <v>23260</v>
      </c>
      <c r="P56" s="866">
        <v>132</v>
      </c>
      <c r="Q56" s="865">
        <v>90</v>
      </c>
      <c r="R56" s="866">
        <v>644</v>
      </c>
      <c r="S56" s="865">
        <v>438</v>
      </c>
      <c r="T56" s="867">
        <v>75.3</v>
      </c>
      <c r="U56" s="868">
        <v>70.8</v>
      </c>
      <c r="V56" s="863">
        <v>67.900000000000006</v>
      </c>
    </row>
    <row r="57" spans="1:22" s="856" customFormat="1" ht="16.5" customHeight="1">
      <c r="A57" s="869">
        <v>22</v>
      </c>
      <c r="B57" s="870">
        <v>262749</v>
      </c>
      <c r="C57" s="871">
        <v>226923</v>
      </c>
      <c r="D57" s="872">
        <v>219870</v>
      </c>
      <c r="E57" s="870">
        <v>897</v>
      </c>
      <c r="F57" s="872">
        <v>721</v>
      </c>
      <c r="G57" s="870">
        <v>468</v>
      </c>
      <c r="H57" s="872">
        <v>376</v>
      </c>
      <c r="I57" s="873">
        <v>86.4</v>
      </c>
      <c r="J57" s="874">
        <v>83.7</v>
      </c>
      <c r="K57" s="875">
        <v>80.400000000000006</v>
      </c>
      <c r="L57" s="876">
        <v>22</v>
      </c>
      <c r="M57" s="870">
        <v>31969</v>
      </c>
      <c r="N57" s="871">
        <v>24587</v>
      </c>
      <c r="O57" s="877">
        <v>23114</v>
      </c>
      <c r="P57" s="878">
        <v>133</v>
      </c>
      <c r="Q57" s="877">
        <v>88</v>
      </c>
      <c r="R57" s="878">
        <v>656</v>
      </c>
      <c r="S57" s="877">
        <v>434</v>
      </c>
      <c r="T57" s="879">
        <v>76.900000000000006</v>
      </c>
      <c r="U57" s="880">
        <v>72.3</v>
      </c>
      <c r="V57" s="875">
        <v>66.099999999999994</v>
      </c>
    </row>
    <row r="58" spans="1:22" s="856" customFormat="1" ht="16.5" customHeight="1">
      <c r="A58" s="881">
        <v>23</v>
      </c>
      <c r="B58" s="882">
        <v>258853</v>
      </c>
      <c r="C58" s="883">
        <v>223500</v>
      </c>
      <c r="D58" s="884">
        <v>217089</v>
      </c>
      <c r="E58" s="882">
        <v>882</v>
      </c>
      <c r="F58" s="884">
        <v>709</v>
      </c>
      <c r="G58" s="882">
        <v>460</v>
      </c>
      <c r="H58" s="884">
        <v>371</v>
      </c>
      <c r="I58" s="885">
        <v>86.4</v>
      </c>
      <c r="J58" s="886">
        <v>83.9</v>
      </c>
      <c r="K58" s="887">
        <v>80.400000000000006</v>
      </c>
      <c r="L58" s="888">
        <v>23</v>
      </c>
      <c r="M58" s="882">
        <v>30634</v>
      </c>
      <c r="N58" s="883">
        <v>23372</v>
      </c>
      <c r="O58" s="889">
        <v>21877</v>
      </c>
      <c r="P58" s="890">
        <v>127</v>
      </c>
      <c r="Q58" s="877">
        <v>84</v>
      </c>
      <c r="R58" s="890">
        <v>658</v>
      </c>
      <c r="S58" s="889">
        <v>433</v>
      </c>
      <c r="T58" s="891">
        <v>76.3</v>
      </c>
      <c r="U58" s="892">
        <v>71.400000000000006</v>
      </c>
      <c r="V58" s="875">
        <v>65.900000000000006</v>
      </c>
    </row>
    <row r="59" spans="1:22" s="856" customFormat="1" ht="16.5" customHeight="1">
      <c r="A59" s="857">
        <v>24</v>
      </c>
      <c r="B59" s="893">
        <v>256735</v>
      </c>
      <c r="C59" s="894">
        <v>222356</v>
      </c>
      <c r="D59" s="895">
        <v>215800</v>
      </c>
      <c r="E59" s="893">
        <v>867</v>
      </c>
      <c r="F59" s="895">
        <v>705</v>
      </c>
      <c r="G59" s="893">
        <v>456</v>
      </c>
      <c r="H59" s="895">
        <v>368</v>
      </c>
      <c r="I59" s="896">
        <v>86.6</v>
      </c>
      <c r="J59" s="897">
        <v>84.1</v>
      </c>
      <c r="K59" s="898">
        <v>81.2</v>
      </c>
      <c r="L59" s="899">
        <v>24</v>
      </c>
      <c r="M59" s="893">
        <v>31266</v>
      </c>
      <c r="N59" s="894">
        <v>23436</v>
      </c>
      <c r="O59" s="900">
        <v>21699</v>
      </c>
      <c r="P59" s="901">
        <v>132</v>
      </c>
      <c r="Q59" s="900">
        <v>86</v>
      </c>
      <c r="R59" s="901">
        <v>694</v>
      </c>
      <c r="S59" s="900">
        <v>451</v>
      </c>
      <c r="T59" s="902">
        <v>75</v>
      </c>
      <c r="U59" s="903">
        <v>69.400000000000006</v>
      </c>
      <c r="V59" s="898">
        <v>65</v>
      </c>
    </row>
    <row r="60" spans="1:22" s="856" customFormat="1" ht="16.5" customHeight="1">
      <c r="A60" s="904">
        <v>25</v>
      </c>
      <c r="B60" s="905">
        <v>256681</v>
      </c>
      <c r="C60" s="906">
        <v>221937</v>
      </c>
      <c r="D60" s="907">
        <v>215573</v>
      </c>
      <c r="E60" s="905">
        <v>862</v>
      </c>
      <c r="F60" s="907">
        <v>705</v>
      </c>
      <c r="G60" s="905">
        <v>453</v>
      </c>
      <c r="H60" s="907">
        <v>367</v>
      </c>
      <c r="I60" s="908">
        <v>86.5</v>
      </c>
      <c r="J60" s="909">
        <v>84</v>
      </c>
      <c r="K60" s="910">
        <v>81.8</v>
      </c>
      <c r="L60" s="911">
        <v>25</v>
      </c>
      <c r="M60" s="905">
        <v>30549</v>
      </c>
      <c r="N60" s="906">
        <v>22788</v>
      </c>
      <c r="O60" s="912">
        <v>20898</v>
      </c>
      <c r="P60" s="913">
        <v>128</v>
      </c>
      <c r="Q60" s="912">
        <v>83</v>
      </c>
      <c r="R60" s="913">
        <v>701</v>
      </c>
      <c r="S60" s="912">
        <v>457</v>
      </c>
      <c r="T60" s="914">
        <v>74.599999999999994</v>
      </c>
      <c r="U60" s="915">
        <v>68.400000000000006</v>
      </c>
      <c r="V60" s="910">
        <v>65.2</v>
      </c>
    </row>
    <row r="61" spans="1:22" s="856" customFormat="1" ht="16.5" customHeight="1">
      <c r="A61" s="916">
        <v>26</v>
      </c>
      <c r="B61" s="917">
        <v>254162</v>
      </c>
      <c r="C61" s="918">
        <v>220495</v>
      </c>
      <c r="D61" s="919">
        <v>212986</v>
      </c>
      <c r="E61" s="858">
        <v>851</v>
      </c>
      <c r="F61" s="860">
        <v>698</v>
      </c>
      <c r="G61" s="920">
        <v>445</v>
      </c>
      <c r="H61" s="921">
        <v>362</v>
      </c>
      <c r="I61" s="922">
        <v>86.8</v>
      </c>
      <c r="J61" s="923">
        <v>83.8</v>
      </c>
      <c r="K61" s="924">
        <v>82</v>
      </c>
      <c r="L61" s="925">
        <v>26</v>
      </c>
      <c r="M61" s="917">
        <v>28530</v>
      </c>
      <c r="N61" s="918">
        <v>20877</v>
      </c>
      <c r="O61" s="926">
        <v>18650</v>
      </c>
      <c r="P61" s="927">
        <v>119</v>
      </c>
      <c r="Q61" s="865">
        <v>78</v>
      </c>
      <c r="R61" s="927">
        <v>736</v>
      </c>
      <c r="S61" s="926">
        <v>482</v>
      </c>
      <c r="T61" s="928">
        <v>73.2</v>
      </c>
      <c r="U61" s="929">
        <v>65.400000000000006</v>
      </c>
      <c r="V61" s="930">
        <v>65.5</v>
      </c>
    </row>
    <row r="62" spans="1:22" s="856" customFormat="1" ht="16.5" customHeight="1">
      <c r="A62" s="881">
        <v>27</v>
      </c>
      <c r="B62" s="882">
        <v>255051</v>
      </c>
      <c r="C62" s="883">
        <v>219310</v>
      </c>
      <c r="D62" s="884">
        <v>212754</v>
      </c>
      <c r="E62" s="882">
        <v>846</v>
      </c>
      <c r="F62" s="884">
        <v>698</v>
      </c>
      <c r="G62" s="882">
        <v>443</v>
      </c>
      <c r="H62" s="884">
        <v>363</v>
      </c>
      <c r="I62" s="885">
        <v>86</v>
      </c>
      <c r="J62" s="886">
        <v>83.4</v>
      </c>
      <c r="K62" s="887">
        <v>82.5</v>
      </c>
      <c r="L62" s="888">
        <v>27</v>
      </c>
      <c r="M62" s="882">
        <v>26994</v>
      </c>
      <c r="N62" s="883">
        <v>20130</v>
      </c>
      <c r="O62" s="889">
        <v>18005</v>
      </c>
      <c r="P62" s="890">
        <v>110</v>
      </c>
      <c r="Q62" s="877">
        <v>74</v>
      </c>
      <c r="R62" s="890">
        <v>715</v>
      </c>
      <c r="S62" s="889">
        <v>479</v>
      </c>
      <c r="T62" s="891">
        <v>74.599999999999994</v>
      </c>
      <c r="U62" s="892">
        <v>66.7</v>
      </c>
      <c r="V62" s="875">
        <v>67</v>
      </c>
    </row>
    <row r="63" spans="1:22" s="856" customFormat="1" ht="16.5" customHeight="1">
      <c r="A63" s="881">
        <v>28</v>
      </c>
      <c r="B63" s="882">
        <v>254949</v>
      </c>
      <c r="C63" s="883">
        <v>219587</v>
      </c>
      <c r="D63" s="884">
        <v>213150</v>
      </c>
      <c r="E63" s="882">
        <v>843</v>
      </c>
      <c r="F63" s="884">
        <v>700</v>
      </c>
      <c r="G63" s="882">
        <v>443</v>
      </c>
      <c r="H63" s="884">
        <v>365</v>
      </c>
      <c r="I63" s="885">
        <v>86.1</v>
      </c>
      <c r="J63" s="886">
        <v>83.6</v>
      </c>
      <c r="K63" s="887">
        <v>83</v>
      </c>
      <c r="L63" s="888">
        <v>28</v>
      </c>
      <c r="M63" s="882">
        <v>25961</v>
      </c>
      <c r="N63" s="883">
        <v>19728</v>
      </c>
      <c r="O63" s="889">
        <v>17670</v>
      </c>
      <c r="P63" s="890">
        <v>106</v>
      </c>
      <c r="Q63" s="877">
        <v>71</v>
      </c>
      <c r="R63" s="890">
        <v>703</v>
      </c>
      <c r="S63" s="889">
        <v>469</v>
      </c>
      <c r="T63" s="891">
        <v>76</v>
      </c>
      <c r="U63" s="892">
        <v>68.099999999999994</v>
      </c>
      <c r="V63" s="887">
        <v>66.8</v>
      </c>
    </row>
    <row r="64" spans="1:22" ht="17.45" customHeight="1">
      <c r="A64" s="931">
        <v>29</v>
      </c>
      <c r="B64" s="932">
        <v>263028</v>
      </c>
      <c r="C64" s="933">
        <v>226169</v>
      </c>
      <c r="D64" s="934">
        <v>218627</v>
      </c>
      <c r="E64" s="935">
        <v>878</v>
      </c>
      <c r="F64" s="936">
        <v>722</v>
      </c>
      <c r="G64" s="932">
        <v>449</v>
      </c>
      <c r="H64" s="936">
        <v>367</v>
      </c>
      <c r="I64" s="937">
        <v>86</v>
      </c>
      <c r="J64" s="938">
        <v>83.1</v>
      </c>
      <c r="K64" s="939">
        <v>82.3</v>
      </c>
      <c r="L64" s="940">
        <v>29</v>
      </c>
      <c r="M64" s="932">
        <v>17344</v>
      </c>
      <c r="N64" s="933">
        <v>12419</v>
      </c>
      <c r="O64" s="941">
        <v>11339</v>
      </c>
      <c r="P64" s="942">
        <v>74</v>
      </c>
      <c r="Q64" s="943">
        <v>48</v>
      </c>
      <c r="R64" s="942">
        <v>848</v>
      </c>
      <c r="S64" s="941">
        <v>545</v>
      </c>
      <c r="T64" s="944">
        <v>71.599999999999994</v>
      </c>
      <c r="U64" s="945">
        <v>65.400000000000006</v>
      </c>
      <c r="V64" s="939">
        <v>64.3</v>
      </c>
    </row>
    <row r="68" spans="4:4" ht="17.45" customHeight="1">
      <c r="D68" s="946"/>
    </row>
    <row r="69" spans="4:4" ht="17.45" customHeight="1">
      <c r="D69" s="946"/>
    </row>
  </sheetData>
  <mergeCells count="12">
    <mergeCell ref="R4:S4"/>
    <mergeCell ref="T4:V4"/>
    <mergeCell ref="A3:A6"/>
    <mergeCell ref="B3:K3"/>
    <mergeCell ref="L3:L6"/>
    <mergeCell ref="M3:V3"/>
    <mergeCell ref="B4:D4"/>
    <mergeCell ref="E4:F4"/>
    <mergeCell ref="G4:H4"/>
    <mergeCell ref="I4:K4"/>
    <mergeCell ref="M4:O4"/>
    <mergeCell ref="P4:Q4"/>
  </mergeCells>
  <phoneticPr fontId="4"/>
  <printOptions gridLinesSet="0"/>
  <pageMargins left="0.78740157480314965" right="0.39370078740157483" top="0.39370078740157483" bottom="0.39" header="0" footer="0"/>
  <pageSetup paperSize="9" scale="81" orientation="portrait" r:id="rId1"/>
  <headerFooter alignWithMargins="0"/>
  <colBreaks count="1" manualBreakCount="1">
    <brk id="11" max="63"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3"/>
  <sheetViews>
    <sheetView view="pageBreakPreview" zoomScaleNormal="75" workbookViewId="0">
      <selection activeCell="K8" sqref="K8"/>
    </sheetView>
  </sheetViews>
  <sheetFormatPr defaultRowHeight="11.25"/>
  <cols>
    <col min="1" max="1" width="5.875" style="950" customWidth="1"/>
    <col min="2" max="2" width="3.5" style="950" customWidth="1"/>
    <col min="3" max="3" width="15.5" style="950" customWidth="1"/>
    <col min="4" max="4" width="9.375" style="951" customWidth="1"/>
    <col min="5" max="5" width="4" style="950" customWidth="1"/>
    <col min="6" max="6" width="9.625" style="950" customWidth="1"/>
    <col min="7" max="7" width="3" style="950" customWidth="1"/>
    <col min="8" max="8" width="9.625" style="950" customWidth="1"/>
    <col min="9" max="9" width="10.875" style="950" customWidth="1"/>
    <col min="10" max="10" width="9.625" style="950" customWidth="1"/>
    <col min="11" max="11" width="30" style="950" customWidth="1"/>
    <col min="12" max="16384" width="9" style="950"/>
  </cols>
  <sheetData>
    <row r="1" spans="1:10" s="948" customFormat="1" ht="24.95" customHeight="1">
      <c r="A1" s="947" t="s">
        <v>481</v>
      </c>
      <c r="D1" s="949"/>
    </row>
    <row r="2" spans="1:10" ht="24.95" customHeight="1"/>
    <row r="3" spans="1:10" s="952" customFormat="1" ht="24.95" customHeight="1">
      <c r="A3" s="2702" t="s">
        <v>482</v>
      </c>
      <c r="B3" s="2702" t="s">
        <v>483</v>
      </c>
      <c r="C3" s="2702" t="s">
        <v>484</v>
      </c>
      <c r="D3" s="2702" t="s">
        <v>485</v>
      </c>
      <c r="E3" s="2702"/>
      <c r="F3" s="2702"/>
      <c r="G3" s="2702" t="s">
        <v>486</v>
      </c>
      <c r="H3" s="2702" t="s">
        <v>487</v>
      </c>
      <c r="I3" s="2702"/>
      <c r="J3" s="2702"/>
    </row>
    <row r="4" spans="1:10" s="952" customFormat="1" ht="51" customHeight="1">
      <c r="A4" s="2702"/>
      <c r="B4" s="2702"/>
      <c r="C4" s="2702"/>
      <c r="D4" s="953" t="s">
        <v>488</v>
      </c>
      <c r="E4" s="954" t="s">
        <v>489</v>
      </c>
      <c r="F4" s="954" t="s">
        <v>490</v>
      </c>
      <c r="G4" s="2702"/>
      <c r="H4" s="954" t="s">
        <v>491</v>
      </c>
      <c r="I4" s="954" t="s">
        <v>492</v>
      </c>
      <c r="J4" s="954" t="s">
        <v>493</v>
      </c>
    </row>
    <row r="5" spans="1:10" ht="24" customHeight="1">
      <c r="A5" s="2703" t="s">
        <v>494</v>
      </c>
      <c r="B5" s="955">
        <v>501</v>
      </c>
      <c r="C5" s="955" t="s">
        <v>495</v>
      </c>
      <c r="D5" s="956">
        <v>36613</v>
      </c>
      <c r="E5" s="955" t="s">
        <v>496</v>
      </c>
      <c r="F5" s="955">
        <v>25000</v>
      </c>
      <c r="G5" s="955">
        <v>4</v>
      </c>
      <c r="H5" s="955" t="s">
        <v>497</v>
      </c>
      <c r="I5" s="957">
        <v>8931</v>
      </c>
      <c r="J5" s="957">
        <v>2424</v>
      </c>
    </row>
    <row r="6" spans="1:10" ht="24" customHeight="1">
      <c r="A6" s="2704"/>
      <c r="B6" s="958"/>
      <c r="C6" s="958"/>
      <c r="D6" s="959"/>
      <c r="E6" s="958"/>
      <c r="F6" s="958"/>
      <c r="G6" s="958"/>
      <c r="H6" s="958" t="s">
        <v>355</v>
      </c>
      <c r="I6" s="960">
        <v>3450</v>
      </c>
      <c r="J6" s="960">
        <v>984</v>
      </c>
    </row>
    <row r="7" spans="1:10" ht="24" customHeight="1">
      <c r="A7" s="2704"/>
      <c r="B7" s="961"/>
      <c r="C7" s="961"/>
      <c r="D7" s="962"/>
      <c r="E7" s="961"/>
      <c r="F7" s="961"/>
      <c r="G7" s="961"/>
      <c r="H7" s="961" t="s">
        <v>356</v>
      </c>
      <c r="I7" s="963">
        <v>1300</v>
      </c>
      <c r="J7" s="963">
        <v>434</v>
      </c>
    </row>
    <row r="8" spans="1:10" ht="24" customHeight="1">
      <c r="A8" s="2704"/>
      <c r="B8" s="961"/>
      <c r="C8" s="961"/>
      <c r="D8" s="962"/>
      <c r="E8" s="961"/>
      <c r="F8" s="961"/>
      <c r="G8" s="961"/>
      <c r="H8" s="961" t="s">
        <v>498</v>
      </c>
      <c r="I8" s="963">
        <v>9000</v>
      </c>
      <c r="J8" s="963">
        <v>2734</v>
      </c>
    </row>
    <row r="9" spans="1:10" ht="24" customHeight="1">
      <c r="A9" s="2704"/>
      <c r="B9" s="961"/>
      <c r="C9" s="961"/>
      <c r="D9" s="962"/>
      <c r="E9" s="961"/>
      <c r="F9" s="961"/>
      <c r="G9" s="961"/>
      <c r="H9" s="961" t="s">
        <v>499</v>
      </c>
      <c r="I9" s="963">
        <v>1223</v>
      </c>
      <c r="J9" s="963">
        <v>97</v>
      </c>
    </row>
    <row r="10" spans="1:10" ht="24" customHeight="1">
      <c r="A10" s="2704"/>
      <c r="B10" s="961"/>
      <c r="C10" s="961"/>
      <c r="D10" s="962"/>
      <c r="E10" s="961"/>
      <c r="F10" s="961"/>
      <c r="G10" s="961"/>
      <c r="H10" s="961" t="s">
        <v>113</v>
      </c>
      <c r="I10" s="963">
        <f>+SUM(I5:I9)</f>
        <v>23904</v>
      </c>
      <c r="J10" s="963">
        <f>+SUM(J5:J9)</f>
        <v>6673</v>
      </c>
    </row>
    <row r="11" spans="1:10" ht="24" customHeight="1">
      <c r="A11" s="2705"/>
      <c r="B11" s="964"/>
      <c r="C11" s="964"/>
      <c r="D11" s="965"/>
      <c r="E11" s="964"/>
      <c r="F11" s="964"/>
      <c r="G11" s="964"/>
      <c r="H11" s="964"/>
      <c r="I11" s="966"/>
      <c r="J11" s="966"/>
    </row>
    <row r="12" spans="1:10" ht="24" customHeight="1">
      <c r="A12" s="2703" t="s">
        <v>500</v>
      </c>
      <c r="B12" s="958">
        <v>504</v>
      </c>
      <c r="C12" s="958" t="s">
        <v>501</v>
      </c>
      <c r="D12" s="959">
        <v>29465</v>
      </c>
      <c r="E12" s="958" t="s">
        <v>502</v>
      </c>
      <c r="F12" s="958">
        <v>46500</v>
      </c>
      <c r="G12" s="958">
        <v>6</v>
      </c>
      <c r="H12" s="958" t="s">
        <v>372</v>
      </c>
      <c r="I12" s="960">
        <v>23700</v>
      </c>
      <c r="J12" s="960">
        <v>6895</v>
      </c>
    </row>
    <row r="13" spans="1:10" ht="24" customHeight="1">
      <c r="A13" s="2704"/>
      <c r="B13" s="961"/>
      <c r="C13" s="961"/>
      <c r="D13" s="962"/>
      <c r="E13" s="961"/>
      <c r="F13" s="961"/>
      <c r="G13" s="961"/>
      <c r="H13" s="961" t="s">
        <v>375</v>
      </c>
      <c r="I13" s="963">
        <v>8600</v>
      </c>
      <c r="J13" s="963">
        <v>2558</v>
      </c>
    </row>
    <row r="14" spans="1:10" ht="24" customHeight="1">
      <c r="A14" s="2704"/>
      <c r="B14" s="961"/>
      <c r="C14" s="961"/>
      <c r="D14" s="962"/>
      <c r="E14" s="961"/>
      <c r="F14" s="961"/>
      <c r="G14" s="961"/>
      <c r="H14" s="961" t="s">
        <v>377</v>
      </c>
      <c r="I14" s="963">
        <v>8100</v>
      </c>
      <c r="J14" s="963">
        <v>2367</v>
      </c>
    </row>
    <row r="15" spans="1:10" ht="24" customHeight="1">
      <c r="A15" s="2704"/>
      <c r="B15" s="961"/>
      <c r="C15" s="961"/>
      <c r="D15" s="962"/>
      <c r="E15" s="961"/>
      <c r="F15" s="961"/>
      <c r="G15" s="961"/>
      <c r="H15" s="961" t="s">
        <v>379</v>
      </c>
      <c r="I15" s="963">
        <v>4500</v>
      </c>
      <c r="J15" s="963">
        <v>1573</v>
      </c>
    </row>
    <row r="16" spans="1:10" ht="24" customHeight="1">
      <c r="A16" s="2704"/>
      <c r="B16" s="961"/>
      <c r="C16" s="961"/>
      <c r="D16" s="962"/>
      <c r="E16" s="961"/>
      <c r="F16" s="961"/>
      <c r="G16" s="961"/>
      <c r="H16" s="961" t="s">
        <v>381</v>
      </c>
      <c r="I16" s="963">
        <v>1600</v>
      </c>
      <c r="J16" s="963">
        <v>462</v>
      </c>
    </row>
    <row r="17" spans="1:10" ht="24" customHeight="1">
      <c r="A17" s="2704"/>
      <c r="B17" s="961"/>
      <c r="C17" s="961"/>
      <c r="D17" s="962"/>
      <c r="E17" s="961"/>
      <c r="F17" s="961"/>
      <c r="G17" s="961"/>
      <c r="H17" s="961" t="s">
        <v>113</v>
      </c>
      <c r="I17" s="963">
        <f>+SUM(I12:I16)</f>
        <v>46500</v>
      </c>
      <c r="J17" s="963">
        <f>+SUM(J12:J16)</f>
        <v>13855</v>
      </c>
    </row>
    <row r="18" spans="1:10" ht="24" customHeight="1">
      <c r="A18" s="2705"/>
      <c r="B18" s="964"/>
      <c r="C18" s="964"/>
      <c r="D18" s="965"/>
      <c r="E18" s="964"/>
      <c r="F18" s="964"/>
      <c r="G18" s="964"/>
      <c r="H18" s="964"/>
      <c r="I18" s="966"/>
      <c r="J18" s="966"/>
    </row>
    <row r="19" spans="1:10" ht="24" customHeight="1">
      <c r="A19" s="2703" t="s">
        <v>503</v>
      </c>
      <c r="B19" s="958">
        <v>502</v>
      </c>
      <c r="C19" s="958" t="s">
        <v>504</v>
      </c>
      <c r="D19" s="959">
        <v>27023</v>
      </c>
      <c r="E19" s="958" t="s">
        <v>505</v>
      </c>
      <c r="F19" s="958">
        <v>81000</v>
      </c>
      <c r="G19" s="967" t="s">
        <v>156</v>
      </c>
      <c r="H19" s="958" t="s">
        <v>408</v>
      </c>
      <c r="I19" s="960">
        <v>63000</v>
      </c>
      <c r="J19" s="960">
        <v>22872</v>
      </c>
    </row>
    <row r="20" spans="1:10" ht="24" customHeight="1">
      <c r="A20" s="2704"/>
      <c r="B20" s="961"/>
      <c r="C20" s="961"/>
      <c r="D20" s="962"/>
      <c r="E20" s="961"/>
      <c r="F20" s="961"/>
      <c r="G20" s="961"/>
      <c r="H20" s="961" t="s">
        <v>410</v>
      </c>
      <c r="I20" s="963">
        <v>16500</v>
      </c>
      <c r="J20" s="963">
        <v>6016</v>
      </c>
    </row>
    <row r="21" spans="1:10" ht="24" customHeight="1">
      <c r="A21" s="2704"/>
      <c r="B21" s="961"/>
      <c r="C21" s="961"/>
      <c r="D21" s="962"/>
      <c r="E21" s="961"/>
      <c r="F21" s="961"/>
      <c r="G21" s="961"/>
      <c r="H21" s="961" t="s">
        <v>506</v>
      </c>
      <c r="I21" s="963">
        <v>1500</v>
      </c>
      <c r="J21" s="963">
        <v>545</v>
      </c>
    </row>
    <row r="22" spans="1:10" ht="24" customHeight="1">
      <c r="A22" s="2704"/>
      <c r="B22" s="961"/>
      <c r="C22" s="961"/>
      <c r="D22" s="962"/>
      <c r="E22" s="961"/>
      <c r="F22" s="961"/>
      <c r="G22" s="961"/>
      <c r="H22" s="961" t="s">
        <v>113</v>
      </c>
      <c r="I22" s="961">
        <f>+SUM(I19:I21)</f>
        <v>81000</v>
      </c>
      <c r="J22" s="961">
        <f>+SUM(J19:J21)</f>
        <v>29433</v>
      </c>
    </row>
    <row r="23" spans="1:10" ht="24" customHeight="1">
      <c r="A23" s="2705"/>
      <c r="B23" s="964"/>
      <c r="C23" s="964"/>
      <c r="D23" s="965"/>
      <c r="E23" s="964"/>
      <c r="F23" s="964"/>
      <c r="G23" s="964"/>
      <c r="H23" s="964"/>
      <c r="I23" s="964"/>
      <c r="J23" s="964"/>
    </row>
    <row r="24" spans="1:10" ht="24" customHeight="1">
      <c r="A24" s="2706" t="s">
        <v>507</v>
      </c>
      <c r="B24" s="958">
        <v>503</v>
      </c>
      <c r="C24" s="958" t="s">
        <v>508</v>
      </c>
      <c r="D24" s="959">
        <v>27180</v>
      </c>
      <c r="E24" s="958" t="s">
        <v>505</v>
      </c>
      <c r="F24" s="958">
        <v>17000</v>
      </c>
      <c r="G24" s="958">
        <v>3</v>
      </c>
      <c r="H24" s="958" t="s">
        <v>418</v>
      </c>
      <c r="I24" s="958">
        <v>13000</v>
      </c>
      <c r="J24" s="968" t="s">
        <v>156</v>
      </c>
    </row>
    <row r="25" spans="1:10" ht="24" customHeight="1">
      <c r="A25" s="2707"/>
      <c r="B25" s="961"/>
      <c r="C25" s="961"/>
      <c r="D25" s="962"/>
      <c r="E25" s="961"/>
      <c r="F25" s="961"/>
      <c r="G25" s="961"/>
      <c r="H25" s="961" t="s">
        <v>421</v>
      </c>
      <c r="I25" s="961">
        <v>2500</v>
      </c>
      <c r="J25" s="969" t="s">
        <v>156</v>
      </c>
    </row>
    <row r="26" spans="1:10" ht="24" customHeight="1">
      <c r="A26" s="2707"/>
      <c r="B26" s="961"/>
      <c r="C26" s="961"/>
      <c r="D26" s="962"/>
      <c r="E26" s="961"/>
      <c r="F26" s="961"/>
      <c r="G26" s="961"/>
      <c r="H26" s="961" t="s">
        <v>424</v>
      </c>
      <c r="I26" s="961">
        <v>1500</v>
      </c>
      <c r="J26" s="969" t="s">
        <v>156</v>
      </c>
    </row>
    <row r="27" spans="1:10" ht="24" customHeight="1">
      <c r="A27" s="2708"/>
      <c r="B27" s="964"/>
      <c r="C27" s="964"/>
      <c r="D27" s="965"/>
      <c r="E27" s="964"/>
      <c r="F27" s="964"/>
      <c r="G27" s="964"/>
      <c r="H27" s="964" t="s">
        <v>113</v>
      </c>
      <c r="I27" s="964">
        <f>+SUM(I24:I26)</f>
        <v>17000</v>
      </c>
      <c r="J27" s="970" t="s">
        <v>156</v>
      </c>
    </row>
    <row r="28" spans="1:10" ht="24.95" customHeight="1"/>
    <row r="29" spans="1:10" ht="24.95" customHeight="1"/>
    <row r="30" spans="1:10" ht="24.95" customHeight="1"/>
    <row r="31" spans="1:10" ht="24.95" customHeight="1"/>
    <row r="32" spans="1:10" ht="24.95" customHeight="1"/>
    <row r="33" ht="24.95" customHeight="1"/>
    <row r="34" ht="24.95" customHeight="1"/>
    <row r="35" ht="24.95" customHeight="1"/>
    <row r="36" ht="24.95" customHeight="1"/>
    <row r="37" ht="24.95" customHeight="1"/>
    <row r="38" ht="24.95" customHeight="1"/>
    <row r="39" ht="24.95" customHeight="1"/>
    <row r="40" ht="24.95" customHeight="1"/>
    <row r="41" ht="24.95" customHeight="1"/>
    <row r="42" ht="24.95" customHeight="1"/>
    <row r="43" ht="24.95" customHeight="1"/>
    <row r="44" ht="24.95" customHeight="1"/>
    <row r="45" ht="24.95" customHeight="1"/>
    <row r="46" ht="24.95" customHeight="1"/>
    <row r="47" ht="24.95" customHeight="1"/>
    <row r="48" ht="24.95" customHeight="1"/>
    <row r="49" ht="24.95" customHeight="1"/>
    <row r="50" ht="24.95" customHeight="1"/>
    <row r="51" ht="24.95" customHeight="1"/>
    <row r="52" ht="24.95" customHeight="1"/>
    <row r="53" ht="24.95" customHeight="1"/>
    <row r="54" ht="24.95" customHeight="1"/>
    <row r="55" ht="24.95" customHeight="1"/>
    <row r="56" ht="24.95" customHeight="1"/>
    <row r="57" ht="24.95" customHeight="1"/>
    <row r="58" ht="24.95" customHeight="1"/>
    <row r="59" ht="24.95" customHeight="1"/>
    <row r="60" ht="24.95" customHeight="1"/>
    <row r="61" ht="24.95" customHeight="1"/>
    <row r="62" ht="24.95" customHeight="1"/>
    <row r="63" ht="24.95" customHeight="1"/>
    <row r="64" ht="24.95" customHeight="1"/>
    <row r="65" ht="24.95" customHeight="1"/>
    <row r="66" ht="24.95" customHeight="1"/>
    <row r="67" ht="24.95" customHeight="1"/>
    <row r="68" ht="24.95" customHeight="1"/>
    <row r="69" ht="24.95" customHeight="1"/>
    <row r="70" ht="24.95" customHeight="1"/>
    <row r="71" ht="24.95" customHeight="1"/>
    <row r="72" ht="24.95" customHeight="1"/>
    <row r="73" ht="24.95" customHeight="1"/>
  </sheetData>
  <mergeCells count="10">
    <mergeCell ref="A5:A11"/>
    <mergeCell ref="A12:A18"/>
    <mergeCell ref="A19:A23"/>
    <mergeCell ref="A24:A27"/>
    <mergeCell ref="A3:A4"/>
    <mergeCell ref="B3:B4"/>
    <mergeCell ref="C3:C4"/>
    <mergeCell ref="D3:F3"/>
    <mergeCell ref="G3:G4"/>
    <mergeCell ref="H3:J3"/>
  </mergeCells>
  <phoneticPr fontId="4"/>
  <pageMargins left="0.98425196850393704" right="0.78740157480314965" top="0.98425196850393704" bottom="0.78740157480314965" header="0.51181102362204722" footer="0.51181102362204722"/>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5"/>
  <sheetViews>
    <sheetView view="pageBreakPreview" zoomScaleNormal="100" zoomScaleSheetLayoutView="100" workbookViewId="0">
      <selection activeCell="Q7" sqref="Q7"/>
    </sheetView>
  </sheetViews>
  <sheetFormatPr defaultColWidth="7" defaultRowHeight="11.25"/>
  <cols>
    <col min="1" max="1" width="1.25" style="1003" customWidth="1"/>
    <col min="2" max="2" width="5.625" style="972" customWidth="1"/>
    <col min="3" max="3" width="5.375" style="972" customWidth="1"/>
    <col min="4" max="4" width="14.5" style="972" customWidth="1"/>
    <col min="5" max="12" width="7.5" style="973" customWidth="1"/>
    <col min="13" max="13" width="7" style="973" customWidth="1"/>
    <col min="14" max="256" width="7" style="972"/>
    <col min="257" max="257" width="1.25" style="972" customWidth="1"/>
    <col min="258" max="258" width="5.625" style="972" customWidth="1"/>
    <col min="259" max="259" width="3.375" style="972" customWidth="1"/>
    <col min="260" max="260" width="14.5" style="972" customWidth="1"/>
    <col min="261" max="268" width="7.5" style="972" customWidth="1"/>
    <col min="269" max="269" width="7" style="972" customWidth="1"/>
    <col min="270" max="512" width="7" style="972"/>
    <col min="513" max="513" width="1.25" style="972" customWidth="1"/>
    <col min="514" max="514" width="5.625" style="972" customWidth="1"/>
    <col min="515" max="515" width="3.375" style="972" customWidth="1"/>
    <col min="516" max="516" width="14.5" style="972" customWidth="1"/>
    <col min="517" max="524" width="7.5" style="972" customWidth="1"/>
    <col min="525" max="525" width="7" style="972" customWidth="1"/>
    <col min="526" max="768" width="7" style="972"/>
    <col min="769" max="769" width="1.25" style="972" customWidth="1"/>
    <col min="770" max="770" width="5.625" style="972" customWidth="1"/>
    <col min="771" max="771" width="3.375" style="972" customWidth="1"/>
    <col min="772" max="772" width="14.5" style="972" customWidth="1"/>
    <col min="773" max="780" width="7.5" style="972" customWidth="1"/>
    <col min="781" max="781" width="7" style="972" customWidth="1"/>
    <col min="782" max="1024" width="7" style="972"/>
    <col min="1025" max="1025" width="1.25" style="972" customWidth="1"/>
    <col min="1026" max="1026" width="5.625" style="972" customWidth="1"/>
    <col min="1027" max="1027" width="3.375" style="972" customWidth="1"/>
    <col min="1028" max="1028" width="14.5" style="972" customWidth="1"/>
    <col min="1029" max="1036" width="7.5" style="972" customWidth="1"/>
    <col min="1037" max="1037" width="7" style="972" customWidth="1"/>
    <col min="1038" max="1280" width="7" style="972"/>
    <col min="1281" max="1281" width="1.25" style="972" customWidth="1"/>
    <col min="1282" max="1282" width="5.625" style="972" customWidth="1"/>
    <col min="1283" max="1283" width="3.375" style="972" customWidth="1"/>
    <col min="1284" max="1284" width="14.5" style="972" customWidth="1"/>
    <col min="1285" max="1292" width="7.5" style="972" customWidth="1"/>
    <col min="1293" max="1293" width="7" style="972" customWidth="1"/>
    <col min="1294" max="1536" width="7" style="972"/>
    <col min="1537" max="1537" width="1.25" style="972" customWidth="1"/>
    <col min="1538" max="1538" width="5.625" style="972" customWidth="1"/>
    <col min="1539" max="1539" width="3.375" style="972" customWidth="1"/>
    <col min="1540" max="1540" width="14.5" style="972" customWidth="1"/>
    <col min="1541" max="1548" width="7.5" style="972" customWidth="1"/>
    <col min="1549" max="1549" width="7" style="972" customWidth="1"/>
    <col min="1550" max="1792" width="7" style="972"/>
    <col min="1793" max="1793" width="1.25" style="972" customWidth="1"/>
    <col min="1794" max="1794" width="5.625" style="972" customWidth="1"/>
    <col min="1795" max="1795" width="3.375" style="972" customWidth="1"/>
    <col min="1796" max="1796" width="14.5" style="972" customWidth="1"/>
    <col min="1797" max="1804" width="7.5" style="972" customWidth="1"/>
    <col min="1805" max="1805" width="7" style="972" customWidth="1"/>
    <col min="1806" max="2048" width="7" style="972"/>
    <col min="2049" max="2049" width="1.25" style="972" customWidth="1"/>
    <col min="2050" max="2050" width="5.625" style="972" customWidth="1"/>
    <col min="2051" max="2051" width="3.375" style="972" customWidth="1"/>
    <col min="2052" max="2052" width="14.5" style="972" customWidth="1"/>
    <col min="2053" max="2060" width="7.5" style="972" customWidth="1"/>
    <col min="2061" max="2061" width="7" style="972" customWidth="1"/>
    <col min="2062" max="2304" width="7" style="972"/>
    <col min="2305" max="2305" width="1.25" style="972" customWidth="1"/>
    <col min="2306" max="2306" width="5.625" style="972" customWidth="1"/>
    <col min="2307" max="2307" width="3.375" style="972" customWidth="1"/>
    <col min="2308" max="2308" width="14.5" style="972" customWidth="1"/>
    <col min="2309" max="2316" width="7.5" style="972" customWidth="1"/>
    <col min="2317" max="2317" width="7" style="972" customWidth="1"/>
    <col min="2318" max="2560" width="7" style="972"/>
    <col min="2561" max="2561" width="1.25" style="972" customWidth="1"/>
    <col min="2562" max="2562" width="5.625" style="972" customWidth="1"/>
    <col min="2563" max="2563" width="3.375" style="972" customWidth="1"/>
    <col min="2564" max="2564" width="14.5" style="972" customWidth="1"/>
    <col min="2565" max="2572" width="7.5" style="972" customWidth="1"/>
    <col min="2573" max="2573" width="7" style="972" customWidth="1"/>
    <col min="2574" max="2816" width="7" style="972"/>
    <col min="2817" max="2817" width="1.25" style="972" customWidth="1"/>
    <col min="2818" max="2818" width="5.625" style="972" customWidth="1"/>
    <col min="2819" max="2819" width="3.375" style="972" customWidth="1"/>
    <col min="2820" max="2820" width="14.5" style="972" customWidth="1"/>
    <col min="2821" max="2828" width="7.5" style="972" customWidth="1"/>
    <col min="2829" max="2829" width="7" style="972" customWidth="1"/>
    <col min="2830" max="3072" width="7" style="972"/>
    <col min="3073" max="3073" width="1.25" style="972" customWidth="1"/>
    <col min="3074" max="3074" width="5.625" style="972" customWidth="1"/>
    <col min="3075" max="3075" width="3.375" style="972" customWidth="1"/>
    <col min="3076" max="3076" width="14.5" style="972" customWidth="1"/>
    <col min="3077" max="3084" width="7.5" style="972" customWidth="1"/>
    <col min="3085" max="3085" width="7" style="972" customWidth="1"/>
    <col min="3086" max="3328" width="7" style="972"/>
    <col min="3329" max="3329" width="1.25" style="972" customWidth="1"/>
    <col min="3330" max="3330" width="5.625" style="972" customWidth="1"/>
    <col min="3331" max="3331" width="3.375" style="972" customWidth="1"/>
    <col min="3332" max="3332" width="14.5" style="972" customWidth="1"/>
    <col min="3333" max="3340" width="7.5" style="972" customWidth="1"/>
    <col min="3341" max="3341" width="7" style="972" customWidth="1"/>
    <col min="3342" max="3584" width="7" style="972"/>
    <col min="3585" max="3585" width="1.25" style="972" customWidth="1"/>
    <col min="3586" max="3586" width="5.625" style="972" customWidth="1"/>
    <col min="3587" max="3587" width="3.375" style="972" customWidth="1"/>
    <col min="3588" max="3588" width="14.5" style="972" customWidth="1"/>
    <col min="3589" max="3596" width="7.5" style="972" customWidth="1"/>
    <col min="3597" max="3597" width="7" style="972" customWidth="1"/>
    <col min="3598" max="3840" width="7" style="972"/>
    <col min="3841" max="3841" width="1.25" style="972" customWidth="1"/>
    <col min="3842" max="3842" width="5.625" style="972" customWidth="1"/>
    <col min="3843" max="3843" width="3.375" style="972" customWidth="1"/>
    <col min="3844" max="3844" width="14.5" style="972" customWidth="1"/>
    <col min="3845" max="3852" width="7.5" style="972" customWidth="1"/>
    <col min="3853" max="3853" width="7" style="972" customWidth="1"/>
    <col min="3854" max="4096" width="7" style="972"/>
    <col min="4097" max="4097" width="1.25" style="972" customWidth="1"/>
    <col min="4098" max="4098" width="5.625" style="972" customWidth="1"/>
    <col min="4099" max="4099" width="3.375" style="972" customWidth="1"/>
    <col min="4100" max="4100" width="14.5" style="972" customWidth="1"/>
    <col min="4101" max="4108" width="7.5" style="972" customWidth="1"/>
    <col min="4109" max="4109" width="7" style="972" customWidth="1"/>
    <col min="4110" max="4352" width="7" style="972"/>
    <col min="4353" max="4353" width="1.25" style="972" customWidth="1"/>
    <col min="4354" max="4354" width="5.625" style="972" customWidth="1"/>
    <col min="4355" max="4355" width="3.375" style="972" customWidth="1"/>
    <col min="4356" max="4356" width="14.5" style="972" customWidth="1"/>
    <col min="4357" max="4364" width="7.5" style="972" customWidth="1"/>
    <col min="4365" max="4365" width="7" style="972" customWidth="1"/>
    <col min="4366" max="4608" width="7" style="972"/>
    <col min="4609" max="4609" width="1.25" style="972" customWidth="1"/>
    <col min="4610" max="4610" width="5.625" style="972" customWidth="1"/>
    <col min="4611" max="4611" width="3.375" style="972" customWidth="1"/>
    <col min="4612" max="4612" width="14.5" style="972" customWidth="1"/>
    <col min="4613" max="4620" width="7.5" style="972" customWidth="1"/>
    <col min="4621" max="4621" width="7" style="972" customWidth="1"/>
    <col min="4622" max="4864" width="7" style="972"/>
    <col min="4865" max="4865" width="1.25" style="972" customWidth="1"/>
    <col min="4866" max="4866" width="5.625" style="972" customWidth="1"/>
    <col min="4867" max="4867" width="3.375" style="972" customWidth="1"/>
    <col min="4868" max="4868" width="14.5" style="972" customWidth="1"/>
    <col min="4869" max="4876" width="7.5" style="972" customWidth="1"/>
    <col min="4877" max="4877" width="7" style="972" customWidth="1"/>
    <col min="4878" max="5120" width="7" style="972"/>
    <col min="5121" max="5121" width="1.25" style="972" customWidth="1"/>
    <col min="5122" max="5122" width="5.625" style="972" customWidth="1"/>
    <col min="5123" max="5123" width="3.375" style="972" customWidth="1"/>
    <col min="5124" max="5124" width="14.5" style="972" customWidth="1"/>
    <col min="5125" max="5132" width="7.5" style="972" customWidth="1"/>
    <col min="5133" max="5133" width="7" style="972" customWidth="1"/>
    <col min="5134" max="5376" width="7" style="972"/>
    <col min="5377" max="5377" width="1.25" style="972" customWidth="1"/>
    <col min="5378" max="5378" width="5.625" style="972" customWidth="1"/>
    <col min="5379" max="5379" width="3.375" style="972" customWidth="1"/>
    <col min="5380" max="5380" width="14.5" style="972" customWidth="1"/>
    <col min="5381" max="5388" width="7.5" style="972" customWidth="1"/>
    <col min="5389" max="5389" width="7" style="972" customWidth="1"/>
    <col min="5390" max="5632" width="7" style="972"/>
    <col min="5633" max="5633" width="1.25" style="972" customWidth="1"/>
    <col min="5634" max="5634" width="5.625" style="972" customWidth="1"/>
    <col min="5635" max="5635" width="3.375" style="972" customWidth="1"/>
    <col min="5636" max="5636" width="14.5" style="972" customWidth="1"/>
    <col min="5637" max="5644" width="7.5" style="972" customWidth="1"/>
    <col min="5645" max="5645" width="7" style="972" customWidth="1"/>
    <col min="5646" max="5888" width="7" style="972"/>
    <col min="5889" max="5889" width="1.25" style="972" customWidth="1"/>
    <col min="5890" max="5890" width="5.625" style="972" customWidth="1"/>
    <col min="5891" max="5891" width="3.375" style="972" customWidth="1"/>
    <col min="5892" max="5892" width="14.5" style="972" customWidth="1"/>
    <col min="5893" max="5900" width="7.5" style="972" customWidth="1"/>
    <col min="5901" max="5901" width="7" style="972" customWidth="1"/>
    <col min="5902" max="6144" width="7" style="972"/>
    <col min="6145" max="6145" width="1.25" style="972" customWidth="1"/>
    <col min="6146" max="6146" width="5.625" style="972" customWidth="1"/>
    <col min="6147" max="6147" width="3.375" style="972" customWidth="1"/>
    <col min="6148" max="6148" width="14.5" style="972" customWidth="1"/>
    <col min="6149" max="6156" width="7.5" style="972" customWidth="1"/>
    <col min="6157" max="6157" width="7" style="972" customWidth="1"/>
    <col min="6158" max="6400" width="7" style="972"/>
    <col min="6401" max="6401" width="1.25" style="972" customWidth="1"/>
    <col min="6402" max="6402" width="5.625" style="972" customWidth="1"/>
    <col min="6403" max="6403" width="3.375" style="972" customWidth="1"/>
    <col min="6404" max="6404" width="14.5" style="972" customWidth="1"/>
    <col min="6405" max="6412" width="7.5" style="972" customWidth="1"/>
    <col min="6413" max="6413" width="7" style="972" customWidth="1"/>
    <col min="6414" max="6656" width="7" style="972"/>
    <col min="6657" max="6657" width="1.25" style="972" customWidth="1"/>
    <col min="6658" max="6658" width="5.625" style="972" customWidth="1"/>
    <col min="6659" max="6659" width="3.375" style="972" customWidth="1"/>
    <col min="6660" max="6660" width="14.5" style="972" customWidth="1"/>
    <col min="6661" max="6668" width="7.5" style="972" customWidth="1"/>
    <col min="6669" max="6669" width="7" style="972" customWidth="1"/>
    <col min="6670" max="6912" width="7" style="972"/>
    <col min="6913" max="6913" width="1.25" style="972" customWidth="1"/>
    <col min="6914" max="6914" width="5.625" style="972" customWidth="1"/>
    <col min="6915" max="6915" width="3.375" style="972" customWidth="1"/>
    <col min="6916" max="6916" width="14.5" style="972" customWidth="1"/>
    <col min="6917" max="6924" width="7.5" style="972" customWidth="1"/>
    <col min="6925" max="6925" width="7" style="972" customWidth="1"/>
    <col min="6926" max="7168" width="7" style="972"/>
    <col min="7169" max="7169" width="1.25" style="972" customWidth="1"/>
    <col min="7170" max="7170" width="5.625" style="972" customWidth="1"/>
    <col min="7171" max="7171" width="3.375" style="972" customWidth="1"/>
    <col min="7172" max="7172" width="14.5" style="972" customWidth="1"/>
    <col min="7173" max="7180" width="7.5" style="972" customWidth="1"/>
    <col min="7181" max="7181" width="7" style="972" customWidth="1"/>
    <col min="7182" max="7424" width="7" style="972"/>
    <col min="7425" max="7425" width="1.25" style="972" customWidth="1"/>
    <col min="7426" max="7426" width="5.625" style="972" customWidth="1"/>
    <col min="7427" max="7427" width="3.375" style="972" customWidth="1"/>
    <col min="7428" max="7428" width="14.5" style="972" customWidth="1"/>
    <col min="7429" max="7436" width="7.5" style="972" customWidth="1"/>
    <col min="7437" max="7437" width="7" style="972" customWidth="1"/>
    <col min="7438" max="7680" width="7" style="972"/>
    <col min="7681" max="7681" width="1.25" style="972" customWidth="1"/>
    <col min="7682" max="7682" width="5.625" style="972" customWidth="1"/>
    <col min="7683" max="7683" width="3.375" style="972" customWidth="1"/>
    <col min="7684" max="7684" width="14.5" style="972" customWidth="1"/>
    <col min="7685" max="7692" width="7.5" style="972" customWidth="1"/>
    <col min="7693" max="7693" width="7" style="972" customWidth="1"/>
    <col min="7694" max="7936" width="7" style="972"/>
    <col min="7937" max="7937" width="1.25" style="972" customWidth="1"/>
    <col min="7938" max="7938" width="5.625" style="972" customWidth="1"/>
    <col min="7939" max="7939" width="3.375" style="972" customWidth="1"/>
    <col min="7940" max="7940" width="14.5" style="972" customWidth="1"/>
    <col min="7941" max="7948" width="7.5" style="972" customWidth="1"/>
    <col min="7949" max="7949" width="7" style="972" customWidth="1"/>
    <col min="7950" max="8192" width="7" style="972"/>
    <col min="8193" max="8193" width="1.25" style="972" customWidth="1"/>
    <col min="8194" max="8194" width="5.625" style="972" customWidth="1"/>
    <col min="8195" max="8195" width="3.375" style="972" customWidth="1"/>
    <col min="8196" max="8196" width="14.5" style="972" customWidth="1"/>
    <col min="8197" max="8204" width="7.5" style="972" customWidth="1"/>
    <col min="8205" max="8205" width="7" style="972" customWidth="1"/>
    <col min="8206" max="8448" width="7" style="972"/>
    <col min="8449" max="8449" width="1.25" style="972" customWidth="1"/>
    <col min="8450" max="8450" width="5.625" style="972" customWidth="1"/>
    <col min="8451" max="8451" width="3.375" style="972" customWidth="1"/>
    <col min="8452" max="8452" width="14.5" style="972" customWidth="1"/>
    <col min="8453" max="8460" width="7.5" style="972" customWidth="1"/>
    <col min="8461" max="8461" width="7" style="972" customWidth="1"/>
    <col min="8462" max="8704" width="7" style="972"/>
    <col min="8705" max="8705" width="1.25" style="972" customWidth="1"/>
    <col min="8706" max="8706" width="5.625" style="972" customWidth="1"/>
    <col min="8707" max="8707" width="3.375" style="972" customWidth="1"/>
    <col min="8708" max="8708" width="14.5" style="972" customWidth="1"/>
    <col min="8709" max="8716" width="7.5" style="972" customWidth="1"/>
    <col min="8717" max="8717" width="7" style="972" customWidth="1"/>
    <col min="8718" max="8960" width="7" style="972"/>
    <col min="8961" max="8961" width="1.25" style="972" customWidth="1"/>
    <col min="8962" max="8962" width="5.625" style="972" customWidth="1"/>
    <col min="8963" max="8963" width="3.375" style="972" customWidth="1"/>
    <col min="8964" max="8964" width="14.5" style="972" customWidth="1"/>
    <col min="8965" max="8972" width="7.5" style="972" customWidth="1"/>
    <col min="8973" max="8973" width="7" style="972" customWidth="1"/>
    <col min="8974" max="9216" width="7" style="972"/>
    <col min="9217" max="9217" width="1.25" style="972" customWidth="1"/>
    <col min="9218" max="9218" width="5.625" style="972" customWidth="1"/>
    <col min="9219" max="9219" width="3.375" style="972" customWidth="1"/>
    <col min="9220" max="9220" width="14.5" style="972" customWidth="1"/>
    <col min="9221" max="9228" width="7.5" style="972" customWidth="1"/>
    <col min="9229" max="9229" width="7" style="972" customWidth="1"/>
    <col min="9230" max="9472" width="7" style="972"/>
    <col min="9473" max="9473" width="1.25" style="972" customWidth="1"/>
    <col min="9474" max="9474" width="5.625" style="972" customWidth="1"/>
    <col min="9475" max="9475" width="3.375" style="972" customWidth="1"/>
    <col min="9476" max="9476" width="14.5" style="972" customWidth="1"/>
    <col min="9477" max="9484" width="7.5" style="972" customWidth="1"/>
    <col min="9485" max="9485" width="7" style="972" customWidth="1"/>
    <col min="9486" max="9728" width="7" style="972"/>
    <col min="9729" max="9729" width="1.25" style="972" customWidth="1"/>
    <col min="9730" max="9730" width="5.625" style="972" customWidth="1"/>
    <col min="9731" max="9731" width="3.375" style="972" customWidth="1"/>
    <col min="9732" max="9732" width="14.5" style="972" customWidth="1"/>
    <col min="9733" max="9740" width="7.5" style="972" customWidth="1"/>
    <col min="9741" max="9741" width="7" style="972" customWidth="1"/>
    <col min="9742" max="9984" width="7" style="972"/>
    <col min="9985" max="9985" width="1.25" style="972" customWidth="1"/>
    <col min="9986" max="9986" width="5.625" style="972" customWidth="1"/>
    <col min="9987" max="9987" width="3.375" style="972" customWidth="1"/>
    <col min="9988" max="9988" width="14.5" style="972" customWidth="1"/>
    <col min="9989" max="9996" width="7.5" style="972" customWidth="1"/>
    <col min="9997" max="9997" width="7" style="972" customWidth="1"/>
    <col min="9998" max="10240" width="7" style="972"/>
    <col min="10241" max="10241" width="1.25" style="972" customWidth="1"/>
    <col min="10242" max="10242" width="5.625" style="972" customWidth="1"/>
    <col min="10243" max="10243" width="3.375" style="972" customWidth="1"/>
    <col min="10244" max="10244" width="14.5" style="972" customWidth="1"/>
    <col min="10245" max="10252" width="7.5" style="972" customWidth="1"/>
    <col min="10253" max="10253" width="7" style="972" customWidth="1"/>
    <col min="10254" max="10496" width="7" style="972"/>
    <col min="10497" max="10497" width="1.25" style="972" customWidth="1"/>
    <col min="10498" max="10498" width="5.625" style="972" customWidth="1"/>
    <col min="10499" max="10499" width="3.375" style="972" customWidth="1"/>
    <col min="10500" max="10500" width="14.5" style="972" customWidth="1"/>
    <col min="10501" max="10508" width="7.5" style="972" customWidth="1"/>
    <col min="10509" max="10509" width="7" style="972" customWidth="1"/>
    <col min="10510" max="10752" width="7" style="972"/>
    <col min="10753" max="10753" width="1.25" style="972" customWidth="1"/>
    <col min="10754" max="10754" width="5.625" style="972" customWidth="1"/>
    <col min="10755" max="10755" width="3.375" style="972" customWidth="1"/>
    <col min="10756" max="10756" width="14.5" style="972" customWidth="1"/>
    <col min="10757" max="10764" width="7.5" style="972" customWidth="1"/>
    <col min="10765" max="10765" width="7" style="972" customWidth="1"/>
    <col min="10766" max="11008" width="7" style="972"/>
    <col min="11009" max="11009" width="1.25" style="972" customWidth="1"/>
    <col min="11010" max="11010" width="5.625" style="972" customWidth="1"/>
    <col min="11011" max="11011" width="3.375" style="972" customWidth="1"/>
    <col min="11012" max="11012" width="14.5" style="972" customWidth="1"/>
    <col min="11013" max="11020" width="7.5" style="972" customWidth="1"/>
    <col min="11021" max="11021" width="7" style="972" customWidth="1"/>
    <col min="11022" max="11264" width="7" style="972"/>
    <col min="11265" max="11265" width="1.25" style="972" customWidth="1"/>
    <col min="11266" max="11266" width="5.625" style="972" customWidth="1"/>
    <col min="11267" max="11267" width="3.375" style="972" customWidth="1"/>
    <col min="11268" max="11268" width="14.5" style="972" customWidth="1"/>
    <col min="11269" max="11276" width="7.5" style="972" customWidth="1"/>
    <col min="11277" max="11277" width="7" style="972" customWidth="1"/>
    <col min="11278" max="11520" width="7" style="972"/>
    <col min="11521" max="11521" width="1.25" style="972" customWidth="1"/>
    <col min="11522" max="11522" width="5.625" style="972" customWidth="1"/>
    <col min="11523" max="11523" width="3.375" style="972" customWidth="1"/>
    <col min="11524" max="11524" width="14.5" style="972" customWidth="1"/>
    <col min="11525" max="11532" width="7.5" style="972" customWidth="1"/>
    <col min="11533" max="11533" width="7" style="972" customWidth="1"/>
    <col min="11534" max="11776" width="7" style="972"/>
    <col min="11777" max="11777" width="1.25" style="972" customWidth="1"/>
    <col min="11778" max="11778" width="5.625" style="972" customWidth="1"/>
    <col min="11779" max="11779" width="3.375" style="972" customWidth="1"/>
    <col min="11780" max="11780" width="14.5" style="972" customWidth="1"/>
    <col min="11781" max="11788" width="7.5" style="972" customWidth="1"/>
    <col min="11789" max="11789" width="7" style="972" customWidth="1"/>
    <col min="11790" max="12032" width="7" style="972"/>
    <col min="12033" max="12033" width="1.25" style="972" customWidth="1"/>
    <col min="12034" max="12034" width="5.625" style="972" customWidth="1"/>
    <col min="12035" max="12035" width="3.375" style="972" customWidth="1"/>
    <col min="12036" max="12036" width="14.5" style="972" customWidth="1"/>
    <col min="12037" max="12044" width="7.5" style="972" customWidth="1"/>
    <col min="12045" max="12045" width="7" style="972" customWidth="1"/>
    <col min="12046" max="12288" width="7" style="972"/>
    <col min="12289" max="12289" width="1.25" style="972" customWidth="1"/>
    <col min="12290" max="12290" width="5.625" style="972" customWidth="1"/>
    <col min="12291" max="12291" width="3.375" style="972" customWidth="1"/>
    <col min="12292" max="12292" width="14.5" style="972" customWidth="1"/>
    <col min="12293" max="12300" width="7.5" style="972" customWidth="1"/>
    <col min="12301" max="12301" width="7" style="972" customWidth="1"/>
    <col min="12302" max="12544" width="7" style="972"/>
    <col min="12545" max="12545" width="1.25" style="972" customWidth="1"/>
    <col min="12546" max="12546" width="5.625" style="972" customWidth="1"/>
    <col min="12547" max="12547" width="3.375" style="972" customWidth="1"/>
    <col min="12548" max="12548" width="14.5" style="972" customWidth="1"/>
    <col min="12549" max="12556" width="7.5" style="972" customWidth="1"/>
    <col min="12557" max="12557" width="7" style="972" customWidth="1"/>
    <col min="12558" max="12800" width="7" style="972"/>
    <col min="12801" max="12801" width="1.25" style="972" customWidth="1"/>
    <col min="12802" max="12802" width="5.625" style="972" customWidth="1"/>
    <col min="12803" max="12803" width="3.375" style="972" customWidth="1"/>
    <col min="12804" max="12804" width="14.5" style="972" customWidth="1"/>
    <col min="12805" max="12812" width="7.5" style="972" customWidth="1"/>
    <col min="12813" max="12813" width="7" style="972" customWidth="1"/>
    <col min="12814" max="13056" width="7" style="972"/>
    <col min="13057" max="13057" width="1.25" style="972" customWidth="1"/>
    <col min="13058" max="13058" width="5.625" style="972" customWidth="1"/>
    <col min="13059" max="13059" width="3.375" style="972" customWidth="1"/>
    <col min="13060" max="13060" width="14.5" style="972" customWidth="1"/>
    <col min="13061" max="13068" width="7.5" style="972" customWidth="1"/>
    <col min="13069" max="13069" width="7" style="972" customWidth="1"/>
    <col min="13070" max="13312" width="7" style="972"/>
    <col min="13313" max="13313" width="1.25" style="972" customWidth="1"/>
    <col min="13314" max="13314" width="5.625" style="972" customWidth="1"/>
    <col min="13315" max="13315" width="3.375" style="972" customWidth="1"/>
    <col min="13316" max="13316" width="14.5" style="972" customWidth="1"/>
    <col min="13317" max="13324" width="7.5" style="972" customWidth="1"/>
    <col min="13325" max="13325" width="7" style="972" customWidth="1"/>
    <col min="13326" max="13568" width="7" style="972"/>
    <col min="13569" max="13569" width="1.25" style="972" customWidth="1"/>
    <col min="13570" max="13570" width="5.625" style="972" customWidth="1"/>
    <col min="13571" max="13571" width="3.375" style="972" customWidth="1"/>
    <col min="13572" max="13572" width="14.5" style="972" customWidth="1"/>
    <col min="13573" max="13580" width="7.5" style="972" customWidth="1"/>
    <col min="13581" max="13581" width="7" style="972" customWidth="1"/>
    <col min="13582" max="13824" width="7" style="972"/>
    <col min="13825" max="13825" width="1.25" style="972" customWidth="1"/>
    <col min="13826" max="13826" width="5.625" style="972" customWidth="1"/>
    <col min="13827" max="13827" width="3.375" style="972" customWidth="1"/>
    <col min="13828" max="13828" width="14.5" style="972" customWidth="1"/>
    <col min="13829" max="13836" width="7.5" style="972" customWidth="1"/>
    <col min="13837" max="13837" width="7" style="972" customWidth="1"/>
    <col min="13838" max="14080" width="7" style="972"/>
    <col min="14081" max="14081" width="1.25" style="972" customWidth="1"/>
    <col min="14082" max="14082" width="5.625" style="972" customWidth="1"/>
    <col min="14083" max="14083" width="3.375" style="972" customWidth="1"/>
    <col min="14084" max="14084" width="14.5" style="972" customWidth="1"/>
    <col min="14085" max="14092" width="7.5" style="972" customWidth="1"/>
    <col min="14093" max="14093" width="7" style="972" customWidth="1"/>
    <col min="14094" max="14336" width="7" style="972"/>
    <col min="14337" max="14337" width="1.25" style="972" customWidth="1"/>
    <col min="14338" max="14338" width="5.625" style="972" customWidth="1"/>
    <col min="14339" max="14339" width="3.375" style="972" customWidth="1"/>
    <col min="14340" max="14340" width="14.5" style="972" customWidth="1"/>
    <col min="14341" max="14348" width="7.5" style="972" customWidth="1"/>
    <col min="14349" max="14349" width="7" style="972" customWidth="1"/>
    <col min="14350" max="14592" width="7" style="972"/>
    <col min="14593" max="14593" width="1.25" style="972" customWidth="1"/>
    <col min="14594" max="14594" width="5.625" style="972" customWidth="1"/>
    <col min="14595" max="14595" width="3.375" style="972" customWidth="1"/>
    <col min="14596" max="14596" width="14.5" style="972" customWidth="1"/>
    <col min="14597" max="14604" width="7.5" style="972" customWidth="1"/>
    <col min="14605" max="14605" width="7" style="972" customWidth="1"/>
    <col min="14606" max="14848" width="7" style="972"/>
    <col min="14849" max="14849" width="1.25" style="972" customWidth="1"/>
    <col min="14850" max="14850" width="5.625" style="972" customWidth="1"/>
    <col min="14851" max="14851" width="3.375" style="972" customWidth="1"/>
    <col min="14852" max="14852" width="14.5" style="972" customWidth="1"/>
    <col min="14853" max="14860" width="7.5" style="972" customWidth="1"/>
    <col min="14861" max="14861" width="7" style="972" customWidth="1"/>
    <col min="14862" max="15104" width="7" style="972"/>
    <col min="15105" max="15105" width="1.25" style="972" customWidth="1"/>
    <col min="15106" max="15106" width="5.625" style="972" customWidth="1"/>
    <col min="15107" max="15107" width="3.375" style="972" customWidth="1"/>
    <col min="15108" max="15108" width="14.5" style="972" customWidth="1"/>
    <col min="15109" max="15116" width="7.5" style="972" customWidth="1"/>
    <col min="15117" max="15117" width="7" style="972" customWidth="1"/>
    <col min="15118" max="15360" width="7" style="972"/>
    <col min="15361" max="15361" width="1.25" style="972" customWidth="1"/>
    <col min="15362" max="15362" width="5.625" style="972" customWidth="1"/>
    <col min="15363" max="15363" width="3.375" style="972" customWidth="1"/>
    <col min="15364" max="15364" width="14.5" style="972" customWidth="1"/>
    <col min="15365" max="15372" width="7.5" style="972" customWidth="1"/>
    <col min="15373" max="15373" width="7" style="972" customWidth="1"/>
    <col min="15374" max="15616" width="7" style="972"/>
    <col min="15617" max="15617" width="1.25" style="972" customWidth="1"/>
    <col min="15618" max="15618" width="5.625" style="972" customWidth="1"/>
    <col min="15619" max="15619" width="3.375" style="972" customWidth="1"/>
    <col min="15620" max="15620" width="14.5" style="972" customWidth="1"/>
    <col min="15621" max="15628" width="7.5" style="972" customWidth="1"/>
    <col min="15629" max="15629" width="7" style="972" customWidth="1"/>
    <col min="15630" max="15872" width="7" style="972"/>
    <col min="15873" max="15873" width="1.25" style="972" customWidth="1"/>
    <col min="15874" max="15874" width="5.625" style="972" customWidth="1"/>
    <col min="15875" max="15875" width="3.375" style="972" customWidth="1"/>
    <col min="15876" max="15876" width="14.5" style="972" customWidth="1"/>
    <col min="15877" max="15884" width="7.5" style="972" customWidth="1"/>
    <col min="15885" max="15885" width="7" style="972" customWidth="1"/>
    <col min="15886" max="16128" width="7" style="972"/>
    <col min="16129" max="16129" width="1.25" style="972" customWidth="1"/>
    <col min="16130" max="16130" width="5.625" style="972" customWidth="1"/>
    <col min="16131" max="16131" width="3.375" style="972" customWidth="1"/>
    <col min="16132" max="16132" width="14.5" style="972" customWidth="1"/>
    <col min="16133" max="16140" width="7.5" style="972" customWidth="1"/>
    <col min="16141" max="16141" width="7" style="972" customWidth="1"/>
    <col min="16142" max="16384" width="7" style="972"/>
  </cols>
  <sheetData>
    <row r="1" spans="1:13" ht="24.95" customHeight="1">
      <c r="A1" s="971"/>
      <c r="B1" s="971" t="s">
        <v>509</v>
      </c>
      <c r="I1" s="974"/>
    </row>
    <row r="2" spans="1:13" s="976" customFormat="1">
      <c r="A2" s="975"/>
      <c r="D2" s="977"/>
      <c r="E2" s="978"/>
      <c r="F2" s="979"/>
      <c r="G2" s="979"/>
      <c r="H2" s="979"/>
      <c r="I2" s="980"/>
      <c r="J2" s="980"/>
      <c r="K2" s="979"/>
      <c r="L2" s="981"/>
    </row>
    <row r="3" spans="1:13" s="983" customFormat="1" ht="11.25" customHeight="1">
      <c r="A3" s="982"/>
      <c r="B3" s="2710" t="s">
        <v>482</v>
      </c>
      <c r="C3" s="2710" t="s">
        <v>483</v>
      </c>
      <c r="D3" s="2710" t="s">
        <v>484</v>
      </c>
      <c r="E3" s="2709" t="s">
        <v>510</v>
      </c>
      <c r="F3" s="2709"/>
      <c r="G3" s="2709"/>
      <c r="H3" s="2709"/>
      <c r="I3" s="2709" t="s">
        <v>511</v>
      </c>
      <c r="J3" s="2709"/>
      <c r="K3" s="2709"/>
      <c r="L3" s="2709"/>
    </row>
    <row r="4" spans="1:13" s="983" customFormat="1" ht="11.25" customHeight="1">
      <c r="A4" s="982"/>
      <c r="B4" s="2710"/>
      <c r="C4" s="2710"/>
      <c r="D4" s="2710"/>
      <c r="E4" s="984" t="s">
        <v>512</v>
      </c>
      <c r="F4" s="2709" t="s">
        <v>150</v>
      </c>
      <c r="G4" s="2709"/>
      <c r="H4" s="2709" t="s">
        <v>113</v>
      </c>
      <c r="I4" s="2709" t="s">
        <v>513</v>
      </c>
      <c r="J4" s="2709" t="s">
        <v>514</v>
      </c>
      <c r="K4" s="2709" t="s">
        <v>515</v>
      </c>
      <c r="L4" s="2709" t="s">
        <v>516</v>
      </c>
    </row>
    <row r="5" spans="1:13" s="983" customFormat="1">
      <c r="A5" s="982"/>
      <c r="B5" s="2710"/>
      <c r="C5" s="2710"/>
      <c r="D5" s="2710"/>
      <c r="E5" s="984" t="s">
        <v>517</v>
      </c>
      <c r="F5" s="984" t="s">
        <v>518</v>
      </c>
      <c r="G5" s="984" t="s">
        <v>519</v>
      </c>
      <c r="H5" s="2709"/>
      <c r="I5" s="2709"/>
      <c r="J5" s="2709"/>
      <c r="K5" s="2709"/>
      <c r="L5" s="2709"/>
    </row>
    <row r="6" spans="1:13" s="988" customFormat="1" ht="24.95" customHeight="1">
      <c r="A6" s="985"/>
      <c r="B6" s="986" t="s">
        <v>494</v>
      </c>
      <c r="C6" s="986">
        <v>20501</v>
      </c>
      <c r="D6" s="986" t="s">
        <v>495</v>
      </c>
      <c r="E6" s="987">
        <v>0</v>
      </c>
      <c r="F6" s="987">
        <v>1675</v>
      </c>
      <c r="G6" s="987">
        <v>5109</v>
      </c>
      <c r="H6" s="987">
        <f>SUM(E6:G6)</f>
        <v>6784</v>
      </c>
      <c r="I6" s="987">
        <v>6404</v>
      </c>
      <c r="J6" s="987">
        <v>380</v>
      </c>
      <c r="K6" s="987">
        <f>SUM(I6:J6)</f>
        <v>6784</v>
      </c>
      <c r="L6" s="987">
        <v>3864</v>
      </c>
    </row>
    <row r="7" spans="1:13" s="988" customFormat="1" ht="24.95" customHeight="1">
      <c r="A7" s="985"/>
      <c r="B7" s="986" t="s">
        <v>500</v>
      </c>
      <c r="C7" s="986">
        <v>20504</v>
      </c>
      <c r="D7" s="986" t="s">
        <v>501</v>
      </c>
      <c r="E7" s="987">
        <v>14293</v>
      </c>
      <c r="F7" s="987">
        <v>0</v>
      </c>
      <c r="G7" s="987">
        <v>0</v>
      </c>
      <c r="H7" s="987">
        <f>SUM(E7:G7)</f>
        <v>14293</v>
      </c>
      <c r="I7" s="987">
        <v>0</v>
      </c>
      <c r="J7" s="987">
        <v>13929</v>
      </c>
      <c r="K7" s="987">
        <f>SUM(I7:J7)</f>
        <v>13929</v>
      </c>
      <c r="L7" s="987">
        <v>0</v>
      </c>
    </row>
    <row r="8" spans="1:13" s="988" customFormat="1" ht="24.95" customHeight="1">
      <c r="A8" s="985"/>
      <c r="B8" s="986" t="s">
        <v>503</v>
      </c>
      <c r="C8" s="986">
        <v>20502</v>
      </c>
      <c r="D8" s="986" t="s">
        <v>504</v>
      </c>
      <c r="E8" s="987">
        <v>30121</v>
      </c>
      <c r="F8" s="987">
        <v>0</v>
      </c>
      <c r="G8" s="987">
        <v>0</v>
      </c>
      <c r="H8" s="987">
        <f>SUM(E8:G8)</f>
        <v>30121</v>
      </c>
      <c r="I8" s="987">
        <v>0</v>
      </c>
      <c r="J8" s="987">
        <v>29538</v>
      </c>
      <c r="K8" s="987">
        <f>SUM(I8:J8)</f>
        <v>29538</v>
      </c>
      <c r="L8" s="987">
        <v>1269</v>
      </c>
    </row>
    <row r="9" spans="1:13" s="988" customFormat="1" ht="24.95" customHeight="1">
      <c r="A9" s="985"/>
      <c r="B9" s="986" t="s">
        <v>507</v>
      </c>
      <c r="C9" s="986">
        <v>20503</v>
      </c>
      <c r="D9" s="986" t="s">
        <v>508</v>
      </c>
      <c r="E9" s="987">
        <v>0</v>
      </c>
      <c r="F9" s="987">
        <v>0</v>
      </c>
      <c r="G9" s="987">
        <v>0</v>
      </c>
      <c r="H9" s="987">
        <f>SUM(E9:G9)</f>
        <v>0</v>
      </c>
      <c r="I9" s="987">
        <v>0</v>
      </c>
      <c r="J9" s="987">
        <v>0</v>
      </c>
      <c r="K9" s="987">
        <f>SUM(I9:J9)</f>
        <v>0</v>
      </c>
      <c r="L9" s="987">
        <v>0</v>
      </c>
    </row>
    <row r="10" spans="1:13" s="988" customFormat="1" ht="24.95" customHeight="1">
      <c r="A10" s="985"/>
      <c r="B10" s="2710" t="s">
        <v>113</v>
      </c>
      <c r="C10" s="2710"/>
      <c r="D10" s="2710"/>
      <c r="E10" s="989">
        <f t="shared" ref="E10:L10" si="0">+SUM(E6:E9)</f>
        <v>44414</v>
      </c>
      <c r="F10" s="989">
        <f t="shared" si="0"/>
        <v>1675</v>
      </c>
      <c r="G10" s="989">
        <f t="shared" si="0"/>
        <v>5109</v>
      </c>
      <c r="H10" s="989">
        <f t="shared" si="0"/>
        <v>51198</v>
      </c>
      <c r="I10" s="989">
        <f t="shared" si="0"/>
        <v>6404</v>
      </c>
      <c r="J10" s="989">
        <f t="shared" si="0"/>
        <v>43847</v>
      </c>
      <c r="K10" s="989">
        <f t="shared" si="0"/>
        <v>50251</v>
      </c>
      <c r="L10" s="989">
        <f t="shared" si="0"/>
        <v>5133</v>
      </c>
    </row>
    <row r="11" spans="1:13" s="991" customFormat="1">
      <c r="A11" s="990"/>
      <c r="E11" s="992"/>
      <c r="F11" s="992"/>
      <c r="G11" s="992"/>
      <c r="H11" s="992"/>
      <c r="I11" s="993"/>
      <c r="J11" s="993"/>
      <c r="K11" s="994"/>
      <c r="L11" s="994"/>
      <c r="M11" s="994"/>
    </row>
    <row r="12" spans="1:13" s="988" customFormat="1" ht="11.25" customHeight="1">
      <c r="A12" s="982"/>
      <c r="B12" s="2710" t="s">
        <v>482</v>
      </c>
      <c r="C12" s="2710" t="s">
        <v>483</v>
      </c>
      <c r="D12" s="2710" t="s">
        <v>484</v>
      </c>
      <c r="E12" s="2709" t="s">
        <v>520</v>
      </c>
      <c r="F12" s="2709"/>
      <c r="G12" s="2709"/>
      <c r="H12" s="2709" t="s">
        <v>521</v>
      </c>
      <c r="I12" s="2709"/>
      <c r="J12" s="2709"/>
      <c r="K12" s="2709" t="s">
        <v>522</v>
      </c>
      <c r="L12" s="2709"/>
      <c r="M12" s="2709"/>
    </row>
    <row r="13" spans="1:13" s="988" customFormat="1" ht="11.25" customHeight="1">
      <c r="A13" s="982"/>
      <c r="B13" s="2710"/>
      <c r="C13" s="2710"/>
      <c r="D13" s="2710"/>
      <c r="E13" s="2709" t="s">
        <v>523</v>
      </c>
      <c r="F13" s="2709" t="s">
        <v>524</v>
      </c>
      <c r="G13" s="2709" t="s">
        <v>525</v>
      </c>
      <c r="H13" s="2709" t="s">
        <v>526</v>
      </c>
      <c r="I13" s="2709" t="s">
        <v>527</v>
      </c>
      <c r="J13" s="2709" t="s">
        <v>528</v>
      </c>
      <c r="K13" s="2709" t="s">
        <v>529</v>
      </c>
      <c r="L13" s="2709" t="s">
        <v>530</v>
      </c>
      <c r="M13" s="2709" t="s">
        <v>531</v>
      </c>
    </row>
    <row r="14" spans="1:13" s="988" customFormat="1" ht="24" customHeight="1">
      <c r="A14" s="982"/>
      <c r="B14" s="2710"/>
      <c r="C14" s="2710"/>
      <c r="D14" s="2710"/>
      <c r="E14" s="2709"/>
      <c r="F14" s="2709"/>
      <c r="G14" s="2709"/>
      <c r="H14" s="2709"/>
      <c r="I14" s="2709"/>
      <c r="J14" s="2709"/>
      <c r="K14" s="2709"/>
      <c r="L14" s="2709"/>
      <c r="M14" s="2709"/>
    </row>
    <row r="15" spans="1:13" s="988" customFormat="1" ht="24.95" customHeight="1">
      <c r="A15" s="985"/>
      <c r="B15" s="986" t="s">
        <v>494</v>
      </c>
      <c r="C15" s="986">
        <v>20501</v>
      </c>
      <c r="D15" s="986" t="s">
        <v>495</v>
      </c>
      <c r="E15" s="987">
        <v>6784</v>
      </c>
      <c r="F15" s="987">
        <v>6715</v>
      </c>
      <c r="G15" s="987">
        <v>6673</v>
      </c>
      <c r="H15" s="987">
        <v>25000</v>
      </c>
      <c r="I15" s="987">
        <v>21838</v>
      </c>
      <c r="J15" s="987">
        <v>18586</v>
      </c>
      <c r="K15" s="995">
        <f>ROUND(F15/E15*100,1)</f>
        <v>99</v>
      </c>
      <c r="L15" s="995">
        <f>ROUND(G15/E15*100,1)</f>
        <v>98.4</v>
      </c>
      <c r="M15" s="995">
        <f>ROUND(J15/I15*100,1)</f>
        <v>85.1</v>
      </c>
    </row>
    <row r="16" spans="1:13" s="988" customFormat="1" ht="24.95" customHeight="1">
      <c r="A16" s="985"/>
      <c r="B16" s="986" t="s">
        <v>500</v>
      </c>
      <c r="C16" s="986">
        <v>20504</v>
      </c>
      <c r="D16" s="986" t="s">
        <v>501</v>
      </c>
      <c r="E16" s="987">
        <v>13854</v>
      </c>
      <c r="F16" s="987">
        <v>13854</v>
      </c>
      <c r="G16" s="987">
        <v>13854</v>
      </c>
      <c r="H16" s="987">
        <v>46500</v>
      </c>
      <c r="I16" s="987">
        <v>42281</v>
      </c>
      <c r="J16" s="987">
        <v>37956</v>
      </c>
      <c r="K16" s="995">
        <f>ROUND(F16/E16*100,1)</f>
        <v>100</v>
      </c>
      <c r="L16" s="995">
        <f>ROUND(G16/E16*100,1)</f>
        <v>100</v>
      </c>
      <c r="M16" s="995">
        <f>ROUND(J16/I16*100,1)</f>
        <v>89.8</v>
      </c>
    </row>
    <row r="17" spans="1:13" s="988" customFormat="1" ht="24.95" customHeight="1">
      <c r="A17" s="985"/>
      <c r="B17" s="986" t="s">
        <v>503</v>
      </c>
      <c r="C17" s="986">
        <v>20502</v>
      </c>
      <c r="D17" s="986" t="s">
        <v>504</v>
      </c>
      <c r="E17" s="987">
        <v>29433</v>
      </c>
      <c r="F17" s="987">
        <v>29433</v>
      </c>
      <c r="G17" s="987">
        <v>29433</v>
      </c>
      <c r="H17" s="987">
        <v>81000</v>
      </c>
      <c r="I17" s="987">
        <v>80996</v>
      </c>
      <c r="J17" s="987">
        <v>80638</v>
      </c>
      <c r="K17" s="995">
        <f>ROUND(F17/E17*100,1)</f>
        <v>100</v>
      </c>
      <c r="L17" s="995">
        <f>ROUND(G17/E17*100,1)</f>
        <v>100</v>
      </c>
      <c r="M17" s="995">
        <f>ROUND(J17/I17*100,1)</f>
        <v>99.6</v>
      </c>
    </row>
    <row r="18" spans="1:13" s="988" customFormat="1" ht="24.95" customHeight="1">
      <c r="A18" s="985"/>
      <c r="B18" s="986" t="s">
        <v>507</v>
      </c>
      <c r="C18" s="986">
        <v>20503</v>
      </c>
      <c r="D18" s="986" t="s">
        <v>508</v>
      </c>
      <c r="E18" s="987">
        <v>0</v>
      </c>
      <c r="F18" s="987">
        <v>0</v>
      </c>
      <c r="G18" s="987">
        <v>0</v>
      </c>
      <c r="H18" s="987">
        <v>17000</v>
      </c>
      <c r="I18" s="987">
        <v>0</v>
      </c>
      <c r="J18" s="987">
        <v>0</v>
      </c>
      <c r="K18" s="995">
        <v>0</v>
      </c>
      <c r="L18" s="995">
        <v>0</v>
      </c>
      <c r="M18" s="995">
        <v>0</v>
      </c>
    </row>
    <row r="19" spans="1:13" s="988" customFormat="1" ht="24.75" customHeight="1">
      <c r="A19" s="985"/>
      <c r="B19" s="2710" t="s">
        <v>113</v>
      </c>
      <c r="C19" s="2710"/>
      <c r="D19" s="2710"/>
      <c r="E19" s="989">
        <f t="shared" ref="E19:J19" si="1">+SUM(E15:E18)</f>
        <v>50071</v>
      </c>
      <c r="F19" s="989">
        <f t="shared" si="1"/>
        <v>50002</v>
      </c>
      <c r="G19" s="989">
        <f t="shared" si="1"/>
        <v>49960</v>
      </c>
      <c r="H19" s="989">
        <f t="shared" si="1"/>
        <v>169500</v>
      </c>
      <c r="I19" s="989">
        <f t="shared" si="1"/>
        <v>145115</v>
      </c>
      <c r="J19" s="989">
        <f t="shared" si="1"/>
        <v>137180</v>
      </c>
      <c r="K19" s="996">
        <f>+ROUND(F19/E19*100,1)</f>
        <v>99.9</v>
      </c>
      <c r="L19" s="996">
        <f>+ROUND(G19/E19*100,1)</f>
        <v>99.8</v>
      </c>
      <c r="M19" s="996">
        <f>+ROUND(J19/I19*100,1)</f>
        <v>94.5</v>
      </c>
    </row>
    <row r="20" spans="1:13" s="988" customFormat="1">
      <c r="A20" s="985"/>
      <c r="E20" s="997"/>
      <c r="F20" s="993"/>
      <c r="G20" s="993"/>
      <c r="H20" s="993"/>
      <c r="I20" s="993"/>
      <c r="J20" s="993"/>
      <c r="K20" s="998"/>
      <c r="L20" s="998"/>
      <c r="M20" s="998"/>
    </row>
    <row r="21" spans="1:13" s="988" customFormat="1" ht="11.25" customHeight="1">
      <c r="A21" s="985"/>
      <c r="B21" s="2710" t="s">
        <v>482</v>
      </c>
      <c r="C21" s="2710" t="s">
        <v>483</v>
      </c>
      <c r="D21" s="2710" t="s">
        <v>484</v>
      </c>
      <c r="E21" s="2709" t="s">
        <v>532</v>
      </c>
      <c r="F21" s="2709"/>
      <c r="G21" s="2709"/>
      <c r="H21" s="2709"/>
      <c r="I21" s="2709"/>
      <c r="J21" s="2709"/>
      <c r="K21" s="2709"/>
    </row>
    <row r="22" spans="1:13" s="988" customFormat="1" ht="11.25" customHeight="1">
      <c r="A22" s="985"/>
      <c r="B22" s="2710"/>
      <c r="C22" s="2710"/>
      <c r="D22" s="2710"/>
      <c r="E22" s="2712" t="s">
        <v>533</v>
      </c>
      <c r="F22" s="2715" t="s">
        <v>534</v>
      </c>
      <c r="G22" s="2716"/>
      <c r="H22" s="2715" t="s">
        <v>535</v>
      </c>
      <c r="I22" s="2719"/>
      <c r="J22" s="999"/>
      <c r="K22" s="1000"/>
    </row>
    <row r="23" spans="1:13" s="988" customFormat="1">
      <c r="A23" s="985"/>
      <c r="B23" s="2710"/>
      <c r="C23" s="2710"/>
      <c r="D23" s="2710"/>
      <c r="E23" s="2713"/>
      <c r="F23" s="2717"/>
      <c r="G23" s="2718"/>
      <c r="H23" s="2717"/>
      <c r="I23" s="2720"/>
      <c r="J23" s="2721" t="s">
        <v>536</v>
      </c>
      <c r="K23" s="2722"/>
    </row>
    <row r="24" spans="1:13" s="988" customFormat="1" ht="11.25" customHeight="1">
      <c r="A24" s="985"/>
      <c r="B24" s="2710"/>
      <c r="C24" s="2710"/>
      <c r="D24" s="2710"/>
      <c r="E24" s="2713"/>
      <c r="F24" s="2709" t="s">
        <v>537</v>
      </c>
      <c r="G24" s="2711" t="s">
        <v>538</v>
      </c>
      <c r="H24" s="2709" t="s">
        <v>537</v>
      </c>
      <c r="I24" s="2711" t="s">
        <v>538</v>
      </c>
      <c r="J24" s="2709" t="s">
        <v>537</v>
      </c>
      <c r="K24" s="2711" t="s">
        <v>538</v>
      </c>
    </row>
    <row r="25" spans="1:13" s="988" customFormat="1">
      <c r="A25" s="985"/>
      <c r="B25" s="2710"/>
      <c r="C25" s="2710"/>
      <c r="D25" s="2710"/>
      <c r="E25" s="2714"/>
      <c r="F25" s="2709"/>
      <c r="G25" s="2711"/>
      <c r="H25" s="2709"/>
      <c r="I25" s="2711"/>
      <c r="J25" s="2709"/>
      <c r="K25" s="2711"/>
    </row>
    <row r="26" spans="1:13" s="988" customFormat="1" ht="24.95" customHeight="1">
      <c r="A26" s="985"/>
      <c r="B26" s="986" t="s">
        <v>494</v>
      </c>
      <c r="C26" s="986">
        <v>20501</v>
      </c>
      <c r="D26" s="986" t="s">
        <v>495</v>
      </c>
      <c r="E26" s="987">
        <f>F26+H26+J26</f>
        <v>25000</v>
      </c>
      <c r="F26" s="987">
        <v>25000</v>
      </c>
      <c r="G26" s="995">
        <f>F26/$E26*100</f>
        <v>100</v>
      </c>
      <c r="H26" s="987">
        <v>0</v>
      </c>
      <c r="I26" s="995">
        <f>H26/$E26*100</f>
        <v>0</v>
      </c>
      <c r="J26" s="1001">
        <v>0</v>
      </c>
      <c r="K26" s="995">
        <f>J26/$E26*100</f>
        <v>0</v>
      </c>
    </row>
    <row r="27" spans="1:13" s="988" customFormat="1" ht="24.95" customHeight="1">
      <c r="A27" s="985"/>
      <c r="B27" s="986" t="s">
        <v>500</v>
      </c>
      <c r="C27" s="986">
        <v>20504</v>
      </c>
      <c r="D27" s="986" t="s">
        <v>501</v>
      </c>
      <c r="E27" s="987">
        <f>F27+H27+J27</f>
        <v>46500</v>
      </c>
      <c r="F27" s="987">
        <v>0</v>
      </c>
      <c r="G27" s="995">
        <f>F27/$E27*100</f>
        <v>0</v>
      </c>
      <c r="H27" s="987">
        <v>46500</v>
      </c>
      <c r="I27" s="995">
        <f>H27/$E27*100</f>
        <v>100</v>
      </c>
      <c r="J27" s="1001">
        <v>0</v>
      </c>
      <c r="K27" s="995">
        <f>J27/$E27*100</f>
        <v>0</v>
      </c>
      <c r="M27" s="1002"/>
    </row>
    <row r="28" spans="1:13" s="988" customFormat="1" ht="24.95" customHeight="1">
      <c r="A28" s="985"/>
      <c r="B28" s="986" t="s">
        <v>503</v>
      </c>
      <c r="C28" s="986">
        <v>20502</v>
      </c>
      <c r="D28" s="986" t="s">
        <v>504</v>
      </c>
      <c r="E28" s="987">
        <f>F28+H28+J28</f>
        <v>86400</v>
      </c>
      <c r="F28" s="987">
        <v>0</v>
      </c>
      <c r="G28" s="995">
        <f>F28/$E28*100</f>
        <v>0</v>
      </c>
      <c r="H28" s="987">
        <v>86400</v>
      </c>
      <c r="I28" s="995">
        <f>H28/$E28*100</f>
        <v>100</v>
      </c>
      <c r="J28" s="1001">
        <v>0</v>
      </c>
      <c r="K28" s="995">
        <f>J28/$E28*100</f>
        <v>0</v>
      </c>
    </row>
    <row r="29" spans="1:13" ht="24.95" customHeight="1">
      <c r="B29" s="986" t="s">
        <v>507</v>
      </c>
      <c r="C29" s="986">
        <v>20503</v>
      </c>
      <c r="D29" s="986" t="s">
        <v>508</v>
      </c>
      <c r="E29" s="987">
        <f>F29+H29+J29</f>
        <v>0</v>
      </c>
      <c r="F29" s="987">
        <v>0</v>
      </c>
      <c r="G29" s="1004" t="s">
        <v>156</v>
      </c>
      <c r="H29" s="987">
        <v>0</v>
      </c>
      <c r="I29" s="1004" t="s">
        <v>156</v>
      </c>
      <c r="J29" s="987">
        <v>0</v>
      </c>
      <c r="K29" s="1005" t="s">
        <v>156</v>
      </c>
      <c r="L29" s="972"/>
      <c r="M29" s="972"/>
    </row>
    <row r="30" spans="1:13" ht="24.95" customHeight="1">
      <c r="B30" s="2710" t="s">
        <v>113</v>
      </c>
      <c r="C30" s="2710"/>
      <c r="D30" s="2710"/>
      <c r="E30" s="989">
        <f>F30+H30+J30</f>
        <v>157900</v>
      </c>
      <c r="F30" s="989">
        <f>+SUM(F26:F29)</f>
        <v>25000</v>
      </c>
      <c r="G30" s="996">
        <f>F30/$E30*100</f>
        <v>15.832805573147562</v>
      </c>
      <c r="H30" s="989">
        <f>+SUM(H26:H29)</f>
        <v>132900</v>
      </c>
      <c r="I30" s="996">
        <f>H30/$E30*100</f>
        <v>84.167194426852447</v>
      </c>
      <c r="J30" s="989">
        <f>+SUM(J26:J29)</f>
        <v>0</v>
      </c>
      <c r="K30" s="996">
        <f>J30/$E30*100</f>
        <v>0</v>
      </c>
      <c r="L30" s="972"/>
      <c r="M30" s="972"/>
    </row>
    <row r="32" spans="1:13" ht="11.25" customHeight="1">
      <c r="B32" s="2723" t="s">
        <v>482</v>
      </c>
      <c r="C32" s="2723" t="s">
        <v>483</v>
      </c>
      <c r="D32" s="2723" t="s">
        <v>484</v>
      </c>
      <c r="E32" s="2726" t="s">
        <v>539</v>
      </c>
      <c r="F32" s="2727"/>
      <c r="G32" s="2727"/>
      <c r="H32" s="2727"/>
      <c r="I32" s="2727"/>
      <c r="J32" s="2727"/>
      <c r="K32" s="2727"/>
      <c r="L32" s="2727"/>
      <c r="M32" s="2728"/>
    </row>
    <row r="33" spans="2:15" ht="11.25" customHeight="1">
      <c r="B33" s="2724"/>
      <c r="C33" s="2724"/>
      <c r="D33" s="2724"/>
      <c r="E33" s="2712" t="s">
        <v>540</v>
      </c>
      <c r="F33" s="2715" t="s">
        <v>541</v>
      </c>
      <c r="G33" s="2716"/>
      <c r="H33" s="2715" t="s">
        <v>542</v>
      </c>
      <c r="I33" s="2716"/>
      <c r="J33" s="2715" t="s">
        <v>543</v>
      </c>
      <c r="K33" s="2719"/>
      <c r="L33" s="1007"/>
      <c r="M33" s="1008"/>
    </row>
    <row r="34" spans="2:15">
      <c r="B34" s="2724"/>
      <c r="C34" s="2724"/>
      <c r="D34" s="2724"/>
      <c r="E34" s="2713"/>
      <c r="F34" s="2717"/>
      <c r="G34" s="2718"/>
      <c r="H34" s="2717"/>
      <c r="I34" s="2718"/>
      <c r="J34" s="2717"/>
      <c r="K34" s="2720"/>
      <c r="L34" s="2721" t="s">
        <v>536</v>
      </c>
      <c r="M34" s="2722"/>
    </row>
    <row r="35" spans="2:15" ht="11.25" customHeight="1">
      <c r="B35" s="2724"/>
      <c r="C35" s="2724"/>
      <c r="D35" s="2724"/>
      <c r="E35" s="2713"/>
      <c r="F35" s="2712" t="s">
        <v>544</v>
      </c>
      <c r="G35" s="2729" t="s">
        <v>538</v>
      </c>
      <c r="H35" s="2712" t="s">
        <v>544</v>
      </c>
      <c r="I35" s="2729" t="s">
        <v>538</v>
      </c>
      <c r="J35" s="2712" t="s">
        <v>544</v>
      </c>
      <c r="K35" s="2729" t="s">
        <v>538</v>
      </c>
      <c r="L35" s="2712" t="s">
        <v>544</v>
      </c>
      <c r="M35" s="2729" t="s">
        <v>538</v>
      </c>
    </row>
    <row r="36" spans="2:15">
      <c r="B36" s="2725"/>
      <c r="C36" s="2725"/>
      <c r="D36" s="2725"/>
      <c r="E36" s="2714"/>
      <c r="F36" s="2714"/>
      <c r="G36" s="2730"/>
      <c r="H36" s="2714"/>
      <c r="I36" s="2730"/>
      <c r="J36" s="2714"/>
      <c r="K36" s="2730"/>
      <c r="L36" s="2714"/>
      <c r="M36" s="2730"/>
    </row>
    <row r="37" spans="2:15" ht="24.95" customHeight="1">
      <c r="B37" s="986" t="s">
        <v>494</v>
      </c>
      <c r="C37" s="986">
        <v>20501</v>
      </c>
      <c r="D37" s="986" t="s">
        <v>495</v>
      </c>
      <c r="E37" s="987">
        <v>12500</v>
      </c>
      <c r="F37" s="987">
        <v>12500</v>
      </c>
      <c r="G37" s="995">
        <f>F37/$E37*100</f>
        <v>100</v>
      </c>
      <c r="H37" s="987">
        <v>12500</v>
      </c>
      <c r="I37" s="995">
        <f>H37/$E37*100</f>
        <v>100</v>
      </c>
      <c r="J37" s="987">
        <v>0</v>
      </c>
      <c r="K37" s="995">
        <f>J37/$E37*100</f>
        <v>0</v>
      </c>
      <c r="L37" s="987">
        <v>0</v>
      </c>
      <c r="M37" s="995">
        <f>L37/$E37*100</f>
        <v>0</v>
      </c>
    </row>
    <row r="38" spans="2:15" ht="24.95" customHeight="1">
      <c r="B38" s="986" t="s">
        <v>500</v>
      </c>
      <c r="C38" s="986">
        <v>20504</v>
      </c>
      <c r="D38" s="986" t="s">
        <v>501</v>
      </c>
      <c r="E38" s="987">
        <v>9800</v>
      </c>
      <c r="F38" s="987">
        <v>2400</v>
      </c>
      <c r="G38" s="995">
        <f>F38/$E38*100</f>
        <v>24.489795918367346</v>
      </c>
      <c r="H38" s="987">
        <v>2400</v>
      </c>
      <c r="I38" s="995">
        <f>H38/$E38*100</f>
        <v>24.489795918367346</v>
      </c>
      <c r="J38" s="987">
        <v>7400</v>
      </c>
      <c r="K38" s="995">
        <f>J38/$E38*100</f>
        <v>75.510204081632651</v>
      </c>
      <c r="L38" s="987">
        <v>0</v>
      </c>
      <c r="M38" s="995">
        <f>L38/$E38*100</f>
        <v>0</v>
      </c>
      <c r="O38" s="1002"/>
    </row>
    <row r="39" spans="2:15" ht="24.95" customHeight="1">
      <c r="B39" s="986" t="s">
        <v>503</v>
      </c>
      <c r="C39" s="986">
        <v>20502</v>
      </c>
      <c r="D39" s="986" t="s">
        <v>504</v>
      </c>
      <c r="E39" s="987">
        <v>0</v>
      </c>
      <c r="F39" s="987">
        <v>0</v>
      </c>
      <c r="G39" s="1005" t="s">
        <v>156</v>
      </c>
      <c r="H39" s="987">
        <v>0</v>
      </c>
      <c r="I39" s="1005" t="s">
        <v>156</v>
      </c>
      <c r="J39" s="987">
        <v>0</v>
      </c>
      <c r="K39" s="1005" t="s">
        <v>480</v>
      </c>
      <c r="L39" s="987">
        <v>0</v>
      </c>
      <c r="M39" s="1005" t="s">
        <v>480</v>
      </c>
    </row>
    <row r="40" spans="2:15" ht="24.95" customHeight="1">
      <c r="B40" s="986" t="s">
        <v>507</v>
      </c>
      <c r="C40" s="986">
        <v>20503</v>
      </c>
      <c r="D40" s="986" t="s">
        <v>508</v>
      </c>
      <c r="E40" s="987">
        <v>0</v>
      </c>
      <c r="F40" s="987">
        <v>0</v>
      </c>
      <c r="G40" s="1005" t="s">
        <v>156</v>
      </c>
      <c r="H40" s="987">
        <v>0</v>
      </c>
      <c r="I40" s="1005" t="s">
        <v>156</v>
      </c>
      <c r="J40" s="987">
        <v>0</v>
      </c>
      <c r="K40" s="1005" t="s">
        <v>480</v>
      </c>
      <c r="L40" s="987">
        <v>0</v>
      </c>
      <c r="M40" s="1005" t="s">
        <v>480</v>
      </c>
    </row>
    <row r="41" spans="2:15" ht="24.95" customHeight="1">
      <c r="B41" s="2731" t="s">
        <v>113</v>
      </c>
      <c r="C41" s="2732"/>
      <c r="D41" s="2733"/>
      <c r="E41" s="989">
        <f>+SUM(E37:E40)</f>
        <v>22300</v>
      </c>
      <c r="F41" s="989">
        <f>+SUM(F37:F40)</f>
        <v>14900</v>
      </c>
      <c r="G41" s="996">
        <f>F41/$E41*100</f>
        <v>66.816143497757849</v>
      </c>
      <c r="H41" s="989">
        <f>+SUM(H37:H40)</f>
        <v>14900</v>
      </c>
      <c r="I41" s="996">
        <f>H41/$E41*100</f>
        <v>66.816143497757849</v>
      </c>
      <c r="J41" s="989">
        <f>+SUM(J37:J40)</f>
        <v>7400</v>
      </c>
      <c r="K41" s="996">
        <f>J41/$E41*100</f>
        <v>33.183856502242151</v>
      </c>
      <c r="L41" s="989">
        <f>+SUM(L37:L40)</f>
        <v>0</v>
      </c>
      <c r="M41" s="996">
        <f>L41/$E41*100</f>
        <v>0</v>
      </c>
    </row>
    <row r="42" spans="2:15" ht="24.95" customHeight="1"/>
    <row r="43" spans="2:15" ht="24.95" customHeight="1"/>
    <row r="44" spans="2:15" ht="24.95" customHeight="1"/>
    <row r="45" spans="2:15" ht="24.95" customHeight="1"/>
  </sheetData>
  <mergeCells count="61">
    <mergeCell ref="B41:D41"/>
    <mergeCell ref="F35:F36"/>
    <mergeCell ref="G35:G36"/>
    <mergeCell ref="H35:H36"/>
    <mergeCell ref="I35:I36"/>
    <mergeCell ref="B30:D30"/>
    <mergeCell ref="B32:B36"/>
    <mergeCell ref="C32:C36"/>
    <mergeCell ref="D32:D36"/>
    <mergeCell ref="E32:M32"/>
    <mergeCell ref="E33:E36"/>
    <mergeCell ref="F33:G34"/>
    <mergeCell ref="H33:I34"/>
    <mergeCell ref="J33:K34"/>
    <mergeCell ref="L34:M34"/>
    <mergeCell ref="L35:L36"/>
    <mergeCell ref="M35:M36"/>
    <mergeCell ref="J35:J36"/>
    <mergeCell ref="K35:K36"/>
    <mergeCell ref="F24:F25"/>
    <mergeCell ref="G24:G25"/>
    <mergeCell ref="H24:H25"/>
    <mergeCell ref="I24:I25"/>
    <mergeCell ref="J24:J25"/>
    <mergeCell ref="K24:K25"/>
    <mergeCell ref="M13:M14"/>
    <mergeCell ref="B19:D19"/>
    <mergeCell ref="B21:B25"/>
    <mergeCell ref="C21:C25"/>
    <mergeCell ref="D21:D25"/>
    <mergeCell ref="E21:K21"/>
    <mergeCell ref="E22:E25"/>
    <mergeCell ref="F22:G23"/>
    <mergeCell ref="H22:I23"/>
    <mergeCell ref="J23:K23"/>
    <mergeCell ref="G13:G14"/>
    <mergeCell ref="H13:H14"/>
    <mergeCell ref="I13:I14"/>
    <mergeCell ref="J13:J14"/>
    <mergeCell ref="K13:K14"/>
    <mergeCell ref="L13:L14"/>
    <mergeCell ref="L4:L5"/>
    <mergeCell ref="B10:D10"/>
    <mergeCell ref="B12:B14"/>
    <mergeCell ref="C12:C14"/>
    <mergeCell ref="D12:D14"/>
    <mergeCell ref="E12:G12"/>
    <mergeCell ref="H12:J12"/>
    <mergeCell ref="K12:M12"/>
    <mergeCell ref="E13:E14"/>
    <mergeCell ref="F13:F14"/>
    <mergeCell ref="B3:B5"/>
    <mergeCell ref="C3:C5"/>
    <mergeCell ref="D3:D5"/>
    <mergeCell ref="E3:H3"/>
    <mergeCell ref="I3:L3"/>
    <mergeCell ref="F4:G4"/>
    <mergeCell ref="H4:H5"/>
    <mergeCell ref="I4:I5"/>
    <mergeCell ref="J4:J5"/>
    <mergeCell ref="K4:K5"/>
  </mergeCells>
  <phoneticPr fontId="4"/>
  <pageMargins left="0.98425196850393704" right="0.19685039370078741" top="0.98425196850393704" bottom="0.78740157480314965" header="0.51181102362204722" footer="0.51181102362204722"/>
  <pageSetup paperSize="9" scale="9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3"/>
  <sheetViews>
    <sheetView topLeftCell="B1" workbookViewId="0">
      <selection activeCell="R11" sqref="R11"/>
    </sheetView>
  </sheetViews>
  <sheetFormatPr defaultColWidth="7" defaultRowHeight="11.25"/>
  <cols>
    <col min="1" max="1" width="0.875" style="1003" hidden="1" customWidth="1"/>
    <col min="2" max="2" width="5.625" style="972" customWidth="1"/>
    <col min="3" max="3" width="4.5" style="1012" customWidth="1"/>
    <col min="4" max="4" width="14.5" style="972" customWidth="1"/>
    <col min="5" max="12" width="7.5" style="973" customWidth="1"/>
    <col min="13" max="13" width="7" style="973" customWidth="1"/>
    <col min="14" max="14" width="7" style="972"/>
    <col min="15" max="16" width="7.5" style="972" customWidth="1"/>
    <col min="17" max="16384" width="7" style="972"/>
  </cols>
  <sheetData>
    <row r="1" spans="1:16" ht="24.95" customHeight="1">
      <c r="A1" s="971"/>
      <c r="B1" s="971" t="s">
        <v>545</v>
      </c>
      <c r="C1" s="1009"/>
      <c r="F1" s="1010"/>
      <c r="G1" s="1011"/>
      <c r="H1" s="1010"/>
    </row>
    <row r="2" spans="1:16">
      <c r="E2" s="974"/>
      <c r="F2" s="1011"/>
      <c r="G2" s="1011"/>
      <c r="H2" s="1011"/>
      <c r="I2" s="974"/>
    </row>
    <row r="3" spans="1:16" s="988" customFormat="1" ht="15" customHeight="1">
      <c r="A3" s="982"/>
      <c r="B3" s="2723" t="s">
        <v>482</v>
      </c>
      <c r="C3" s="2723" t="s">
        <v>546</v>
      </c>
      <c r="D3" s="2723" t="s">
        <v>484</v>
      </c>
      <c r="E3" s="2721" t="s">
        <v>547</v>
      </c>
      <c r="F3" s="2734"/>
      <c r="G3" s="2734"/>
      <c r="H3" s="2734"/>
      <c r="I3" s="2734"/>
      <c r="J3" s="2734"/>
      <c r="K3" s="2734"/>
      <c r="L3" s="2734"/>
      <c r="M3" s="2734"/>
      <c r="N3" s="2734"/>
      <c r="O3" s="2734"/>
      <c r="P3" s="2722"/>
    </row>
    <row r="4" spans="1:16" s="988" customFormat="1" ht="15" customHeight="1">
      <c r="A4" s="982"/>
      <c r="B4" s="2724"/>
      <c r="C4" s="2724"/>
      <c r="D4" s="2724"/>
      <c r="E4" s="2735" t="s">
        <v>548</v>
      </c>
      <c r="F4" s="2736"/>
      <c r="G4" s="2718"/>
      <c r="H4" s="2735" t="s">
        <v>549</v>
      </c>
      <c r="I4" s="2736"/>
      <c r="J4" s="2736"/>
      <c r="K4" s="2736"/>
      <c r="L4" s="2736"/>
      <c r="M4" s="2736"/>
      <c r="N4" s="2736"/>
      <c r="O4" s="2736"/>
      <c r="P4" s="2718"/>
    </row>
    <row r="5" spans="1:16" s="988" customFormat="1" ht="15" customHeight="1">
      <c r="A5" s="982"/>
      <c r="B5" s="2724"/>
      <c r="C5" s="2724"/>
      <c r="D5" s="2724"/>
      <c r="E5" s="2721" t="s">
        <v>550</v>
      </c>
      <c r="F5" s="2734"/>
      <c r="G5" s="2722"/>
      <c r="H5" s="2721" t="s">
        <v>551</v>
      </c>
      <c r="I5" s="2734"/>
      <c r="J5" s="2722"/>
      <c r="K5" s="2721" t="s">
        <v>550</v>
      </c>
      <c r="L5" s="2734"/>
      <c r="M5" s="2722"/>
      <c r="N5" s="2721" t="s">
        <v>552</v>
      </c>
      <c r="O5" s="2734"/>
      <c r="P5" s="2722"/>
    </row>
    <row r="6" spans="1:16" s="988" customFormat="1" ht="15" customHeight="1">
      <c r="A6" s="982"/>
      <c r="B6" s="2724"/>
      <c r="C6" s="2724"/>
      <c r="D6" s="2724"/>
      <c r="E6" s="2737" t="s">
        <v>553</v>
      </c>
      <c r="F6" s="1007"/>
      <c r="G6" s="2737" t="s">
        <v>554</v>
      </c>
      <c r="H6" s="2737" t="s">
        <v>553</v>
      </c>
      <c r="I6" s="1007"/>
      <c r="J6" s="2737" t="s">
        <v>554</v>
      </c>
      <c r="K6" s="2737" t="s">
        <v>553</v>
      </c>
      <c r="L6" s="1007"/>
      <c r="M6" s="2737" t="s">
        <v>554</v>
      </c>
      <c r="N6" s="2737" t="s">
        <v>553</v>
      </c>
      <c r="O6" s="1007"/>
      <c r="P6" s="2712" t="s">
        <v>554</v>
      </c>
    </row>
    <row r="7" spans="1:16" s="988" customFormat="1" ht="47.25" customHeight="1">
      <c r="A7" s="982"/>
      <c r="B7" s="2725"/>
      <c r="C7" s="2725"/>
      <c r="D7" s="2725"/>
      <c r="E7" s="2714"/>
      <c r="F7" s="984" t="s">
        <v>555</v>
      </c>
      <c r="G7" s="2714"/>
      <c r="H7" s="2714"/>
      <c r="I7" s="984" t="s">
        <v>555</v>
      </c>
      <c r="J7" s="2714"/>
      <c r="K7" s="2714"/>
      <c r="L7" s="984" t="s">
        <v>555</v>
      </c>
      <c r="M7" s="2714"/>
      <c r="N7" s="2714"/>
      <c r="O7" s="984" t="s">
        <v>555</v>
      </c>
      <c r="P7" s="2714"/>
    </row>
    <row r="8" spans="1:16" s="988" customFormat="1" ht="24.95" customHeight="1">
      <c r="A8" s="985">
        <v>1</v>
      </c>
      <c r="B8" s="986" t="s">
        <v>494</v>
      </c>
      <c r="C8" s="1014">
        <v>501</v>
      </c>
      <c r="D8" s="986" t="s">
        <v>495</v>
      </c>
      <c r="E8" s="987">
        <v>0</v>
      </c>
      <c r="F8" s="986">
        <v>0</v>
      </c>
      <c r="G8" s="987">
        <v>0</v>
      </c>
      <c r="H8" s="987">
        <v>0</v>
      </c>
      <c r="I8" s="1015">
        <v>0</v>
      </c>
      <c r="J8" s="1015">
        <v>13413</v>
      </c>
      <c r="K8" s="1015">
        <v>3032</v>
      </c>
      <c r="L8" s="1015">
        <v>3032</v>
      </c>
      <c r="M8" s="987">
        <v>10</v>
      </c>
      <c r="N8" s="987">
        <v>2486</v>
      </c>
      <c r="O8" s="987">
        <v>2486</v>
      </c>
      <c r="P8" s="987">
        <v>0</v>
      </c>
    </row>
    <row r="9" spans="1:16" s="1017" customFormat="1" ht="24.95" customHeight="1">
      <c r="A9" s="1016">
        <v>4</v>
      </c>
      <c r="B9" s="986" t="s">
        <v>500</v>
      </c>
      <c r="C9" s="1014">
        <v>504</v>
      </c>
      <c r="D9" s="986" t="s">
        <v>501</v>
      </c>
      <c r="E9" s="987">
        <v>7980</v>
      </c>
      <c r="F9" s="1015">
        <v>7980</v>
      </c>
      <c r="G9" s="987">
        <v>0</v>
      </c>
      <c r="H9" s="987">
        <v>47032</v>
      </c>
      <c r="I9" s="1015">
        <v>0</v>
      </c>
      <c r="J9" s="1015">
        <v>5858</v>
      </c>
      <c r="K9" s="1015">
        <v>9373</v>
      </c>
      <c r="L9" s="1015">
        <v>9373</v>
      </c>
      <c r="M9" s="986">
        <v>0</v>
      </c>
      <c r="N9" s="987">
        <v>0</v>
      </c>
      <c r="O9" s="987">
        <v>0</v>
      </c>
      <c r="P9" s="987">
        <v>0</v>
      </c>
    </row>
    <row r="10" spans="1:16" s="1017" customFormat="1" ht="24.95" customHeight="1">
      <c r="A10" s="1016">
        <v>7</v>
      </c>
      <c r="B10" s="986" t="s">
        <v>503</v>
      </c>
      <c r="C10" s="1014">
        <v>502</v>
      </c>
      <c r="D10" s="986" t="s">
        <v>504</v>
      </c>
      <c r="E10" s="987">
        <v>1857</v>
      </c>
      <c r="F10" s="1015">
        <v>1857</v>
      </c>
      <c r="G10" s="987">
        <v>0</v>
      </c>
      <c r="H10" s="987">
        <v>10797</v>
      </c>
      <c r="I10" s="1015">
        <v>4432</v>
      </c>
      <c r="J10" s="1015">
        <v>10874</v>
      </c>
      <c r="K10" s="1015">
        <v>28968</v>
      </c>
      <c r="L10" s="1015">
        <v>28968</v>
      </c>
      <c r="M10" s="986">
        <v>0</v>
      </c>
      <c r="N10" s="987">
        <v>0</v>
      </c>
      <c r="O10" s="987">
        <v>0</v>
      </c>
      <c r="P10" s="987">
        <v>0</v>
      </c>
    </row>
    <row r="11" spans="1:16" s="988" customFormat="1" ht="24.95" customHeight="1">
      <c r="A11" s="985">
        <v>8</v>
      </c>
      <c r="B11" s="986" t="s">
        <v>507</v>
      </c>
      <c r="C11" s="1014">
        <v>503</v>
      </c>
      <c r="D11" s="986" t="s">
        <v>508</v>
      </c>
      <c r="E11" s="987">
        <v>0</v>
      </c>
      <c r="F11" s="986">
        <v>0</v>
      </c>
      <c r="G11" s="987">
        <v>0</v>
      </c>
      <c r="H11" s="987">
        <v>0</v>
      </c>
      <c r="I11" s="986">
        <v>0</v>
      </c>
      <c r="J11" s="986">
        <v>0</v>
      </c>
      <c r="K11" s="986">
        <v>0</v>
      </c>
      <c r="L11" s="986">
        <v>0</v>
      </c>
      <c r="M11" s="986">
        <v>0</v>
      </c>
      <c r="N11" s="987">
        <v>0</v>
      </c>
      <c r="O11" s="987">
        <v>0</v>
      </c>
      <c r="P11" s="987">
        <v>0</v>
      </c>
    </row>
    <row r="12" spans="1:16" s="988" customFormat="1" ht="24.95" customHeight="1">
      <c r="A12" s="985"/>
      <c r="B12" s="2710" t="s">
        <v>113</v>
      </c>
      <c r="C12" s="2710"/>
      <c r="D12" s="2710"/>
      <c r="E12" s="989">
        <f t="shared" ref="E12:P12" si="0">+SUM(E8:E11)</f>
        <v>9837</v>
      </c>
      <c r="F12" s="989">
        <f t="shared" si="0"/>
        <v>9837</v>
      </c>
      <c r="G12" s="989">
        <f t="shared" si="0"/>
        <v>0</v>
      </c>
      <c r="H12" s="989">
        <f t="shared" si="0"/>
        <v>57829</v>
      </c>
      <c r="I12" s="989">
        <f t="shared" si="0"/>
        <v>4432</v>
      </c>
      <c r="J12" s="989">
        <f t="shared" si="0"/>
        <v>30145</v>
      </c>
      <c r="K12" s="989">
        <f t="shared" si="0"/>
        <v>41373</v>
      </c>
      <c r="L12" s="989">
        <f t="shared" si="0"/>
        <v>41373</v>
      </c>
      <c r="M12" s="989">
        <f t="shared" si="0"/>
        <v>10</v>
      </c>
      <c r="N12" s="989">
        <f t="shared" si="0"/>
        <v>2486</v>
      </c>
      <c r="O12" s="989">
        <f t="shared" si="0"/>
        <v>2486</v>
      </c>
      <c r="P12" s="989">
        <f t="shared" si="0"/>
        <v>0</v>
      </c>
    </row>
    <row r="13" spans="1:16" ht="24.95" customHeight="1"/>
    <row r="14" spans="1:16" s="988" customFormat="1" ht="15" customHeight="1">
      <c r="A14" s="982"/>
      <c r="B14" s="2723" t="s">
        <v>482</v>
      </c>
      <c r="C14" s="2723" t="s">
        <v>546</v>
      </c>
      <c r="D14" s="2723" t="s">
        <v>484</v>
      </c>
      <c r="E14" s="2721" t="s">
        <v>547</v>
      </c>
      <c r="F14" s="2734"/>
      <c r="G14" s="2734"/>
      <c r="H14" s="2734"/>
      <c r="I14" s="2734"/>
      <c r="J14" s="2734"/>
      <c r="K14" s="2734"/>
      <c r="L14" s="2734"/>
      <c r="M14" s="2722"/>
      <c r="N14" s="1018"/>
      <c r="O14" s="1018"/>
      <c r="P14" s="1018"/>
    </row>
    <row r="15" spans="1:16" s="988" customFormat="1" ht="15" customHeight="1">
      <c r="A15" s="982"/>
      <c r="B15" s="2724"/>
      <c r="C15" s="2724"/>
      <c r="D15" s="2724"/>
      <c r="E15" s="2721" t="s">
        <v>549</v>
      </c>
      <c r="F15" s="2734"/>
      <c r="G15" s="2722"/>
      <c r="H15" s="2737" t="s">
        <v>113</v>
      </c>
      <c r="I15" s="2738"/>
      <c r="J15" s="2738"/>
      <c r="K15" s="2738"/>
      <c r="L15" s="2738"/>
      <c r="M15" s="2739"/>
      <c r="N15" s="1018"/>
      <c r="O15" s="1018"/>
      <c r="P15" s="1018"/>
    </row>
    <row r="16" spans="1:16" s="988" customFormat="1" ht="15" customHeight="1">
      <c r="A16" s="982"/>
      <c r="B16" s="2724"/>
      <c r="C16" s="2724"/>
      <c r="D16" s="2724"/>
      <c r="E16" s="2721" t="s">
        <v>556</v>
      </c>
      <c r="F16" s="2734"/>
      <c r="G16" s="2722"/>
      <c r="H16" s="2735"/>
      <c r="I16" s="2736"/>
      <c r="J16" s="2736"/>
      <c r="K16" s="2736"/>
      <c r="L16" s="2736"/>
      <c r="M16" s="2718"/>
      <c r="N16" s="1018"/>
      <c r="O16" s="1018"/>
      <c r="P16" s="1018"/>
    </row>
    <row r="17" spans="1:17" s="988" customFormat="1" ht="15" customHeight="1">
      <c r="A17" s="982"/>
      <c r="B17" s="2724"/>
      <c r="C17" s="2724"/>
      <c r="D17" s="2724"/>
      <c r="E17" s="2737" t="s">
        <v>553</v>
      </c>
      <c r="F17" s="1007"/>
      <c r="G17" s="2737" t="s">
        <v>554</v>
      </c>
      <c r="H17" s="2712" t="s">
        <v>557</v>
      </c>
      <c r="I17" s="2737" t="s">
        <v>558</v>
      </c>
      <c r="J17" s="1007"/>
      <c r="K17" s="2737" t="s">
        <v>554</v>
      </c>
      <c r="L17" s="2744" t="s">
        <v>559</v>
      </c>
      <c r="M17" s="1020"/>
      <c r="N17" s="2742"/>
      <c r="O17" s="2743"/>
      <c r="P17" s="1018"/>
    </row>
    <row r="18" spans="1:17" s="988" customFormat="1" ht="47.25" customHeight="1">
      <c r="A18" s="982"/>
      <c r="B18" s="2725"/>
      <c r="C18" s="2725"/>
      <c r="D18" s="2725"/>
      <c r="E18" s="2714"/>
      <c r="F18" s="984" t="s">
        <v>555</v>
      </c>
      <c r="G18" s="2714"/>
      <c r="H18" s="2714"/>
      <c r="I18" s="2735"/>
      <c r="J18" s="984" t="s">
        <v>560</v>
      </c>
      <c r="K18" s="2714"/>
      <c r="L18" s="2745"/>
      <c r="M18" s="1021" t="s">
        <v>561</v>
      </c>
      <c r="N18" s="2742"/>
      <c r="O18" s="2743"/>
      <c r="P18" s="1022"/>
    </row>
    <row r="19" spans="1:17" s="988" customFormat="1" ht="24.95" customHeight="1">
      <c r="A19" s="985">
        <v>1</v>
      </c>
      <c r="B19" s="986" t="s">
        <v>494</v>
      </c>
      <c r="C19" s="1014">
        <v>501</v>
      </c>
      <c r="D19" s="986" t="s">
        <v>495</v>
      </c>
      <c r="E19" s="1015">
        <v>0</v>
      </c>
      <c r="F19" s="987">
        <v>0</v>
      </c>
      <c r="G19" s="1001">
        <v>0</v>
      </c>
      <c r="H19" s="1001">
        <f>E8+G8+H8+J8+K8+M8+N8+P8+E19+G19</f>
        <v>18941</v>
      </c>
      <c r="I19" s="987">
        <f t="shared" ref="I19:K22" si="1">E8+H8+K8+N8+E19</f>
        <v>5518</v>
      </c>
      <c r="J19" s="987">
        <f t="shared" si="1"/>
        <v>5518</v>
      </c>
      <c r="K19" s="987">
        <f t="shared" si="1"/>
        <v>13423</v>
      </c>
      <c r="L19" s="995">
        <f>+ROUND(I19/H19*100,1)</f>
        <v>29.1</v>
      </c>
      <c r="M19" s="995">
        <f>+ROUND(J19/H19*100,1)</f>
        <v>29.1</v>
      </c>
      <c r="N19" s="1023"/>
      <c r="O19" s="1024"/>
      <c r="P19" s="1024"/>
      <c r="Q19" s="1025"/>
    </row>
    <row r="20" spans="1:17" s="1017" customFormat="1" ht="24.95" customHeight="1">
      <c r="A20" s="1016">
        <v>4</v>
      </c>
      <c r="B20" s="986" t="s">
        <v>500</v>
      </c>
      <c r="C20" s="1014">
        <v>504</v>
      </c>
      <c r="D20" s="986" t="s">
        <v>501</v>
      </c>
      <c r="E20" s="1015">
        <v>0</v>
      </c>
      <c r="F20" s="987">
        <v>0</v>
      </c>
      <c r="G20" s="1001">
        <v>0</v>
      </c>
      <c r="H20" s="1001">
        <f t="shared" ref="H20:H22" si="2">E9+G9+H9+J9+K9+M9+N9+P9+E20+G20</f>
        <v>70243</v>
      </c>
      <c r="I20" s="987">
        <f t="shared" si="1"/>
        <v>64385</v>
      </c>
      <c r="J20" s="987">
        <f t="shared" si="1"/>
        <v>17353</v>
      </c>
      <c r="K20" s="987">
        <f t="shared" si="1"/>
        <v>5858</v>
      </c>
      <c r="L20" s="995">
        <f t="shared" ref="L20:L21" si="3">+ROUND(I20/H20*100,1)</f>
        <v>91.7</v>
      </c>
      <c r="M20" s="995">
        <f t="shared" ref="M20:M21" si="4">+ROUND(J20/H20*100,1)</f>
        <v>24.7</v>
      </c>
      <c r="N20" s="1023"/>
      <c r="O20" s="1024"/>
      <c r="P20" s="1024"/>
    </row>
    <row r="21" spans="1:17" s="1017" customFormat="1" ht="24.95" customHeight="1">
      <c r="A21" s="1016">
        <v>7</v>
      </c>
      <c r="B21" s="986" t="s">
        <v>503</v>
      </c>
      <c r="C21" s="1014">
        <v>502</v>
      </c>
      <c r="D21" s="986" t="s">
        <v>504</v>
      </c>
      <c r="E21" s="1015">
        <v>0</v>
      </c>
      <c r="F21" s="987">
        <v>0</v>
      </c>
      <c r="G21" s="1001">
        <v>0</v>
      </c>
      <c r="H21" s="1001">
        <f>E10+G10+H10+J10+K10+M10+N10+P10+E21+G21</f>
        <v>52496</v>
      </c>
      <c r="I21" s="987">
        <f t="shared" si="1"/>
        <v>41622</v>
      </c>
      <c r="J21" s="987">
        <f t="shared" si="1"/>
        <v>35257</v>
      </c>
      <c r="K21" s="987">
        <f t="shared" si="1"/>
        <v>10874</v>
      </c>
      <c r="L21" s="995">
        <f t="shared" si="3"/>
        <v>79.3</v>
      </c>
      <c r="M21" s="995">
        <f t="shared" si="4"/>
        <v>67.2</v>
      </c>
      <c r="N21" s="1026" t="s">
        <v>562</v>
      </c>
      <c r="O21" s="1024"/>
      <c r="P21" s="1024"/>
    </row>
    <row r="22" spans="1:17" s="988" customFormat="1" ht="24.95" customHeight="1">
      <c r="A22" s="985">
        <v>8</v>
      </c>
      <c r="B22" s="986" t="s">
        <v>507</v>
      </c>
      <c r="C22" s="1014">
        <v>503</v>
      </c>
      <c r="D22" s="986" t="s">
        <v>508</v>
      </c>
      <c r="E22" s="1015">
        <f>SUM(B11,E11,G11,I11,B22)</f>
        <v>0</v>
      </c>
      <c r="F22" s="987">
        <v>0</v>
      </c>
      <c r="G22" s="1001">
        <v>0</v>
      </c>
      <c r="H22" s="1001">
        <f t="shared" si="2"/>
        <v>0</v>
      </c>
      <c r="I22" s="987">
        <f t="shared" si="1"/>
        <v>0</v>
      </c>
      <c r="J22" s="987">
        <f t="shared" si="1"/>
        <v>0</v>
      </c>
      <c r="K22" s="987">
        <f t="shared" si="1"/>
        <v>0</v>
      </c>
      <c r="L22" s="995">
        <v>0</v>
      </c>
      <c r="M22" s="995">
        <v>0</v>
      </c>
      <c r="N22" s="1023"/>
      <c r="O22" s="1024"/>
      <c r="P22" s="1024"/>
    </row>
    <row r="23" spans="1:17" s="988" customFormat="1" ht="24.95" customHeight="1">
      <c r="A23" s="985"/>
      <c r="B23" s="2710" t="s">
        <v>113</v>
      </c>
      <c r="C23" s="2710"/>
      <c r="D23" s="2710"/>
      <c r="E23" s="989">
        <f t="shared" ref="E23:K23" si="5">+SUM(E19:E22)</f>
        <v>0</v>
      </c>
      <c r="F23" s="989">
        <f t="shared" si="5"/>
        <v>0</v>
      </c>
      <c r="G23" s="989">
        <f t="shared" si="5"/>
        <v>0</v>
      </c>
      <c r="H23" s="989">
        <f t="shared" si="5"/>
        <v>141680</v>
      </c>
      <c r="I23" s="989">
        <f t="shared" si="5"/>
        <v>111525</v>
      </c>
      <c r="J23" s="989">
        <f t="shared" si="5"/>
        <v>58128</v>
      </c>
      <c r="K23" s="989">
        <f t="shared" si="5"/>
        <v>30155</v>
      </c>
      <c r="L23" s="996">
        <f>+ROUND(I23/H23*100,1)</f>
        <v>78.7</v>
      </c>
      <c r="M23" s="996">
        <f>+ROUND(J23/H23*100,1)</f>
        <v>41</v>
      </c>
      <c r="N23" s="1023"/>
      <c r="O23" s="1024"/>
      <c r="P23" s="1024"/>
    </row>
    <row r="24" spans="1:17" ht="24.75" customHeight="1"/>
    <row r="25" spans="1:17" ht="13.5" customHeight="1">
      <c r="B25" s="2710" t="s">
        <v>482</v>
      </c>
      <c r="C25" s="2723" t="s">
        <v>546</v>
      </c>
      <c r="D25" s="2710" t="s">
        <v>484</v>
      </c>
      <c r="E25" s="2721" t="s">
        <v>563</v>
      </c>
      <c r="F25" s="2734"/>
      <c r="G25" s="2734"/>
      <c r="H25" s="2734"/>
      <c r="I25" s="2734"/>
      <c r="J25" s="2734"/>
      <c r="K25" s="2734"/>
      <c r="L25" s="2734"/>
      <c r="M25" s="2722"/>
    </row>
    <row r="26" spans="1:17" s="1027" customFormat="1" ht="16.5" customHeight="1">
      <c r="A26" s="2721"/>
      <c r="B26" s="2710"/>
      <c r="C26" s="2724"/>
      <c r="D26" s="2710"/>
      <c r="E26" s="2723" t="s">
        <v>564</v>
      </c>
      <c r="F26" s="2731" t="s">
        <v>565</v>
      </c>
      <c r="G26" s="2733"/>
      <c r="H26" s="2731" t="s">
        <v>566</v>
      </c>
      <c r="I26" s="2733"/>
      <c r="J26" s="2731" t="s">
        <v>567</v>
      </c>
      <c r="K26" s="2733"/>
      <c r="L26" s="2740" t="s">
        <v>568</v>
      </c>
      <c r="M26" s="2741"/>
    </row>
    <row r="27" spans="1:17" s="1027" customFormat="1" ht="15" customHeight="1">
      <c r="A27" s="2721"/>
      <c r="B27" s="2710"/>
      <c r="C27" s="2725"/>
      <c r="D27" s="2710"/>
      <c r="E27" s="2725"/>
      <c r="F27" s="1028" t="s">
        <v>569</v>
      </c>
      <c r="G27" s="1028" t="s">
        <v>570</v>
      </c>
      <c r="H27" s="1028" t="s">
        <v>569</v>
      </c>
      <c r="I27" s="1028" t="s">
        <v>570</v>
      </c>
      <c r="J27" s="1028" t="s">
        <v>569</v>
      </c>
      <c r="K27" s="1028" t="s">
        <v>570</v>
      </c>
      <c r="L27" s="1028" t="s">
        <v>569</v>
      </c>
      <c r="M27" s="1029" t="s">
        <v>570</v>
      </c>
    </row>
    <row r="28" spans="1:17" ht="24.75" customHeight="1">
      <c r="B28" s="986" t="s">
        <v>494</v>
      </c>
      <c r="C28" s="1014">
        <v>501</v>
      </c>
      <c r="D28" s="986" t="s">
        <v>495</v>
      </c>
      <c r="E28" s="1015">
        <f>F28+H28+J28</f>
        <v>18941</v>
      </c>
      <c r="F28" s="987">
        <v>11677</v>
      </c>
      <c r="G28" s="995">
        <f>F28/$E28*100</f>
        <v>61.649332136634818</v>
      </c>
      <c r="H28" s="1001">
        <v>4318</v>
      </c>
      <c r="I28" s="995">
        <f>H28/$E28*100</f>
        <v>22.797106805342906</v>
      </c>
      <c r="J28" s="987">
        <v>2946</v>
      </c>
      <c r="K28" s="995">
        <f>J28/$E28*100</f>
        <v>15.553561058022281</v>
      </c>
      <c r="L28" s="1001">
        <v>0</v>
      </c>
      <c r="M28" s="995">
        <f>L28/$E28*100</f>
        <v>0</v>
      </c>
    </row>
    <row r="29" spans="1:17" ht="24.75" customHeight="1">
      <c r="B29" s="986" t="s">
        <v>500</v>
      </c>
      <c r="C29" s="1014">
        <v>504</v>
      </c>
      <c r="D29" s="986" t="s">
        <v>501</v>
      </c>
      <c r="E29" s="1015">
        <f>F29+H29+J29</f>
        <v>70243</v>
      </c>
      <c r="F29" s="987">
        <v>0</v>
      </c>
      <c r="G29" s="995">
        <f>F29/$E29*100</f>
        <v>0</v>
      </c>
      <c r="H29" s="1001">
        <v>70243</v>
      </c>
      <c r="I29" s="995">
        <f>H29/$E29*100</f>
        <v>100</v>
      </c>
      <c r="J29" s="987">
        <v>0</v>
      </c>
      <c r="K29" s="995">
        <f>J29/$E29*100</f>
        <v>0</v>
      </c>
      <c r="L29" s="1001">
        <v>0</v>
      </c>
      <c r="M29" s="995">
        <f>L29/$E29*100</f>
        <v>0</v>
      </c>
    </row>
    <row r="30" spans="1:17" ht="24.75" customHeight="1">
      <c r="B30" s="986" t="s">
        <v>503</v>
      </c>
      <c r="C30" s="1014">
        <v>502</v>
      </c>
      <c r="D30" s="986" t="s">
        <v>504</v>
      </c>
      <c r="E30" s="1015">
        <f>F30+H30+J30</f>
        <v>52496</v>
      </c>
      <c r="F30" s="987">
        <v>0</v>
      </c>
      <c r="G30" s="995">
        <f>F30/$E30*100</f>
        <v>0</v>
      </c>
      <c r="H30" s="1001">
        <v>45254</v>
      </c>
      <c r="I30" s="995">
        <f>H30/$E30*100</f>
        <v>86.204663212435236</v>
      </c>
      <c r="J30" s="987">
        <v>7242</v>
      </c>
      <c r="K30" s="995">
        <f>J30/$E30*100</f>
        <v>13.795336787564766</v>
      </c>
      <c r="L30" s="1001">
        <v>0</v>
      </c>
      <c r="M30" s="995">
        <f>L30/$E30*100</f>
        <v>0</v>
      </c>
    </row>
    <row r="31" spans="1:17" ht="24.75" customHeight="1">
      <c r="B31" s="986" t="s">
        <v>507</v>
      </c>
      <c r="C31" s="1014">
        <v>503</v>
      </c>
      <c r="D31" s="986" t="s">
        <v>508</v>
      </c>
      <c r="E31" s="1015">
        <f>F31+H31+J31</f>
        <v>0</v>
      </c>
      <c r="F31" s="987">
        <v>0</v>
      </c>
      <c r="G31" s="995">
        <v>0</v>
      </c>
      <c r="H31" s="987">
        <v>0</v>
      </c>
      <c r="I31" s="995">
        <v>0</v>
      </c>
      <c r="J31" s="987">
        <v>0</v>
      </c>
      <c r="K31" s="995">
        <v>0</v>
      </c>
      <c r="L31" s="1001">
        <v>0</v>
      </c>
      <c r="M31" s="995">
        <v>0</v>
      </c>
    </row>
    <row r="32" spans="1:17" ht="24.75" customHeight="1">
      <c r="B32" s="2710" t="s">
        <v>113</v>
      </c>
      <c r="C32" s="2710"/>
      <c r="D32" s="2710"/>
      <c r="E32" s="989">
        <f>SUM(E28:E31)</f>
        <v>141680</v>
      </c>
      <c r="F32" s="989">
        <f>SUM(F28:F31)</f>
        <v>11677</v>
      </c>
      <c r="G32" s="996">
        <f>F32/$E32*100</f>
        <v>8.241812535290796</v>
      </c>
      <c r="H32" s="989">
        <f>SUM(H28:H31)</f>
        <v>119815</v>
      </c>
      <c r="I32" s="996">
        <f>H32/$E32*100</f>
        <v>84.567334839073965</v>
      </c>
      <c r="J32" s="989">
        <f>SUM(J28:J31)</f>
        <v>10188</v>
      </c>
      <c r="K32" s="996">
        <f>J32/$E32*100</f>
        <v>7.1908526256352339</v>
      </c>
      <c r="L32" s="1030">
        <f>SUM(L28:L31)</f>
        <v>0</v>
      </c>
      <c r="M32" s="996">
        <f>L32/$E32*100</f>
        <v>0</v>
      </c>
    </row>
    <row r="33" spans="9:9">
      <c r="I33" s="1031"/>
    </row>
  </sheetData>
  <mergeCells count="46">
    <mergeCell ref="B32:D32"/>
    <mergeCell ref="A26:A27"/>
    <mergeCell ref="E26:E27"/>
    <mergeCell ref="F26:G26"/>
    <mergeCell ref="H26:I26"/>
    <mergeCell ref="O17:O18"/>
    <mergeCell ref="B23:D23"/>
    <mergeCell ref="B25:B27"/>
    <mergeCell ref="C25:C27"/>
    <mergeCell ref="D25:D27"/>
    <mergeCell ref="E25:M25"/>
    <mergeCell ref="E17:E18"/>
    <mergeCell ref="G17:G18"/>
    <mergeCell ref="H17:H18"/>
    <mergeCell ref="I17:I18"/>
    <mergeCell ref="K17:K18"/>
    <mergeCell ref="L17:L18"/>
    <mergeCell ref="K6:K7"/>
    <mergeCell ref="M6:M7"/>
    <mergeCell ref="J26:K26"/>
    <mergeCell ref="L26:M26"/>
    <mergeCell ref="N17:N18"/>
    <mergeCell ref="B12:D12"/>
    <mergeCell ref="B14:B18"/>
    <mergeCell ref="C14:C18"/>
    <mergeCell ref="D14:D18"/>
    <mergeCell ref="E14:M14"/>
    <mergeCell ref="E15:G15"/>
    <mergeCell ref="H15:M16"/>
    <mergeCell ref="E16:G16"/>
    <mergeCell ref="B3:B7"/>
    <mergeCell ref="C3:C7"/>
    <mergeCell ref="D3:D7"/>
    <mergeCell ref="E3:P3"/>
    <mergeCell ref="E4:G4"/>
    <mergeCell ref="H4:P4"/>
    <mergeCell ref="E5:G5"/>
    <mergeCell ref="H5:J5"/>
    <mergeCell ref="K5:M5"/>
    <mergeCell ref="N5:P5"/>
    <mergeCell ref="N6:N7"/>
    <mergeCell ref="P6:P7"/>
    <mergeCell ref="E6:E7"/>
    <mergeCell ref="G6:G7"/>
    <mergeCell ref="H6:H7"/>
    <mergeCell ref="J6:J7"/>
  </mergeCells>
  <phoneticPr fontId="4"/>
  <pageMargins left="0.98425196850393704" right="0.19685039370078741" top="0.98425196850393704" bottom="0.78740157480314965" header="0.51181102362204722" footer="0.51181102362204722"/>
  <pageSetup paperSize="9" scale="81"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workbookViewId="0">
      <selection activeCell="K13" sqref="K13"/>
    </sheetView>
  </sheetViews>
  <sheetFormatPr defaultRowHeight="10.5"/>
  <cols>
    <col min="1" max="2" width="2.375" style="1033" customWidth="1"/>
    <col min="3" max="3" width="34.5" style="1034" customWidth="1"/>
    <col min="4" max="25" width="8.625" style="1034" customWidth="1"/>
    <col min="26" max="16384" width="9" style="1034"/>
  </cols>
  <sheetData>
    <row r="1" spans="1:8" ht="17.25">
      <c r="A1" s="1032" t="s">
        <v>571</v>
      </c>
    </row>
    <row r="2" spans="1:8" s="1035" customFormat="1">
      <c r="C2" s="1036"/>
      <c r="G2" s="2748" t="s">
        <v>572</v>
      </c>
      <c r="H2" s="2748"/>
    </row>
    <row r="3" spans="1:8" s="1035" customFormat="1">
      <c r="A3" s="2749" t="s">
        <v>482</v>
      </c>
      <c r="B3" s="2750"/>
      <c r="C3" s="2751"/>
      <c r="D3" s="1037" t="s">
        <v>494</v>
      </c>
      <c r="E3" s="1037" t="s">
        <v>500</v>
      </c>
      <c r="F3" s="1037" t="s">
        <v>503</v>
      </c>
      <c r="G3" s="1037" t="s">
        <v>507</v>
      </c>
      <c r="H3" s="2752" t="s">
        <v>113</v>
      </c>
    </row>
    <row r="4" spans="1:8" s="1035" customFormat="1">
      <c r="A4" s="2749" t="s">
        <v>573</v>
      </c>
      <c r="B4" s="2750"/>
      <c r="C4" s="2751"/>
      <c r="D4" s="1037">
        <v>501</v>
      </c>
      <c r="E4" s="1037">
        <v>504</v>
      </c>
      <c r="F4" s="1037">
        <v>502</v>
      </c>
      <c r="G4" s="1037">
        <v>503</v>
      </c>
      <c r="H4" s="2753"/>
    </row>
    <row r="5" spans="1:8" s="1033" customFormat="1" ht="31.5">
      <c r="A5" s="2754" t="s">
        <v>484</v>
      </c>
      <c r="B5" s="2755"/>
      <c r="C5" s="2756"/>
      <c r="D5" s="1038" t="s">
        <v>574</v>
      </c>
      <c r="E5" s="1038" t="s">
        <v>501</v>
      </c>
      <c r="F5" s="1038" t="s">
        <v>504</v>
      </c>
      <c r="G5" s="1038" t="s">
        <v>575</v>
      </c>
      <c r="H5" s="2753"/>
    </row>
    <row r="6" spans="1:8">
      <c r="A6" s="2757" t="s">
        <v>576</v>
      </c>
      <c r="B6" s="2759" t="s">
        <v>577</v>
      </c>
      <c r="C6" s="2760"/>
      <c r="D6" s="1039">
        <v>335534</v>
      </c>
      <c r="E6" s="1039">
        <v>974955</v>
      </c>
      <c r="F6" s="1039">
        <v>1384134</v>
      </c>
      <c r="G6" s="1039">
        <v>0</v>
      </c>
      <c r="H6" s="1040">
        <f t="shared" ref="H6:H38" si="0">+SUM(D6:G6)</f>
        <v>2694623</v>
      </c>
    </row>
    <row r="7" spans="1:8">
      <c r="A7" s="2758"/>
      <c r="B7" s="2746" t="s">
        <v>578</v>
      </c>
      <c r="C7" s="2747"/>
      <c r="D7" s="1043">
        <v>331388</v>
      </c>
      <c r="E7" s="1043">
        <v>741743</v>
      </c>
      <c r="F7" s="1043">
        <v>1315211</v>
      </c>
      <c r="G7" s="1043">
        <v>0</v>
      </c>
      <c r="H7" s="1044">
        <f t="shared" si="0"/>
        <v>2388342</v>
      </c>
    </row>
    <row r="8" spans="1:8">
      <c r="A8" s="2758"/>
      <c r="B8" s="2746" t="s">
        <v>579</v>
      </c>
      <c r="C8" s="2747"/>
      <c r="D8" s="1043">
        <v>331388</v>
      </c>
      <c r="E8" s="1043">
        <v>741743</v>
      </c>
      <c r="F8" s="1045">
        <v>1307265</v>
      </c>
      <c r="G8" s="1046">
        <v>0</v>
      </c>
      <c r="H8" s="1044">
        <f t="shared" si="0"/>
        <v>2380396</v>
      </c>
    </row>
    <row r="9" spans="1:8">
      <c r="A9" s="2758"/>
      <c r="B9" s="2746" t="s">
        <v>580</v>
      </c>
      <c r="C9" s="2747"/>
      <c r="D9" s="1047">
        <v>0</v>
      </c>
      <c r="E9" s="1047">
        <v>0</v>
      </c>
      <c r="F9" s="1048">
        <v>0</v>
      </c>
      <c r="G9" s="1046">
        <v>0</v>
      </c>
      <c r="H9" s="1044">
        <f t="shared" si="0"/>
        <v>0</v>
      </c>
    </row>
    <row r="10" spans="1:8">
      <c r="A10" s="2758"/>
      <c r="B10" s="2746" t="s">
        <v>581</v>
      </c>
      <c r="C10" s="2747"/>
      <c r="D10" s="1043">
        <v>0</v>
      </c>
      <c r="E10" s="1047">
        <v>0</v>
      </c>
      <c r="F10" s="1045">
        <v>7946</v>
      </c>
      <c r="G10" s="1046">
        <v>0</v>
      </c>
      <c r="H10" s="1044">
        <f t="shared" si="0"/>
        <v>7946</v>
      </c>
    </row>
    <row r="11" spans="1:8" ht="10.5" customHeight="1">
      <c r="A11" s="2758"/>
      <c r="B11" s="2746" t="s">
        <v>582</v>
      </c>
      <c r="C11" s="2747"/>
      <c r="D11" s="1043">
        <v>4146</v>
      </c>
      <c r="E11" s="1043">
        <v>233212</v>
      </c>
      <c r="F11" s="1043">
        <v>68923</v>
      </c>
      <c r="G11" s="1043">
        <v>0</v>
      </c>
      <c r="H11" s="1044">
        <f t="shared" si="0"/>
        <v>306281</v>
      </c>
    </row>
    <row r="12" spans="1:8" ht="10.5" customHeight="1">
      <c r="A12" s="2758"/>
      <c r="B12" s="2746" t="s">
        <v>583</v>
      </c>
      <c r="C12" s="2747"/>
      <c r="D12" s="1043">
        <v>724</v>
      </c>
      <c r="E12" s="1043">
        <v>7362</v>
      </c>
      <c r="F12" s="1045">
        <v>512</v>
      </c>
      <c r="G12" s="1046">
        <v>0</v>
      </c>
      <c r="H12" s="1044">
        <f t="shared" si="0"/>
        <v>8598</v>
      </c>
    </row>
    <row r="13" spans="1:8" ht="10.5" customHeight="1">
      <c r="A13" s="2758"/>
      <c r="B13" s="2746" t="s">
        <v>584</v>
      </c>
      <c r="C13" s="2747"/>
      <c r="D13" s="1043"/>
      <c r="E13" s="1043">
        <v>0</v>
      </c>
      <c r="F13" s="1045"/>
      <c r="G13" s="1046">
        <v>0</v>
      </c>
      <c r="H13" s="1044"/>
    </row>
    <row r="14" spans="1:8" ht="10.5" customHeight="1">
      <c r="A14" s="2758"/>
      <c r="B14" s="2746" t="s">
        <v>585</v>
      </c>
      <c r="C14" s="2747"/>
      <c r="D14" s="1047"/>
      <c r="E14" s="1047">
        <v>0</v>
      </c>
      <c r="F14" s="1048">
        <v>0</v>
      </c>
      <c r="G14" s="1046">
        <v>0</v>
      </c>
      <c r="H14" s="1044">
        <f t="shared" si="0"/>
        <v>0</v>
      </c>
    </row>
    <row r="15" spans="1:8" ht="10.5" customHeight="1">
      <c r="A15" s="2758"/>
      <c r="B15" s="2746" t="s">
        <v>586</v>
      </c>
      <c r="C15" s="2747"/>
      <c r="D15" s="1043">
        <v>1212</v>
      </c>
      <c r="E15" s="1043">
        <v>2268</v>
      </c>
      <c r="F15" s="1045">
        <v>250</v>
      </c>
      <c r="G15" s="1046">
        <v>0</v>
      </c>
      <c r="H15" s="1044">
        <f t="shared" si="0"/>
        <v>3730</v>
      </c>
    </row>
    <row r="16" spans="1:8" ht="10.5" customHeight="1">
      <c r="A16" s="2758"/>
      <c r="B16" s="2746" t="s">
        <v>587</v>
      </c>
      <c r="C16" s="2747"/>
      <c r="D16" s="1043">
        <v>1710</v>
      </c>
      <c r="E16" s="1043">
        <v>172770</v>
      </c>
      <c r="F16" s="1045">
        <v>67904</v>
      </c>
      <c r="G16" s="1046">
        <v>0</v>
      </c>
      <c r="H16" s="1044">
        <f t="shared" si="0"/>
        <v>242384</v>
      </c>
    </row>
    <row r="17" spans="1:8" ht="10.5" customHeight="1">
      <c r="A17" s="2758"/>
      <c r="B17" s="2746" t="s">
        <v>588</v>
      </c>
      <c r="C17" s="2747"/>
      <c r="D17" s="1043">
        <v>500</v>
      </c>
      <c r="E17" s="1043">
        <v>50812</v>
      </c>
      <c r="F17" s="1045">
        <v>257</v>
      </c>
      <c r="G17" s="1046">
        <v>0</v>
      </c>
      <c r="H17" s="1044">
        <f t="shared" si="0"/>
        <v>51569</v>
      </c>
    </row>
    <row r="18" spans="1:8" ht="10.5" customHeight="1">
      <c r="A18" s="2758"/>
      <c r="B18" s="2746" t="s">
        <v>589</v>
      </c>
      <c r="C18" s="2747"/>
      <c r="D18" s="1047">
        <v>0</v>
      </c>
      <c r="E18" s="1047">
        <v>0</v>
      </c>
      <c r="F18" s="1048">
        <v>0</v>
      </c>
      <c r="G18" s="1046">
        <v>0</v>
      </c>
      <c r="H18" s="1044">
        <f t="shared" si="0"/>
        <v>0</v>
      </c>
    </row>
    <row r="19" spans="1:8" ht="10.5" customHeight="1">
      <c r="A19" s="2758"/>
      <c r="B19" s="2746" t="s">
        <v>590</v>
      </c>
      <c r="C19" s="2747"/>
      <c r="D19" s="1043">
        <v>202342</v>
      </c>
      <c r="E19" s="1043">
        <v>718546</v>
      </c>
      <c r="F19" s="1043">
        <v>1061588</v>
      </c>
      <c r="G19" s="1043">
        <v>0</v>
      </c>
      <c r="H19" s="1044">
        <f t="shared" si="0"/>
        <v>1982476</v>
      </c>
    </row>
    <row r="20" spans="1:8">
      <c r="A20" s="2758"/>
      <c r="B20" s="2746" t="s">
        <v>591</v>
      </c>
      <c r="C20" s="2747"/>
      <c r="D20" s="1043">
        <v>187190</v>
      </c>
      <c r="E20" s="1043">
        <v>661032</v>
      </c>
      <c r="F20" s="1043">
        <v>1032647</v>
      </c>
      <c r="G20" s="1043">
        <v>0</v>
      </c>
      <c r="H20" s="1044">
        <f t="shared" si="0"/>
        <v>1880869</v>
      </c>
    </row>
    <row r="21" spans="1:8">
      <c r="A21" s="2758"/>
      <c r="B21" s="2746" t="s">
        <v>592</v>
      </c>
      <c r="C21" s="2747"/>
      <c r="D21" s="1043">
        <v>40941</v>
      </c>
      <c r="E21" s="1043">
        <v>7581</v>
      </c>
      <c r="F21" s="1045">
        <v>474454</v>
      </c>
      <c r="G21" s="1046">
        <v>0</v>
      </c>
      <c r="H21" s="1044">
        <f t="shared" si="0"/>
        <v>522976</v>
      </c>
    </row>
    <row r="22" spans="1:8">
      <c r="A22" s="2758"/>
      <c r="B22" s="2746" t="s">
        <v>593</v>
      </c>
      <c r="C22" s="2747"/>
      <c r="D22" s="1043">
        <v>0</v>
      </c>
      <c r="E22" s="1043">
        <v>117181</v>
      </c>
      <c r="F22" s="1045">
        <v>0</v>
      </c>
      <c r="G22" s="1046">
        <v>0</v>
      </c>
      <c r="H22" s="1044">
        <f t="shared" si="0"/>
        <v>117181</v>
      </c>
    </row>
    <row r="23" spans="1:8">
      <c r="A23" s="2758"/>
      <c r="B23" s="2746" t="s">
        <v>594</v>
      </c>
      <c r="C23" s="2747"/>
      <c r="D23" s="1043">
        <v>9585</v>
      </c>
      <c r="E23" s="1047">
        <v>0</v>
      </c>
      <c r="F23" s="1045">
        <v>0</v>
      </c>
      <c r="G23" s="1046">
        <v>0</v>
      </c>
      <c r="H23" s="1044">
        <f t="shared" si="0"/>
        <v>9585</v>
      </c>
    </row>
    <row r="24" spans="1:8">
      <c r="A24" s="2758"/>
      <c r="B24" s="2746" t="s">
        <v>595</v>
      </c>
      <c r="C24" s="2747"/>
      <c r="D24" s="1043">
        <v>0</v>
      </c>
      <c r="E24" s="1047">
        <v>0</v>
      </c>
      <c r="F24" s="1045">
        <v>0</v>
      </c>
      <c r="G24" s="1046">
        <v>0</v>
      </c>
      <c r="H24" s="1044">
        <f t="shared" si="0"/>
        <v>0</v>
      </c>
    </row>
    <row r="25" spans="1:8">
      <c r="A25" s="2758"/>
      <c r="B25" s="2746" t="s">
        <v>596</v>
      </c>
      <c r="C25" s="2747"/>
      <c r="D25" s="1043">
        <v>0</v>
      </c>
      <c r="E25" s="1047">
        <v>0</v>
      </c>
      <c r="F25" s="1045">
        <v>0</v>
      </c>
      <c r="G25" s="1046">
        <v>0</v>
      </c>
      <c r="H25" s="1044">
        <f t="shared" si="0"/>
        <v>0</v>
      </c>
    </row>
    <row r="26" spans="1:8">
      <c r="A26" s="2758"/>
      <c r="B26" s="2746" t="s">
        <v>597</v>
      </c>
      <c r="C26" s="2747"/>
      <c r="D26" s="1043">
        <v>0</v>
      </c>
      <c r="E26" s="1047">
        <v>0</v>
      </c>
      <c r="F26" s="1045">
        <v>0</v>
      </c>
      <c r="G26" s="1046">
        <v>0</v>
      </c>
      <c r="H26" s="1044">
        <f t="shared" si="0"/>
        <v>0</v>
      </c>
    </row>
    <row r="27" spans="1:8">
      <c r="A27" s="2758"/>
      <c r="B27" s="2746" t="s">
        <v>598</v>
      </c>
      <c r="C27" s="2747"/>
      <c r="D27" s="1043">
        <v>77957</v>
      </c>
      <c r="E27" s="1043">
        <v>32375</v>
      </c>
      <c r="F27" s="1045">
        <v>0</v>
      </c>
      <c r="G27" s="1046">
        <v>0</v>
      </c>
      <c r="H27" s="1044">
        <f t="shared" si="0"/>
        <v>110332</v>
      </c>
    </row>
    <row r="28" spans="1:8">
      <c r="A28" s="2758"/>
      <c r="B28" s="2746" t="s">
        <v>599</v>
      </c>
      <c r="C28" s="2747"/>
      <c r="D28" s="1043">
        <v>58393</v>
      </c>
      <c r="E28" s="1043">
        <v>500441</v>
      </c>
      <c r="F28" s="1045">
        <v>520806</v>
      </c>
      <c r="G28" s="1046">
        <v>0</v>
      </c>
      <c r="H28" s="1044">
        <f t="shared" si="0"/>
        <v>1079640</v>
      </c>
    </row>
    <row r="29" spans="1:8">
      <c r="A29" s="2758"/>
      <c r="B29" s="2746" t="s">
        <v>600</v>
      </c>
      <c r="C29" s="2747"/>
      <c r="D29" s="1043">
        <v>314</v>
      </c>
      <c r="E29" s="1043">
        <v>3454</v>
      </c>
      <c r="F29" s="1045">
        <v>37387</v>
      </c>
      <c r="G29" s="1046">
        <v>0</v>
      </c>
      <c r="H29" s="1044">
        <f t="shared" si="0"/>
        <v>41155</v>
      </c>
    </row>
    <row r="30" spans="1:8">
      <c r="A30" s="2758"/>
      <c r="B30" s="2746" t="s">
        <v>601</v>
      </c>
      <c r="C30" s="2747"/>
      <c r="D30" s="1043">
        <v>0</v>
      </c>
      <c r="E30" s="1047">
        <v>0</v>
      </c>
      <c r="F30" s="1045">
        <v>0</v>
      </c>
      <c r="G30" s="1046">
        <v>0</v>
      </c>
      <c r="H30" s="1044">
        <f t="shared" si="0"/>
        <v>0</v>
      </c>
    </row>
    <row r="31" spans="1:8">
      <c r="A31" s="2758"/>
      <c r="B31" s="2746" t="s">
        <v>602</v>
      </c>
      <c r="C31" s="2747"/>
      <c r="D31" s="1043">
        <v>15152</v>
      </c>
      <c r="E31" s="1043">
        <v>57514</v>
      </c>
      <c r="F31" s="1043">
        <v>28941</v>
      </c>
      <c r="G31" s="1043">
        <v>0</v>
      </c>
      <c r="H31" s="1044">
        <f t="shared" si="0"/>
        <v>101607</v>
      </c>
    </row>
    <row r="32" spans="1:8">
      <c r="A32" s="2758"/>
      <c r="B32" s="2746" t="s">
        <v>603</v>
      </c>
      <c r="C32" s="2747"/>
      <c r="D32" s="1043">
        <v>13488</v>
      </c>
      <c r="E32" s="1043">
        <v>17066</v>
      </c>
      <c r="F32" s="1045">
        <v>28910</v>
      </c>
      <c r="G32" s="1046">
        <v>0</v>
      </c>
      <c r="H32" s="1044">
        <f t="shared" si="0"/>
        <v>59464</v>
      </c>
    </row>
    <row r="33" spans="1:8">
      <c r="A33" s="2758"/>
      <c r="B33" s="2746" t="s">
        <v>604</v>
      </c>
      <c r="C33" s="2747"/>
      <c r="D33" s="1043">
        <v>0</v>
      </c>
      <c r="E33" s="1047">
        <v>0</v>
      </c>
      <c r="F33" s="1045">
        <v>0</v>
      </c>
      <c r="G33" s="1046">
        <v>0</v>
      </c>
      <c r="H33" s="1044">
        <f t="shared" si="0"/>
        <v>0</v>
      </c>
    </row>
    <row r="34" spans="1:8">
      <c r="A34" s="2758"/>
      <c r="B34" s="2746" t="s">
        <v>605</v>
      </c>
      <c r="C34" s="2747"/>
      <c r="D34" s="1043">
        <v>0</v>
      </c>
      <c r="E34" s="1047">
        <v>0</v>
      </c>
      <c r="F34" s="1045">
        <v>0</v>
      </c>
      <c r="G34" s="1046">
        <v>0</v>
      </c>
      <c r="H34" s="1044">
        <f t="shared" si="0"/>
        <v>0</v>
      </c>
    </row>
    <row r="35" spans="1:8">
      <c r="A35" s="2758"/>
      <c r="B35" s="2746" t="s">
        <v>606</v>
      </c>
      <c r="C35" s="2747"/>
      <c r="D35" s="1043">
        <v>0</v>
      </c>
      <c r="E35" s="1047">
        <v>0</v>
      </c>
      <c r="F35" s="1045">
        <v>0</v>
      </c>
      <c r="G35" s="1046">
        <v>0</v>
      </c>
      <c r="H35" s="1044">
        <f t="shared" si="0"/>
        <v>0</v>
      </c>
    </row>
    <row r="36" spans="1:8">
      <c r="A36" s="2758"/>
      <c r="B36" s="2746" t="s">
        <v>607</v>
      </c>
      <c r="C36" s="2747"/>
      <c r="D36" s="1043">
        <v>1664</v>
      </c>
      <c r="E36" s="1043">
        <v>40448</v>
      </c>
      <c r="F36" s="1045">
        <v>31</v>
      </c>
      <c r="G36" s="1046">
        <v>0</v>
      </c>
      <c r="H36" s="1044">
        <f t="shared" si="0"/>
        <v>42143</v>
      </c>
    </row>
    <row r="37" spans="1:8">
      <c r="A37" s="2758"/>
      <c r="B37" s="2746" t="s">
        <v>608</v>
      </c>
      <c r="C37" s="2747"/>
      <c r="D37" s="1043">
        <v>0</v>
      </c>
      <c r="E37" s="1047">
        <v>0</v>
      </c>
      <c r="F37" s="1045">
        <v>0</v>
      </c>
      <c r="G37" s="1046">
        <v>0</v>
      </c>
      <c r="H37" s="1044">
        <f t="shared" si="0"/>
        <v>0</v>
      </c>
    </row>
    <row r="38" spans="1:8">
      <c r="A38" s="2758"/>
      <c r="B38" s="2746" t="s">
        <v>609</v>
      </c>
      <c r="C38" s="2747"/>
      <c r="D38" s="1043">
        <v>133192</v>
      </c>
      <c r="E38" s="1043">
        <v>256409</v>
      </c>
      <c r="F38" s="1043">
        <v>322546</v>
      </c>
      <c r="G38" s="1043">
        <v>0</v>
      </c>
      <c r="H38" s="1044">
        <f t="shared" si="0"/>
        <v>712147</v>
      </c>
    </row>
    <row r="39" spans="1:8">
      <c r="A39" s="2758"/>
      <c r="B39" s="2761" t="s">
        <v>610</v>
      </c>
      <c r="C39" s="2762"/>
      <c r="D39" s="1049">
        <v>0</v>
      </c>
      <c r="E39" s="1049">
        <v>0</v>
      </c>
      <c r="F39" s="1050">
        <v>0</v>
      </c>
      <c r="G39" s="1051">
        <v>0</v>
      </c>
      <c r="H39" s="1052">
        <f t="shared" ref="H39:H70" si="1">+SUM(D39:G39)</f>
        <v>0</v>
      </c>
    </row>
    <row r="40" spans="1:8">
      <c r="A40" s="2757" t="s">
        <v>611</v>
      </c>
      <c r="B40" s="2765" t="s">
        <v>612</v>
      </c>
      <c r="C40" s="1053" t="s">
        <v>613</v>
      </c>
      <c r="D40" s="1054">
        <v>0</v>
      </c>
      <c r="E40" s="1054">
        <v>0</v>
      </c>
      <c r="F40" s="1054">
        <v>131300</v>
      </c>
      <c r="G40" s="1054">
        <v>0</v>
      </c>
      <c r="H40" s="1055">
        <f t="shared" si="1"/>
        <v>131300</v>
      </c>
    </row>
    <row r="41" spans="1:8">
      <c r="A41" s="2758"/>
      <c r="B41" s="2766"/>
      <c r="C41" s="1056" t="s">
        <v>614</v>
      </c>
      <c r="D41" s="1047">
        <v>0</v>
      </c>
      <c r="E41" s="1047">
        <v>0</v>
      </c>
      <c r="F41" s="1048">
        <v>0</v>
      </c>
      <c r="G41" s="1046">
        <v>0</v>
      </c>
      <c r="H41" s="1044">
        <f t="shared" si="1"/>
        <v>0</v>
      </c>
    </row>
    <row r="42" spans="1:8">
      <c r="A42" s="2758"/>
      <c r="B42" s="2766"/>
      <c r="C42" s="1056" t="s">
        <v>615</v>
      </c>
      <c r="D42" s="1047">
        <v>0</v>
      </c>
      <c r="E42" s="1047">
        <v>0</v>
      </c>
      <c r="F42" s="1048">
        <v>0</v>
      </c>
      <c r="G42" s="1046">
        <v>0</v>
      </c>
      <c r="H42" s="1044">
        <f t="shared" si="1"/>
        <v>0</v>
      </c>
    </row>
    <row r="43" spans="1:8">
      <c r="A43" s="2758"/>
      <c r="B43" s="2766"/>
      <c r="C43" s="1056" t="s">
        <v>616</v>
      </c>
      <c r="D43" s="1047">
        <v>0</v>
      </c>
      <c r="E43" s="1047">
        <v>0</v>
      </c>
      <c r="F43" s="1048">
        <v>131300</v>
      </c>
      <c r="G43" s="1046">
        <v>0</v>
      </c>
      <c r="H43" s="1044">
        <f t="shared" si="1"/>
        <v>131300</v>
      </c>
    </row>
    <row r="44" spans="1:8">
      <c r="A44" s="2758"/>
      <c r="B44" s="2766"/>
      <c r="C44" s="1056" t="s">
        <v>617</v>
      </c>
      <c r="D44" s="1047">
        <v>0</v>
      </c>
      <c r="E44" s="1047">
        <v>0</v>
      </c>
      <c r="F44" s="1048">
        <v>0</v>
      </c>
      <c r="G44" s="1046">
        <v>0</v>
      </c>
      <c r="H44" s="1044">
        <f t="shared" si="1"/>
        <v>0</v>
      </c>
    </row>
    <row r="45" spans="1:8">
      <c r="A45" s="2758"/>
      <c r="B45" s="2766"/>
      <c r="C45" s="1056" t="s">
        <v>618</v>
      </c>
      <c r="D45" s="1043">
        <v>0</v>
      </c>
      <c r="E45" s="1043">
        <v>78144</v>
      </c>
      <c r="F45" s="1045">
        <v>0</v>
      </c>
      <c r="G45" s="1046">
        <v>3714</v>
      </c>
      <c r="H45" s="1044">
        <f t="shared" si="1"/>
        <v>81858</v>
      </c>
    </row>
    <row r="46" spans="1:8">
      <c r="A46" s="2758"/>
      <c r="B46" s="2766"/>
      <c r="C46" s="1056" t="s">
        <v>619</v>
      </c>
      <c r="D46" s="1047">
        <v>0</v>
      </c>
      <c r="E46" s="1047">
        <v>0</v>
      </c>
      <c r="F46" s="1048">
        <v>0</v>
      </c>
      <c r="G46" s="1046">
        <v>0</v>
      </c>
      <c r="H46" s="1044">
        <f t="shared" si="1"/>
        <v>0</v>
      </c>
    </row>
    <row r="47" spans="1:8">
      <c r="A47" s="2758"/>
      <c r="B47" s="2766"/>
      <c r="C47" s="1056" t="s">
        <v>620</v>
      </c>
      <c r="D47" s="1047">
        <v>0</v>
      </c>
      <c r="E47" s="1047">
        <v>0</v>
      </c>
      <c r="F47" s="1048">
        <v>0</v>
      </c>
      <c r="G47" s="1046">
        <v>0</v>
      </c>
      <c r="H47" s="1044">
        <f t="shared" si="1"/>
        <v>0</v>
      </c>
    </row>
    <row r="48" spans="1:8">
      <c r="A48" s="2758"/>
      <c r="B48" s="2766"/>
      <c r="C48" s="1056" t="s">
        <v>621</v>
      </c>
      <c r="D48" s="1047">
        <v>0</v>
      </c>
      <c r="E48" s="1047">
        <v>0</v>
      </c>
      <c r="F48" s="1045">
        <v>34128</v>
      </c>
      <c r="G48" s="1046">
        <v>0</v>
      </c>
      <c r="H48" s="1044">
        <f t="shared" si="1"/>
        <v>34128</v>
      </c>
    </row>
    <row r="49" spans="1:8">
      <c r="A49" s="2758"/>
      <c r="B49" s="2766"/>
      <c r="C49" s="1056" t="s">
        <v>622</v>
      </c>
      <c r="D49" s="1047">
        <v>0</v>
      </c>
      <c r="E49" s="1047">
        <v>0</v>
      </c>
      <c r="F49" s="1048">
        <v>0</v>
      </c>
      <c r="G49" s="1046">
        <v>0</v>
      </c>
      <c r="H49" s="1044">
        <f t="shared" si="1"/>
        <v>0</v>
      </c>
    </row>
    <row r="50" spans="1:8">
      <c r="A50" s="2758"/>
      <c r="B50" s="2766"/>
      <c r="C50" s="1056" t="s">
        <v>623</v>
      </c>
      <c r="D50" s="1043">
        <v>0</v>
      </c>
      <c r="E50" s="1043">
        <v>78144</v>
      </c>
      <c r="F50" s="1043">
        <v>165428</v>
      </c>
      <c r="G50" s="1043">
        <v>3714</v>
      </c>
      <c r="H50" s="1044">
        <f t="shared" si="1"/>
        <v>247286</v>
      </c>
    </row>
    <row r="51" spans="1:8">
      <c r="A51" s="2758"/>
      <c r="B51" s="2766"/>
      <c r="C51" s="1056" t="s">
        <v>624</v>
      </c>
      <c r="D51" s="1047">
        <v>0</v>
      </c>
      <c r="E51" s="1047">
        <v>0</v>
      </c>
      <c r="F51" s="1048">
        <v>0</v>
      </c>
      <c r="G51" s="1046">
        <v>0</v>
      </c>
      <c r="H51" s="1044">
        <f t="shared" si="1"/>
        <v>0</v>
      </c>
    </row>
    <row r="52" spans="1:8">
      <c r="A52" s="2758"/>
      <c r="B52" s="2766"/>
      <c r="C52" s="1056" t="s">
        <v>625</v>
      </c>
      <c r="D52" s="1047">
        <v>0</v>
      </c>
      <c r="E52" s="1047">
        <v>0</v>
      </c>
      <c r="F52" s="1048">
        <v>0</v>
      </c>
      <c r="G52" s="1046">
        <v>0</v>
      </c>
      <c r="H52" s="1044">
        <f t="shared" si="1"/>
        <v>0</v>
      </c>
    </row>
    <row r="53" spans="1:8">
      <c r="A53" s="2758"/>
      <c r="B53" s="2766"/>
      <c r="C53" s="1056" t="s">
        <v>626</v>
      </c>
      <c r="D53" s="1043">
        <v>0</v>
      </c>
      <c r="E53" s="1043">
        <v>78144</v>
      </c>
      <c r="F53" s="1043">
        <v>165428</v>
      </c>
      <c r="G53" s="1043">
        <v>3714</v>
      </c>
      <c r="H53" s="1044">
        <f t="shared" si="1"/>
        <v>247286</v>
      </c>
    </row>
    <row r="54" spans="1:8">
      <c r="A54" s="2758"/>
      <c r="B54" s="2767" t="s">
        <v>627</v>
      </c>
      <c r="C54" s="1056" t="s">
        <v>628</v>
      </c>
      <c r="D54" s="1043">
        <v>0</v>
      </c>
      <c r="E54" s="1047">
        <v>0</v>
      </c>
      <c r="F54" s="1045">
        <v>0</v>
      </c>
      <c r="G54" s="1046">
        <v>4002</v>
      </c>
      <c r="H54" s="1044">
        <f t="shared" si="1"/>
        <v>4002</v>
      </c>
    </row>
    <row r="55" spans="1:8">
      <c r="A55" s="2758"/>
      <c r="B55" s="2768"/>
      <c r="C55" s="1056" t="s">
        <v>629</v>
      </c>
      <c r="D55" s="1043">
        <v>64092</v>
      </c>
      <c r="E55" s="1043">
        <v>214709</v>
      </c>
      <c r="F55" s="1045">
        <v>721631</v>
      </c>
      <c r="G55" s="1046">
        <v>0</v>
      </c>
      <c r="H55" s="1044">
        <f t="shared" si="1"/>
        <v>1000432</v>
      </c>
    </row>
    <row r="56" spans="1:8">
      <c r="A56" s="2758"/>
      <c r="B56" s="2768"/>
      <c r="C56" s="1056" t="s">
        <v>630</v>
      </c>
      <c r="D56" s="1043">
        <v>37030</v>
      </c>
      <c r="E56" s="1043">
        <v>357053</v>
      </c>
      <c r="F56" s="1045">
        <v>92305</v>
      </c>
      <c r="G56" s="1046">
        <v>0</v>
      </c>
      <c r="H56" s="1044">
        <f t="shared" si="1"/>
        <v>486388</v>
      </c>
    </row>
    <row r="57" spans="1:8">
      <c r="A57" s="2758"/>
      <c r="B57" s="2768"/>
      <c r="C57" s="1056" t="s">
        <v>631</v>
      </c>
      <c r="D57" s="1043">
        <v>0</v>
      </c>
      <c r="E57" s="1047">
        <v>0</v>
      </c>
      <c r="F57" s="1045">
        <v>0</v>
      </c>
      <c r="G57" s="1046">
        <v>0</v>
      </c>
      <c r="H57" s="1044">
        <f t="shared" si="1"/>
        <v>0</v>
      </c>
    </row>
    <row r="58" spans="1:8">
      <c r="A58" s="2758"/>
      <c r="B58" s="2768"/>
      <c r="C58" s="1056" t="s">
        <v>632</v>
      </c>
      <c r="D58" s="1043">
        <v>710</v>
      </c>
      <c r="E58" s="1047">
        <v>990668</v>
      </c>
      <c r="F58" s="1045">
        <v>56624</v>
      </c>
      <c r="G58" s="1046">
        <v>0</v>
      </c>
      <c r="H58" s="1044">
        <f t="shared" si="1"/>
        <v>1048002</v>
      </c>
    </row>
    <row r="59" spans="1:8">
      <c r="A59" s="2758"/>
      <c r="B59" s="2765"/>
      <c r="C59" s="1056" t="s">
        <v>633</v>
      </c>
      <c r="D59" s="1043">
        <v>101832</v>
      </c>
      <c r="E59" s="1043">
        <v>1562430</v>
      </c>
      <c r="F59" s="1043">
        <v>870560</v>
      </c>
      <c r="G59" s="1043">
        <v>4002</v>
      </c>
      <c r="H59" s="1044">
        <f t="shared" si="1"/>
        <v>2538824</v>
      </c>
    </row>
    <row r="60" spans="1:8">
      <c r="A60" s="2764"/>
      <c r="B60" s="2761" t="s">
        <v>634</v>
      </c>
      <c r="C60" s="2762"/>
      <c r="D60" s="1057">
        <v>101832</v>
      </c>
      <c r="E60" s="1057">
        <v>1484286</v>
      </c>
      <c r="F60" s="1057">
        <v>705132</v>
      </c>
      <c r="G60" s="1057">
        <v>288</v>
      </c>
      <c r="H60" s="1052">
        <f t="shared" si="1"/>
        <v>2291538</v>
      </c>
    </row>
    <row r="61" spans="1:8">
      <c r="A61" s="2769" t="s">
        <v>635</v>
      </c>
      <c r="B61" s="2770" t="s">
        <v>636</v>
      </c>
      <c r="C61" s="2770"/>
      <c r="D61" s="1058">
        <v>59325</v>
      </c>
      <c r="E61" s="1058">
        <v>92413</v>
      </c>
      <c r="F61" s="1058">
        <v>121931</v>
      </c>
      <c r="G61" s="1058">
        <v>0</v>
      </c>
      <c r="H61" s="1059">
        <f t="shared" si="1"/>
        <v>273669</v>
      </c>
    </row>
    <row r="62" spans="1:8">
      <c r="A62" s="2769"/>
      <c r="B62" s="2763" t="s">
        <v>637</v>
      </c>
      <c r="C62" s="2763"/>
      <c r="D62" s="1060">
        <v>49154</v>
      </c>
      <c r="E62" s="1060">
        <v>69604</v>
      </c>
      <c r="F62" s="1060">
        <v>84202</v>
      </c>
      <c r="G62" s="1060">
        <v>0</v>
      </c>
      <c r="H62" s="1059">
        <f t="shared" si="1"/>
        <v>202960</v>
      </c>
    </row>
    <row r="63" spans="1:8">
      <c r="A63" s="2769"/>
      <c r="B63" s="2763" t="s">
        <v>638</v>
      </c>
      <c r="C63" s="2763"/>
      <c r="D63" s="1060">
        <v>10171</v>
      </c>
      <c r="E63" s="1060">
        <v>22809</v>
      </c>
      <c r="F63" s="1060">
        <v>37729</v>
      </c>
      <c r="G63" s="1060">
        <v>0</v>
      </c>
      <c r="H63" s="1059">
        <f t="shared" si="1"/>
        <v>70709</v>
      </c>
    </row>
    <row r="64" spans="1:8">
      <c r="A64" s="2769"/>
      <c r="B64" s="2763" t="s">
        <v>639</v>
      </c>
      <c r="C64" s="2763"/>
      <c r="D64" s="1060">
        <v>10858</v>
      </c>
      <c r="E64" s="1060">
        <v>17243</v>
      </c>
      <c r="F64" s="1060">
        <v>26733</v>
      </c>
      <c r="G64" s="1060">
        <v>0</v>
      </c>
      <c r="H64" s="1059">
        <f t="shared" si="1"/>
        <v>54834</v>
      </c>
    </row>
    <row r="65" spans="1:9">
      <c r="A65" s="2769"/>
      <c r="B65" s="2763" t="s">
        <v>640</v>
      </c>
      <c r="C65" s="2763"/>
      <c r="D65" s="1060">
        <v>9808</v>
      </c>
      <c r="E65" s="1060">
        <v>0</v>
      </c>
      <c r="F65" s="1060">
        <v>93596</v>
      </c>
      <c r="G65" s="1060">
        <v>0</v>
      </c>
      <c r="H65" s="1059">
        <f t="shared" si="1"/>
        <v>103404</v>
      </c>
    </row>
    <row r="66" spans="1:9">
      <c r="A66" s="2769"/>
      <c r="B66" s="2763" t="s">
        <v>641</v>
      </c>
      <c r="C66" s="2763"/>
      <c r="D66" s="1060">
        <v>1530</v>
      </c>
      <c r="E66" s="1060">
        <v>4946</v>
      </c>
      <c r="F66" s="1060">
        <v>24860</v>
      </c>
      <c r="G66" s="1060">
        <v>0</v>
      </c>
      <c r="H66" s="1059">
        <f t="shared" si="1"/>
        <v>31336</v>
      </c>
    </row>
    <row r="67" spans="1:9">
      <c r="A67" s="2769"/>
      <c r="B67" s="2763" t="s">
        <v>642</v>
      </c>
      <c r="C67" s="2763"/>
      <c r="D67" s="1060">
        <v>13488</v>
      </c>
      <c r="E67" s="1060">
        <v>17066</v>
      </c>
      <c r="F67" s="1060">
        <v>28910</v>
      </c>
      <c r="G67" s="1060">
        <v>0</v>
      </c>
      <c r="H67" s="1059">
        <f t="shared" si="1"/>
        <v>59464</v>
      </c>
    </row>
    <row r="68" spans="1:9">
      <c r="A68" s="2769"/>
      <c r="B68" s="2763" t="s">
        <v>643</v>
      </c>
      <c r="C68" s="2763"/>
      <c r="D68" s="1060">
        <v>58393</v>
      </c>
      <c r="E68" s="1060">
        <v>500441</v>
      </c>
      <c r="F68" s="1060">
        <v>520806</v>
      </c>
      <c r="G68" s="1060">
        <v>0</v>
      </c>
      <c r="H68" s="1059">
        <f t="shared" si="1"/>
        <v>1079640</v>
      </c>
    </row>
    <row r="69" spans="1:9">
      <c r="A69" s="2769"/>
      <c r="B69" s="2763" t="s">
        <v>644</v>
      </c>
      <c r="C69" s="2763"/>
      <c r="D69" s="1060">
        <v>0</v>
      </c>
      <c r="E69" s="1060">
        <v>0</v>
      </c>
      <c r="F69" s="1060">
        <v>0</v>
      </c>
      <c r="G69" s="1060">
        <v>0</v>
      </c>
      <c r="H69" s="1059">
        <f t="shared" si="1"/>
        <v>0</v>
      </c>
    </row>
    <row r="70" spans="1:9">
      <c r="A70" s="2769"/>
      <c r="B70" s="1061" t="s">
        <v>645</v>
      </c>
      <c r="C70" s="1061"/>
      <c r="D70" s="1060">
        <v>0</v>
      </c>
      <c r="E70" s="1060">
        <v>38521</v>
      </c>
      <c r="F70" s="1060">
        <v>0</v>
      </c>
      <c r="G70" s="1060">
        <v>0</v>
      </c>
      <c r="H70" s="1059">
        <f t="shared" si="1"/>
        <v>38521</v>
      </c>
    </row>
    <row r="71" spans="1:9">
      <c r="A71" s="2769"/>
      <c r="B71" s="2763" t="s">
        <v>646</v>
      </c>
      <c r="C71" s="2763"/>
      <c r="D71" s="1060">
        <v>48940</v>
      </c>
      <c r="E71" s="1060">
        <v>47916</v>
      </c>
      <c r="F71" s="1060">
        <v>244752</v>
      </c>
      <c r="G71" s="1060">
        <v>0</v>
      </c>
      <c r="H71" s="1044">
        <f t="shared" ref="H71:H77" si="2">+SUM(D71:G71)</f>
        <v>341608</v>
      </c>
    </row>
    <row r="72" spans="1:9">
      <c r="A72" s="2769"/>
      <c r="B72" s="2763" t="s">
        <v>647</v>
      </c>
      <c r="C72" s="2763"/>
      <c r="D72" s="1046">
        <v>202342</v>
      </c>
      <c r="E72" s="1046">
        <v>718546</v>
      </c>
      <c r="F72" s="1046">
        <v>1061588</v>
      </c>
      <c r="G72" s="1046">
        <v>0</v>
      </c>
      <c r="H72" s="1062">
        <f t="shared" si="2"/>
        <v>1982476</v>
      </c>
    </row>
    <row r="73" spans="1:9">
      <c r="A73" s="2769"/>
      <c r="B73" s="2763" t="s">
        <v>648</v>
      </c>
      <c r="C73" s="2763"/>
      <c r="D73" s="1046">
        <v>0</v>
      </c>
      <c r="E73" s="1046">
        <v>0</v>
      </c>
      <c r="F73" s="1046">
        <v>0</v>
      </c>
      <c r="G73" s="1046">
        <v>0</v>
      </c>
      <c r="H73" s="1059">
        <f t="shared" si="2"/>
        <v>0</v>
      </c>
    </row>
    <row r="74" spans="1:9">
      <c r="A74" s="2769"/>
      <c r="B74" s="2772" t="s">
        <v>649</v>
      </c>
      <c r="C74" s="2772"/>
      <c r="D74" s="1051">
        <v>202342</v>
      </c>
      <c r="E74" s="1051">
        <v>718546</v>
      </c>
      <c r="F74" s="1051">
        <v>1061588</v>
      </c>
      <c r="G74" s="1051">
        <v>0</v>
      </c>
      <c r="H74" s="1052">
        <f t="shared" si="2"/>
        <v>1982476</v>
      </c>
    </row>
    <row r="75" spans="1:9" ht="13.5">
      <c r="A75" s="2773" t="s">
        <v>650</v>
      </c>
      <c r="B75" s="2774"/>
      <c r="C75" s="2775"/>
      <c r="D75" s="1063">
        <v>8</v>
      </c>
      <c r="E75" s="1063">
        <v>16</v>
      </c>
      <c r="F75" s="1063">
        <v>16</v>
      </c>
      <c r="G75" s="1064">
        <v>0</v>
      </c>
      <c r="H75" s="1065">
        <f t="shared" si="2"/>
        <v>40</v>
      </c>
      <c r="I75" s="1066"/>
    </row>
    <row r="76" spans="1:9" ht="13.5">
      <c r="A76" s="2776" t="s">
        <v>651</v>
      </c>
      <c r="B76" s="2776"/>
      <c r="C76" s="2776"/>
      <c r="D76" s="1063">
        <v>7</v>
      </c>
      <c r="E76" s="1063">
        <v>16</v>
      </c>
      <c r="F76" s="1063">
        <v>13</v>
      </c>
      <c r="G76" s="1064">
        <v>0</v>
      </c>
      <c r="H76" s="1067">
        <f t="shared" si="2"/>
        <v>36</v>
      </c>
      <c r="I76" s="1066"/>
    </row>
    <row r="77" spans="1:9" ht="13.5">
      <c r="A77" s="2776" t="s">
        <v>652</v>
      </c>
      <c r="B77" s="2776"/>
      <c r="C77" s="2776"/>
      <c r="D77" s="1063">
        <v>6673</v>
      </c>
      <c r="E77" s="1063">
        <v>13854</v>
      </c>
      <c r="F77" s="1063">
        <v>29433</v>
      </c>
      <c r="G77" s="1064">
        <v>0</v>
      </c>
      <c r="H77" s="1065">
        <f t="shared" si="2"/>
        <v>49960</v>
      </c>
      <c r="I77" s="1066"/>
    </row>
    <row r="78" spans="1:9" s="1071" customFormat="1" ht="13.5">
      <c r="A78" s="2771" t="s">
        <v>653</v>
      </c>
      <c r="B78" s="2771"/>
      <c r="C78" s="2771"/>
      <c r="D78" s="1068">
        <f>+ROUND((D19-D26)/D77,2)</f>
        <v>30.32</v>
      </c>
      <c r="E78" s="1068">
        <f>+ROUND((E19-E25)/E77,2)</f>
        <v>51.87</v>
      </c>
      <c r="F78" s="1068">
        <f>+ROUND((F19-F25)/F77,2)</f>
        <v>36.07</v>
      </c>
      <c r="G78" s="1069" t="s">
        <v>480</v>
      </c>
      <c r="H78" s="1070">
        <f>+ROUND((H19-H25)/H77,2)</f>
        <v>39.68</v>
      </c>
      <c r="I78" s="1066"/>
    </row>
    <row r="79" spans="1:9" s="1071" customFormat="1" ht="13.5">
      <c r="A79" s="2771" t="s">
        <v>654</v>
      </c>
      <c r="B79" s="2771"/>
      <c r="C79" s="2771"/>
      <c r="D79" s="1068">
        <f>+ROUND((D19-D25-D16)/D77,2)</f>
        <v>30.07</v>
      </c>
      <c r="E79" s="1068">
        <f>+ROUND((E19-E25-E16)/E77,2)</f>
        <v>39.39</v>
      </c>
      <c r="F79" s="1068">
        <f>+ROUND((F19-F25-F16)/F77,2)</f>
        <v>33.76</v>
      </c>
      <c r="G79" s="1069" t="s">
        <v>480</v>
      </c>
      <c r="H79" s="1070">
        <f>+ROUND((H19-H25-H16)/H77,2)</f>
        <v>34.83</v>
      </c>
      <c r="I79" s="1066"/>
    </row>
    <row r="80" spans="1:9" s="1071" customFormat="1" ht="13.5">
      <c r="A80" s="2771" t="s">
        <v>655</v>
      </c>
      <c r="B80" s="2771"/>
      <c r="C80" s="2771"/>
      <c r="D80" s="1068">
        <f>+ROUND(D8/D77,2)</f>
        <v>49.66</v>
      </c>
      <c r="E80" s="1068">
        <f>+ROUND(E8/E77,2)</f>
        <v>53.54</v>
      </c>
      <c r="F80" s="1068">
        <f>+ROUND(F8/F77,2)</f>
        <v>44.41</v>
      </c>
      <c r="G80" s="1072" t="s">
        <v>480</v>
      </c>
      <c r="H80" s="1073">
        <f>+ROUND(H8/H77,2)</f>
        <v>47.65</v>
      </c>
      <c r="I80" s="1066"/>
    </row>
    <row r="81" spans="9:9" ht="13.5">
      <c r="I81" s="1066"/>
    </row>
  </sheetData>
  <mergeCells count="64">
    <mergeCell ref="A79:C79"/>
    <mergeCell ref="A80:C80"/>
    <mergeCell ref="B73:C73"/>
    <mergeCell ref="B74:C74"/>
    <mergeCell ref="A75:C75"/>
    <mergeCell ref="A76:C76"/>
    <mergeCell ref="A77:C77"/>
    <mergeCell ref="A78:C78"/>
    <mergeCell ref="B72:C72"/>
    <mergeCell ref="A40:A60"/>
    <mergeCell ref="B40:B53"/>
    <mergeCell ref="B54:B59"/>
    <mergeCell ref="B60:C60"/>
    <mergeCell ref="A61:A74"/>
    <mergeCell ref="B61:C61"/>
    <mergeCell ref="B62:C62"/>
    <mergeCell ref="B63:C63"/>
    <mergeCell ref="B64:C64"/>
    <mergeCell ref="B65:C65"/>
    <mergeCell ref="B66:C66"/>
    <mergeCell ref="B67:C67"/>
    <mergeCell ref="B68:C68"/>
    <mergeCell ref="B69:C69"/>
    <mergeCell ref="B71:C71"/>
    <mergeCell ref="B39:C39"/>
    <mergeCell ref="B28:C28"/>
    <mergeCell ref="B29:C29"/>
    <mergeCell ref="B30:C30"/>
    <mergeCell ref="B31:C31"/>
    <mergeCell ref="B32:C32"/>
    <mergeCell ref="B33:C33"/>
    <mergeCell ref="B34:C34"/>
    <mergeCell ref="B35:C35"/>
    <mergeCell ref="B36:C36"/>
    <mergeCell ref="B37:C37"/>
    <mergeCell ref="B38:C38"/>
    <mergeCell ref="B27:C27"/>
    <mergeCell ref="B16:C16"/>
    <mergeCell ref="B17:C17"/>
    <mergeCell ref="B18:C18"/>
    <mergeCell ref="B19:C19"/>
    <mergeCell ref="B20:C20"/>
    <mergeCell ref="B21:C21"/>
    <mergeCell ref="B22:C22"/>
    <mergeCell ref="B23:C23"/>
    <mergeCell ref="B24:C24"/>
    <mergeCell ref="B25:C25"/>
    <mergeCell ref="B26:C26"/>
    <mergeCell ref="B15:C15"/>
    <mergeCell ref="G2:H2"/>
    <mergeCell ref="A3:C3"/>
    <mergeCell ref="H3:H5"/>
    <mergeCell ref="A4:C4"/>
    <mergeCell ref="A5:C5"/>
    <mergeCell ref="A6:A39"/>
    <mergeCell ref="B6:C6"/>
    <mergeCell ref="B7:C7"/>
    <mergeCell ref="B8:C8"/>
    <mergeCell ref="B9:C9"/>
    <mergeCell ref="B10:C10"/>
    <mergeCell ref="B11:C11"/>
    <mergeCell ref="B12:C12"/>
    <mergeCell ref="B13:C13"/>
    <mergeCell ref="B14:C14"/>
  </mergeCells>
  <phoneticPr fontId="4"/>
  <pageMargins left="0.98425196850393704" right="0.19685039370078741" top="0.19685039370078741" bottom="0.39370078740157483" header="0.51181102362204722" footer="0.51181102362204722"/>
  <pageSetup paperSize="9" scale="95" pageOrder="overThenDown"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
  <sheetViews>
    <sheetView zoomScale="85" zoomScaleNormal="85" workbookViewId="0">
      <pane xSplit="3" ySplit="4" topLeftCell="D8" activePane="bottomRight" state="frozen"/>
      <selection pane="topRight" activeCell="D1" sqref="D1"/>
      <selection pane="bottomLeft" activeCell="A5" sqref="A5"/>
      <selection pane="bottomRight" activeCell="S19" sqref="S19"/>
    </sheetView>
  </sheetViews>
  <sheetFormatPr defaultRowHeight="11.25"/>
  <cols>
    <col min="1" max="1" width="6.125" style="973" customWidth="1"/>
    <col min="2" max="2" width="3" style="1086" customWidth="1"/>
    <col min="3" max="3" width="15.375" style="973" customWidth="1"/>
    <col min="4" max="4" width="3.625" style="1241" customWidth="1"/>
    <col min="5" max="5" width="4.125" style="1242" customWidth="1"/>
    <col min="6" max="6" width="4.125" style="1223" customWidth="1"/>
    <col min="7" max="7" width="4.125" style="1243" customWidth="1"/>
    <col min="8" max="8" width="3.875" style="1224" customWidth="1"/>
    <col min="9" max="11" width="8.125" style="973" customWidth="1"/>
    <col min="12" max="12" width="5.5" style="1031" customWidth="1"/>
    <col min="13" max="21" width="8.125" style="973" customWidth="1"/>
    <col min="22" max="24" width="8.125" style="1031" customWidth="1"/>
    <col min="25" max="27" width="8.125" style="973" customWidth="1"/>
    <col min="28" max="29" width="9" style="1121"/>
    <col min="30" max="31" width="9" style="1107"/>
    <col min="32" max="370" width="9" style="973"/>
    <col min="371" max="371" width="6.125" style="973" customWidth="1"/>
    <col min="372" max="372" width="3" style="973" customWidth="1"/>
    <col min="373" max="373" width="15.375" style="973" customWidth="1"/>
    <col min="374" max="374" width="3.625" style="973" customWidth="1"/>
    <col min="375" max="377" width="4.125" style="973" customWidth="1"/>
    <col min="378" max="378" width="3.875" style="973" customWidth="1"/>
    <col min="379" max="381" width="8.125" style="973" customWidth="1"/>
    <col min="382" max="382" width="5.5" style="973" customWidth="1"/>
    <col min="383" max="397" width="8.125" style="973" customWidth="1"/>
    <col min="398" max="16384" width="9" style="973"/>
  </cols>
  <sheetData>
    <row r="1" spans="1:32" s="1074" customFormat="1" ht="17.25">
      <c r="A1" s="1074" t="s">
        <v>656</v>
      </c>
      <c r="B1" s="1075"/>
      <c r="D1" s="1076"/>
      <c r="E1" s="1077"/>
      <c r="F1" s="1078"/>
      <c r="G1" s="1079"/>
      <c r="H1" s="1080"/>
      <c r="I1" s="1081"/>
      <c r="J1" s="1081"/>
      <c r="K1" s="1081"/>
      <c r="V1" s="1082"/>
      <c r="W1" s="1082"/>
      <c r="X1" s="1082"/>
      <c r="Z1" s="1083"/>
      <c r="AB1" s="1084"/>
      <c r="AC1" s="1084"/>
      <c r="AD1" s="1085"/>
      <c r="AE1" s="1085"/>
    </row>
    <row r="2" spans="1:32" s="1083" customFormat="1" ht="14.1" customHeight="1">
      <c r="B2" s="1086"/>
      <c r="E2" s="1087"/>
      <c r="F2" s="1087"/>
      <c r="G2" s="1087"/>
      <c r="H2" s="1088"/>
      <c r="P2" s="1089"/>
      <c r="Q2" s="1089"/>
      <c r="R2" s="1089"/>
      <c r="S2" s="1089"/>
      <c r="T2" s="1089"/>
      <c r="U2" s="1089"/>
      <c r="V2" s="1089"/>
      <c r="W2" s="1089"/>
      <c r="X2" s="1089"/>
      <c r="AB2" s="1090"/>
      <c r="AC2" s="1090"/>
      <c r="AD2" s="1089"/>
      <c r="AE2" s="1089"/>
    </row>
    <row r="3" spans="1:32" s="1027" customFormat="1" ht="32.1" customHeight="1">
      <c r="A3" s="2709" t="s">
        <v>482</v>
      </c>
      <c r="B3" s="2791" t="s">
        <v>483</v>
      </c>
      <c r="C3" s="2709" t="s">
        <v>484</v>
      </c>
      <c r="D3" s="2792" t="s">
        <v>485</v>
      </c>
      <c r="E3" s="2792"/>
      <c r="F3" s="2792"/>
      <c r="G3" s="2792"/>
      <c r="H3" s="2792"/>
      <c r="I3" s="2709" t="s">
        <v>657</v>
      </c>
      <c r="J3" s="2709"/>
      <c r="K3" s="2709" t="s">
        <v>658</v>
      </c>
      <c r="L3" s="2711" t="s">
        <v>659</v>
      </c>
      <c r="M3" s="2709" t="s">
        <v>660</v>
      </c>
      <c r="N3" s="2709"/>
      <c r="O3" s="2709"/>
      <c r="P3" s="2709" t="s">
        <v>661</v>
      </c>
      <c r="Q3" s="2709"/>
      <c r="R3" s="2709"/>
      <c r="S3" s="2709" t="s">
        <v>662</v>
      </c>
      <c r="T3" s="2709"/>
      <c r="U3" s="2709"/>
      <c r="V3" s="2711" t="s">
        <v>663</v>
      </c>
      <c r="W3" s="2711"/>
      <c r="X3" s="2711"/>
      <c r="Y3" s="2709" t="s">
        <v>664</v>
      </c>
      <c r="Z3" s="2709"/>
      <c r="AA3" s="2709"/>
      <c r="AB3" s="2780"/>
      <c r="AC3" s="2781"/>
      <c r="AD3" s="2787"/>
      <c r="AE3" s="2787"/>
    </row>
    <row r="4" spans="1:32" s="1027" customFormat="1" ht="50.25" customHeight="1">
      <c r="A4" s="2709"/>
      <c r="B4" s="2791"/>
      <c r="C4" s="2709"/>
      <c r="D4" s="2788" t="s">
        <v>665</v>
      </c>
      <c r="E4" s="2789"/>
      <c r="F4" s="2789"/>
      <c r="G4" s="2790"/>
      <c r="H4" s="1091" t="s">
        <v>666</v>
      </c>
      <c r="I4" s="984" t="s">
        <v>667</v>
      </c>
      <c r="J4" s="984" t="s">
        <v>668</v>
      </c>
      <c r="K4" s="2709"/>
      <c r="L4" s="2711"/>
      <c r="M4" s="984" t="s">
        <v>669</v>
      </c>
      <c r="N4" s="984" t="s">
        <v>524</v>
      </c>
      <c r="O4" s="984" t="s">
        <v>525</v>
      </c>
      <c r="P4" s="984" t="s">
        <v>670</v>
      </c>
      <c r="Q4" s="984" t="s">
        <v>671</v>
      </c>
      <c r="R4" s="984" t="s">
        <v>672</v>
      </c>
      <c r="S4" s="984" t="s">
        <v>670</v>
      </c>
      <c r="T4" s="984" t="s">
        <v>671</v>
      </c>
      <c r="U4" s="984" t="s">
        <v>672</v>
      </c>
      <c r="V4" s="1092" t="s">
        <v>529</v>
      </c>
      <c r="W4" s="1092" t="s">
        <v>530</v>
      </c>
      <c r="X4" s="1092" t="s">
        <v>673</v>
      </c>
      <c r="Y4" s="984" t="s">
        <v>674</v>
      </c>
      <c r="Z4" s="984" t="s">
        <v>675</v>
      </c>
      <c r="AA4" s="984" t="s">
        <v>676</v>
      </c>
      <c r="AB4" s="1093"/>
      <c r="AC4" s="1094"/>
      <c r="AD4" s="1095"/>
      <c r="AE4" s="1094"/>
    </row>
    <row r="5" spans="1:32" s="1107" customFormat="1" ht="14.1" customHeight="1">
      <c r="A5" s="2782" t="s">
        <v>494</v>
      </c>
      <c r="B5" s="1096">
        <v>6</v>
      </c>
      <c r="C5" s="1096" t="s">
        <v>677</v>
      </c>
      <c r="D5" s="1097" t="s">
        <v>678</v>
      </c>
      <c r="E5" s="1098">
        <v>27</v>
      </c>
      <c r="F5" s="1099">
        <v>3</v>
      </c>
      <c r="G5" s="1100">
        <v>23</v>
      </c>
      <c r="H5" s="1101" t="s">
        <v>679</v>
      </c>
      <c r="I5" s="1102">
        <v>43467</v>
      </c>
      <c r="J5" s="1103">
        <v>42114</v>
      </c>
      <c r="K5" s="1102">
        <v>42314</v>
      </c>
      <c r="L5" s="1104">
        <v>99.5</v>
      </c>
      <c r="M5" s="1096">
        <v>5916</v>
      </c>
      <c r="N5" s="1096">
        <v>4899</v>
      </c>
      <c r="O5" s="1096">
        <v>4742</v>
      </c>
      <c r="P5" s="1096">
        <v>25520</v>
      </c>
      <c r="Q5" s="1096">
        <v>22813</v>
      </c>
      <c r="R5" s="1096">
        <v>16208</v>
      </c>
      <c r="S5" s="1096">
        <v>587</v>
      </c>
      <c r="T5" s="1096">
        <v>542</v>
      </c>
      <c r="U5" s="1096">
        <v>385</v>
      </c>
      <c r="V5" s="1104">
        <f>(N5/M5)*100</f>
        <v>82.809330628803252</v>
      </c>
      <c r="W5" s="1104">
        <f>(O5/M5)*100</f>
        <v>80.15551048005409</v>
      </c>
      <c r="X5" s="1104">
        <f>(R5/Q5)*100</f>
        <v>71.04720992416604</v>
      </c>
      <c r="Y5" s="1105" t="s">
        <v>680</v>
      </c>
      <c r="Z5" s="1096">
        <v>1512</v>
      </c>
      <c r="AA5" s="1096">
        <v>3024</v>
      </c>
      <c r="AB5" s="1106"/>
      <c r="AC5" s="1106"/>
      <c r="AF5" s="1108"/>
    </row>
    <row r="6" spans="1:32" s="1107" customFormat="1" ht="14.1" customHeight="1">
      <c r="A6" s="2783"/>
      <c r="B6" s="1109">
        <v>42</v>
      </c>
      <c r="C6" s="1109" t="s">
        <v>681</v>
      </c>
      <c r="D6" s="1110" t="s">
        <v>678</v>
      </c>
      <c r="E6" s="1111">
        <v>13</v>
      </c>
      <c r="F6" s="1112">
        <v>3</v>
      </c>
      <c r="G6" s="1113">
        <v>21</v>
      </c>
      <c r="H6" s="1114" t="s">
        <v>682</v>
      </c>
      <c r="I6" s="1115">
        <v>5300</v>
      </c>
      <c r="J6" s="1116">
        <v>3821</v>
      </c>
      <c r="K6" s="1115">
        <v>3821</v>
      </c>
      <c r="L6" s="1117">
        <v>100</v>
      </c>
      <c r="M6" s="1109">
        <v>595</v>
      </c>
      <c r="N6" s="1109">
        <v>595</v>
      </c>
      <c r="O6" s="1109">
        <v>595</v>
      </c>
      <c r="P6" s="1109">
        <v>4756</v>
      </c>
      <c r="Q6" s="1109">
        <v>2118</v>
      </c>
      <c r="R6" s="1109">
        <v>1630</v>
      </c>
      <c r="S6" s="1109">
        <v>897</v>
      </c>
      <c r="T6" s="1109">
        <v>554</v>
      </c>
      <c r="U6" s="1109">
        <v>427</v>
      </c>
      <c r="V6" s="1117">
        <f t="shared" ref="V6:V11" si="0">(N6/M6)*100</f>
        <v>100</v>
      </c>
      <c r="W6" s="1117">
        <f t="shared" ref="W6:W11" si="1">(O6/M6)*100</f>
        <v>100</v>
      </c>
      <c r="X6" s="1117">
        <f t="shared" ref="X6:X11" si="2">(R6/Q6)*100</f>
        <v>76.959395656279511</v>
      </c>
      <c r="Y6" s="1118" t="s">
        <v>680</v>
      </c>
      <c r="Z6" s="1109">
        <v>1321</v>
      </c>
      <c r="AA6" s="1109">
        <v>2451</v>
      </c>
      <c r="AB6" s="1119"/>
      <c r="AC6" s="1106"/>
    </row>
    <row r="7" spans="1:32" s="1107" customFormat="1" ht="14.1" customHeight="1">
      <c r="A7" s="2783"/>
      <c r="B7" s="1109">
        <v>13</v>
      </c>
      <c r="C7" s="1109" t="s">
        <v>683</v>
      </c>
      <c r="D7" s="1110" t="s">
        <v>678</v>
      </c>
      <c r="E7" s="1111">
        <v>23</v>
      </c>
      <c r="F7" s="1112">
        <v>3</v>
      </c>
      <c r="G7" s="1113">
        <v>31</v>
      </c>
      <c r="H7" s="1114" t="s">
        <v>684</v>
      </c>
      <c r="I7" s="1115">
        <v>19800</v>
      </c>
      <c r="J7" s="1116">
        <v>17915</v>
      </c>
      <c r="K7" s="1115">
        <v>18012</v>
      </c>
      <c r="L7" s="1117">
        <v>99.5</v>
      </c>
      <c r="M7" s="1109">
        <v>4530</v>
      </c>
      <c r="N7" s="1109">
        <v>3446</v>
      </c>
      <c r="O7" s="1109">
        <v>3411</v>
      </c>
      <c r="P7" s="1109">
        <v>23500</v>
      </c>
      <c r="Q7" s="1109">
        <v>20346</v>
      </c>
      <c r="R7" s="1109">
        <v>12605</v>
      </c>
      <c r="S7" s="1109">
        <v>1187</v>
      </c>
      <c r="T7" s="1109">
        <v>1097</v>
      </c>
      <c r="U7" s="1109">
        <v>693</v>
      </c>
      <c r="V7" s="1117">
        <f t="shared" si="0"/>
        <v>76.070640176600449</v>
      </c>
      <c r="W7" s="1117">
        <f t="shared" si="1"/>
        <v>75.298013245033118</v>
      </c>
      <c r="X7" s="1117">
        <f t="shared" si="2"/>
        <v>61.953209476064089</v>
      </c>
      <c r="Y7" s="1120" t="s">
        <v>685</v>
      </c>
      <c r="Z7" s="1109">
        <v>1015</v>
      </c>
      <c r="AA7" s="1109">
        <v>2257</v>
      </c>
      <c r="AB7" s="1106"/>
      <c r="AC7" s="1106"/>
    </row>
    <row r="8" spans="1:32" s="1107" customFormat="1" ht="14.1" customHeight="1">
      <c r="A8" s="2783"/>
      <c r="B8" s="1109">
        <v>90</v>
      </c>
      <c r="C8" s="1109" t="s">
        <v>686</v>
      </c>
      <c r="D8" s="1110" t="s">
        <v>678</v>
      </c>
      <c r="E8" s="1111">
        <v>26</v>
      </c>
      <c r="F8" s="1112">
        <v>3</v>
      </c>
      <c r="G8" s="1113">
        <v>14</v>
      </c>
      <c r="H8" s="1114" t="s">
        <v>687</v>
      </c>
      <c r="I8" s="1115">
        <v>7670</v>
      </c>
      <c r="J8" s="1116">
        <v>7024</v>
      </c>
      <c r="K8" s="1115">
        <v>7026</v>
      </c>
      <c r="L8" s="1117">
        <v>100</v>
      </c>
      <c r="M8" s="1109">
        <v>1221</v>
      </c>
      <c r="N8" s="1109">
        <v>776</v>
      </c>
      <c r="O8" s="1109">
        <v>776</v>
      </c>
      <c r="P8" s="1109">
        <v>3620</v>
      </c>
      <c r="Q8" s="1109">
        <v>3971</v>
      </c>
      <c r="R8" s="1109">
        <v>3345</v>
      </c>
      <c r="S8" s="1109">
        <v>472</v>
      </c>
      <c r="T8" s="1109">
        <v>565</v>
      </c>
      <c r="U8" s="1109">
        <v>476</v>
      </c>
      <c r="V8" s="1117">
        <f t="shared" si="0"/>
        <v>63.55446355446356</v>
      </c>
      <c r="W8" s="1117">
        <f t="shared" si="1"/>
        <v>63.55446355446356</v>
      </c>
      <c r="X8" s="1117">
        <f t="shared" si="2"/>
        <v>84.235708889448503</v>
      </c>
      <c r="Y8" s="1105" t="s">
        <v>680</v>
      </c>
      <c r="Z8" s="1109">
        <v>1512</v>
      </c>
      <c r="AA8" s="1109">
        <v>3132</v>
      </c>
      <c r="AB8" s="1106"/>
      <c r="AC8" s="1106"/>
    </row>
    <row r="9" spans="1:32" s="1107" customFormat="1" ht="14.1" customHeight="1">
      <c r="A9" s="2783"/>
      <c r="B9" s="1109">
        <v>50</v>
      </c>
      <c r="C9" s="1109" t="s">
        <v>688</v>
      </c>
      <c r="D9" s="1110" t="s">
        <v>689</v>
      </c>
      <c r="E9" s="1111">
        <v>53</v>
      </c>
      <c r="F9" s="1112">
        <v>5</v>
      </c>
      <c r="G9" s="1113">
        <v>27</v>
      </c>
      <c r="H9" s="1114" t="s">
        <v>690</v>
      </c>
      <c r="I9" s="1115">
        <v>11900</v>
      </c>
      <c r="J9" s="1116">
        <v>6729</v>
      </c>
      <c r="K9" s="1115">
        <v>6730</v>
      </c>
      <c r="L9" s="1117">
        <v>100</v>
      </c>
      <c r="M9" s="1109">
        <v>844</v>
      </c>
      <c r="N9" s="1109">
        <v>785</v>
      </c>
      <c r="O9" s="1109">
        <v>744</v>
      </c>
      <c r="P9" s="1109">
        <v>5785</v>
      </c>
      <c r="Q9" s="1109">
        <v>3166</v>
      </c>
      <c r="R9" s="1109">
        <v>2619</v>
      </c>
      <c r="S9" s="1109">
        <v>427</v>
      </c>
      <c r="T9" s="1109">
        <v>412</v>
      </c>
      <c r="U9" s="1109">
        <v>344</v>
      </c>
      <c r="V9" s="1117">
        <f t="shared" si="0"/>
        <v>93.009478672985779</v>
      </c>
      <c r="W9" s="1117">
        <f t="shared" si="1"/>
        <v>88.151658767772517</v>
      </c>
      <c r="X9" s="1117">
        <f t="shared" si="2"/>
        <v>82.722678458622866</v>
      </c>
      <c r="Y9" s="1120" t="s">
        <v>691</v>
      </c>
      <c r="Z9" s="1109">
        <v>1595</v>
      </c>
      <c r="AA9" s="1109">
        <v>3430</v>
      </c>
      <c r="AB9" s="1106"/>
      <c r="AC9" s="1106"/>
    </row>
    <row r="10" spans="1:32" s="1107" customFormat="1" ht="14.1" customHeight="1">
      <c r="A10" s="2783"/>
      <c r="B10" s="1109">
        <v>37</v>
      </c>
      <c r="C10" s="1109" t="s">
        <v>692</v>
      </c>
      <c r="D10" s="1110" t="s">
        <v>678</v>
      </c>
      <c r="E10" s="1111">
        <v>30</v>
      </c>
      <c r="F10" s="1112">
        <v>3</v>
      </c>
      <c r="G10" s="1113">
        <v>22</v>
      </c>
      <c r="H10" s="1114" t="s">
        <v>693</v>
      </c>
      <c r="I10" s="1115">
        <v>119000</v>
      </c>
      <c r="J10" s="1116">
        <v>116873</v>
      </c>
      <c r="K10" s="1115">
        <v>117095</v>
      </c>
      <c r="L10" s="1117">
        <v>99.8</v>
      </c>
      <c r="M10" s="1109">
        <v>15245</v>
      </c>
      <c r="N10" s="1109">
        <v>13499</v>
      </c>
      <c r="O10" s="1109">
        <v>12993</v>
      </c>
      <c r="P10" s="1109">
        <v>49000</v>
      </c>
      <c r="Q10" s="1109">
        <v>45890</v>
      </c>
      <c r="R10" s="1109">
        <v>41767</v>
      </c>
      <c r="S10" s="1109">
        <v>412</v>
      </c>
      <c r="T10" s="1109">
        <v>393</v>
      </c>
      <c r="U10" s="1109">
        <v>357</v>
      </c>
      <c r="V10" s="1117">
        <f t="shared" si="0"/>
        <v>88.547064611347977</v>
      </c>
      <c r="W10" s="1117">
        <f t="shared" si="1"/>
        <v>85.227943588061663</v>
      </c>
      <c r="X10" s="1117">
        <f t="shared" si="2"/>
        <v>91.015471780344299</v>
      </c>
      <c r="Y10" s="1120" t="s">
        <v>680</v>
      </c>
      <c r="Z10" s="1109">
        <v>1728</v>
      </c>
      <c r="AA10" s="1109">
        <v>3618</v>
      </c>
      <c r="AB10" s="1121"/>
      <c r="AC10" s="1121"/>
    </row>
    <row r="11" spans="1:32" s="1107" customFormat="1" ht="14.1" customHeight="1" thickBot="1">
      <c r="A11" s="2783"/>
      <c r="B11" s="1122">
        <v>86</v>
      </c>
      <c r="C11" s="1122" t="s">
        <v>694</v>
      </c>
      <c r="D11" s="1123" t="s">
        <v>678</v>
      </c>
      <c r="E11" s="1124">
        <v>21</v>
      </c>
      <c r="F11" s="1125">
        <v>3</v>
      </c>
      <c r="G11" s="1126">
        <v>31</v>
      </c>
      <c r="H11" s="1127" t="s">
        <v>695</v>
      </c>
      <c r="I11" s="1128">
        <v>6860</v>
      </c>
      <c r="J11" s="1103">
        <v>64</v>
      </c>
      <c r="K11" s="1128">
        <v>64</v>
      </c>
      <c r="L11" s="1129">
        <v>100</v>
      </c>
      <c r="M11" s="1122">
        <v>565</v>
      </c>
      <c r="N11" s="1122">
        <v>565</v>
      </c>
      <c r="O11" s="1122">
        <v>565</v>
      </c>
      <c r="P11" s="1122">
        <v>2058</v>
      </c>
      <c r="Q11" s="1122">
        <v>3074</v>
      </c>
      <c r="R11" s="1122">
        <v>1548</v>
      </c>
      <c r="S11" s="1122">
        <v>300</v>
      </c>
      <c r="T11" s="1122">
        <v>48031</v>
      </c>
      <c r="U11" s="1122">
        <v>24187</v>
      </c>
      <c r="V11" s="1129">
        <f t="shared" si="0"/>
        <v>100</v>
      </c>
      <c r="W11" s="1129">
        <f t="shared" si="1"/>
        <v>100</v>
      </c>
      <c r="X11" s="1129">
        <f t="shared" si="2"/>
        <v>50.357839947950552</v>
      </c>
      <c r="Y11" s="1105" t="s">
        <v>691</v>
      </c>
      <c r="Z11" s="1122">
        <v>2700</v>
      </c>
      <c r="AA11" s="1122">
        <v>2700</v>
      </c>
      <c r="AB11" s="1121"/>
      <c r="AC11" s="1121"/>
    </row>
    <row r="12" spans="1:32" ht="14.1" customHeight="1" thickTop="1">
      <c r="A12" s="2783"/>
      <c r="B12" s="1130"/>
      <c r="C12" s="1131" t="s">
        <v>113</v>
      </c>
      <c r="D12" s="1132"/>
      <c r="E12" s="1133"/>
      <c r="F12" s="1134"/>
      <c r="G12" s="1135"/>
      <c r="H12" s="1136"/>
      <c r="I12" s="1137">
        <f>+SUM(I5:I11)</f>
        <v>213997</v>
      </c>
      <c r="J12" s="1138">
        <f>+SUM(J5:J11)</f>
        <v>194540</v>
      </c>
      <c r="K12" s="1137">
        <f>+SUM(K5:K11)</f>
        <v>195062</v>
      </c>
      <c r="L12" s="1139">
        <f t="shared" ref="L12" si="3">+ROUND(J12/K12*100,1)</f>
        <v>99.7</v>
      </c>
      <c r="M12" s="1137">
        <f t="shared" ref="M12:R12" si="4">+SUM(M5:M11)</f>
        <v>28916</v>
      </c>
      <c r="N12" s="1137">
        <f t="shared" si="4"/>
        <v>24565</v>
      </c>
      <c r="O12" s="1137">
        <f t="shared" si="4"/>
        <v>23826</v>
      </c>
      <c r="P12" s="1137">
        <f t="shared" si="4"/>
        <v>114239</v>
      </c>
      <c r="Q12" s="1137">
        <f t="shared" si="4"/>
        <v>101378</v>
      </c>
      <c r="R12" s="1137">
        <f t="shared" si="4"/>
        <v>79722</v>
      </c>
      <c r="S12" s="1137">
        <f>+ROUND((P12-694-700)/I12*1000,0)</f>
        <v>527</v>
      </c>
      <c r="T12" s="1137">
        <f>+ROUND((Q12-694-395)/J12*1000,0)</f>
        <v>516</v>
      </c>
      <c r="U12" s="1137">
        <f>+ROUND((R12-196-307)/J12*1000,0)</f>
        <v>407</v>
      </c>
      <c r="V12" s="1139">
        <f>+ROUND((N12+71+112)/(M12+71+112)*100,1)</f>
        <v>85</v>
      </c>
      <c r="W12" s="1139">
        <f>+ROUND((O12+71+112)/(M12+71+112)*100,1)</f>
        <v>82.5</v>
      </c>
      <c r="X12" s="1139">
        <f t="shared" ref="X12" si="5">+ROUND(R12/Q12*100,1)</f>
        <v>78.599999999999994</v>
      </c>
      <c r="Y12" s="1140" t="s">
        <v>696</v>
      </c>
      <c r="Z12" s="1137">
        <f>AVERAGE(Z5:Z11)</f>
        <v>1626.1428571428571</v>
      </c>
      <c r="AA12" s="1137">
        <f>AVERAGE(AA5:AA11)</f>
        <v>2944.5714285714284</v>
      </c>
    </row>
    <row r="13" spans="1:32" ht="13.5" customHeight="1">
      <c r="A13" s="2784"/>
      <c r="B13" s="1141"/>
      <c r="C13" s="1142"/>
      <c r="D13" s="1143"/>
      <c r="E13" s="1144"/>
      <c r="F13" s="1145"/>
      <c r="G13" s="1146"/>
      <c r="H13" s="1147"/>
      <c r="I13" s="1148"/>
      <c r="J13" s="1149"/>
      <c r="K13" s="1148"/>
      <c r="L13" s="1150"/>
      <c r="M13" s="1148"/>
      <c r="N13" s="1148"/>
      <c r="O13" s="1148"/>
      <c r="P13" s="1148"/>
      <c r="Q13" s="1148"/>
      <c r="R13" s="1148"/>
      <c r="S13" s="1148"/>
      <c r="T13" s="1148"/>
      <c r="U13" s="1148"/>
      <c r="V13" s="1150"/>
      <c r="W13" s="1150"/>
      <c r="X13" s="1150"/>
      <c r="Y13" s="1148"/>
      <c r="Z13" s="1148"/>
      <c r="AA13" s="1148"/>
    </row>
    <row r="14" spans="1:32" s="1107" customFormat="1" ht="14.1" customHeight="1">
      <c r="A14" s="2782" t="s">
        <v>697</v>
      </c>
      <c r="B14" s="1096">
        <v>3</v>
      </c>
      <c r="C14" s="1096" t="s">
        <v>698</v>
      </c>
      <c r="D14" s="1097" t="s">
        <v>678</v>
      </c>
      <c r="E14" s="1098">
        <v>7</v>
      </c>
      <c r="F14" s="1099">
        <v>3</v>
      </c>
      <c r="G14" s="1100">
        <v>31</v>
      </c>
      <c r="H14" s="1101" t="s">
        <v>699</v>
      </c>
      <c r="I14" s="1128">
        <v>135000</v>
      </c>
      <c r="J14" s="1103">
        <v>131737</v>
      </c>
      <c r="K14" s="1128">
        <v>132094</v>
      </c>
      <c r="L14" s="1104">
        <v>99.7</v>
      </c>
      <c r="M14" s="1096">
        <v>17660</v>
      </c>
      <c r="N14" s="1096">
        <v>15678</v>
      </c>
      <c r="O14" s="1096">
        <v>14722</v>
      </c>
      <c r="P14" s="1096">
        <v>57600</v>
      </c>
      <c r="Q14" s="1096">
        <v>56934</v>
      </c>
      <c r="R14" s="1096">
        <v>48384</v>
      </c>
      <c r="S14" s="1096">
        <v>427</v>
      </c>
      <c r="T14" s="1096">
        <v>432</v>
      </c>
      <c r="U14" s="1096">
        <v>367</v>
      </c>
      <c r="V14" s="1104">
        <f t="shared" ref="V14:V16" si="6">(N14/M14)*100</f>
        <v>88.77689694224236</v>
      </c>
      <c r="W14" s="1104">
        <f t="shared" ref="W14:W16" si="7">(O14/M14)*100</f>
        <v>83.363533408833518</v>
      </c>
      <c r="X14" s="1104">
        <f t="shared" ref="X14:X16" si="8">(R14/Q14)*100</f>
        <v>84.982611444830852</v>
      </c>
      <c r="Y14" s="1105" t="s">
        <v>680</v>
      </c>
      <c r="Z14" s="1096">
        <v>1186</v>
      </c>
      <c r="AA14" s="1096">
        <v>2696</v>
      </c>
      <c r="AB14" s="1121"/>
      <c r="AC14" s="1121"/>
    </row>
    <row r="15" spans="1:32" s="1107" customFormat="1" ht="14.1" customHeight="1">
      <c r="A15" s="2783"/>
      <c r="B15" s="1109">
        <v>53</v>
      </c>
      <c r="C15" s="1109" t="s">
        <v>700</v>
      </c>
      <c r="D15" s="1110" t="s">
        <v>678</v>
      </c>
      <c r="E15" s="1111">
        <v>25</v>
      </c>
      <c r="F15" s="1112">
        <v>3</v>
      </c>
      <c r="G15" s="1113">
        <v>21</v>
      </c>
      <c r="H15" s="1114" t="s">
        <v>701</v>
      </c>
      <c r="I15" s="1115">
        <v>28600</v>
      </c>
      <c r="J15" s="1116">
        <v>27038</v>
      </c>
      <c r="K15" s="1115">
        <v>27080</v>
      </c>
      <c r="L15" s="1117">
        <v>99.8</v>
      </c>
      <c r="M15" s="1109">
        <v>3670</v>
      </c>
      <c r="N15" s="1109">
        <v>3113</v>
      </c>
      <c r="O15" s="1109">
        <v>3113</v>
      </c>
      <c r="P15" s="1109">
        <v>13400</v>
      </c>
      <c r="Q15" s="1109">
        <v>11061</v>
      </c>
      <c r="R15" s="1109">
        <v>10055</v>
      </c>
      <c r="S15" s="1109">
        <v>469</v>
      </c>
      <c r="T15" s="1109">
        <v>409</v>
      </c>
      <c r="U15" s="1109">
        <v>372</v>
      </c>
      <c r="V15" s="1117">
        <f t="shared" si="6"/>
        <v>84.822888283378745</v>
      </c>
      <c r="W15" s="1117">
        <f t="shared" si="7"/>
        <v>84.822888283378745</v>
      </c>
      <c r="X15" s="1117">
        <f t="shared" si="8"/>
        <v>90.904981466413531</v>
      </c>
      <c r="Y15" s="1118" t="s">
        <v>691</v>
      </c>
      <c r="Z15" s="1109">
        <v>1717</v>
      </c>
      <c r="AA15" s="1109">
        <v>3445</v>
      </c>
      <c r="AB15" s="1121"/>
      <c r="AC15" s="1121"/>
    </row>
    <row r="16" spans="1:32" s="1107" customFormat="1" ht="14.1" customHeight="1" thickBot="1">
      <c r="A16" s="2783"/>
      <c r="B16" s="1109">
        <v>92</v>
      </c>
      <c r="C16" s="1109" t="s">
        <v>702</v>
      </c>
      <c r="D16" s="1110" t="s">
        <v>678</v>
      </c>
      <c r="E16" s="1111">
        <v>29</v>
      </c>
      <c r="F16" s="1112">
        <v>3</v>
      </c>
      <c r="G16" s="1113">
        <v>17</v>
      </c>
      <c r="H16" s="1114" t="s">
        <v>703</v>
      </c>
      <c r="I16" s="1115">
        <v>6130</v>
      </c>
      <c r="J16" s="1116">
        <v>5884</v>
      </c>
      <c r="K16" s="1115">
        <v>5884</v>
      </c>
      <c r="L16" s="1117">
        <v>100</v>
      </c>
      <c r="M16" s="1109">
        <v>712</v>
      </c>
      <c r="N16" s="1109">
        <v>712</v>
      </c>
      <c r="O16" s="1109">
        <v>712</v>
      </c>
      <c r="P16" s="1109">
        <v>6330</v>
      </c>
      <c r="Q16" s="1109">
        <v>5876</v>
      </c>
      <c r="R16" s="1109">
        <v>1951</v>
      </c>
      <c r="S16" s="1109">
        <v>1033</v>
      </c>
      <c r="T16" s="1109">
        <v>999</v>
      </c>
      <c r="U16" s="1109">
        <v>332</v>
      </c>
      <c r="V16" s="1117">
        <f t="shared" si="6"/>
        <v>100</v>
      </c>
      <c r="W16" s="1117">
        <f t="shared" si="7"/>
        <v>100</v>
      </c>
      <c r="X16" s="1117">
        <f t="shared" si="8"/>
        <v>33.202859087814844</v>
      </c>
      <c r="Y16" s="1118" t="s">
        <v>704</v>
      </c>
      <c r="Z16" s="1109">
        <v>1242</v>
      </c>
      <c r="AA16" s="1109">
        <v>2700</v>
      </c>
      <c r="AB16" s="1121"/>
      <c r="AC16" s="1121"/>
    </row>
    <row r="17" spans="1:31" ht="14.1" customHeight="1" thickTop="1">
      <c r="A17" s="2783"/>
      <c r="B17" s="1130"/>
      <c r="C17" s="1131" t="s">
        <v>113</v>
      </c>
      <c r="D17" s="1151"/>
      <c r="E17" s="1152"/>
      <c r="F17" s="1153"/>
      <c r="G17" s="1154"/>
      <c r="H17" s="1155"/>
      <c r="I17" s="1137">
        <f>+SUM(I14:I16)</f>
        <v>169730</v>
      </c>
      <c r="J17" s="1138">
        <f>+SUM(J14:J16)</f>
        <v>164659</v>
      </c>
      <c r="K17" s="1137">
        <f>+SUM(K14:K16)</f>
        <v>165058</v>
      </c>
      <c r="L17" s="1139">
        <f>+ROUND(J17/K17*100,1)</f>
        <v>99.8</v>
      </c>
      <c r="M17" s="1137">
        <f t="shared" ref="M17:R17" si="9">+SUM(M14:M16)</f>
        <v>22042</v>
      </c>
      <c r="N17" s="1137">
        <f t="shared" si="9"/>
        <v>19503</v>
      </c>
      <c r="O17" s="1137">
        <f t="shared" si="9"/>
        <v>18547</v>
      </c>
      <c r="P17" s="1137">
        <f t="shared" si="9"/>
        <v>77330</v>
      </c>
      <c r="Q17" s="1137">
        <f t="shared" si="9"/>
        <v>73871</v>
      </c>
      <c r="R17" s="1137">
        <f t="shared" si="9"/>
        <v>60390</v>
      </c>
      <c r="S17" s="1137">
        <f>+ROUND(P17/I17*1000,0)</f>
        <v>456</v>
      </c>
      <c r="T17" s="1137">
        <f>+ROUND(Q17/J17*1000,0)</f>
        <v>449</v>
      </c>
      <c r="U17" s="1137">
        <f>+ROUND(R17/J17*1000,0)</f>
        <v>367</v>
      </c>
      <c r="V17" s="1139">
        <f>+ROUND(N17/M17*100,1)</f>
        <v>88.5</v>
      </c>
      <c r="W17" s="1139">
        <f>+ROUND(O17/M17*100,1)</f>
        <v>84.1</v>
      </c>
      <c r="X17" s="1139">
        <f>+ROUND(R17/Q17*100,1)</f>
        <v>81.8</v>
      </c>
      <c r="Y17" s="1140" t="s">
        <v>696</v>
      </c>
      <c r="Z17" s="1137">
        <f>AVERAGE(Z14:Z16)</f>
        <v>1381.6666666666667</v>
      </c>
      <c r="AA17" s="1137">
        <f>AVERAGE(AA14:AA16)</f>
        <v>2947</v>
      </c>
    </row>
    <row r="18" spans="1:31" ht="14.1" customHeight="1">
      <c r="A18" s="2784"/>
      <c r="B18" s="1141"/>
      <c r="C18" s="1142"/>
      <c r="D18" s="1143"/>
      <c r="E18" s="1144"/>
      <c r="F18" s="1145"/>
      <c r="G18" s="1146"/>
      <c r="H18" s="1147"/>
      <c r="I18" s="1156"/>
      <c r="J18" s="1157"/>
      <c r="K18" s="1156"/>
      <c r="L18" s="1158"/>
      <c r="M18" s="1156"/>
      <c r="N18" s="1156"/>
      <c r="O18" s="1156"/>
      <c r="P18" s="1156"/>
      <c r="Q18" s="1156"/>
      <c r="R18" s="1156"/>
      <c r="S18" s="1156"/>
      <c r="T18" s="1156"/>
      <c r="U18" s="1156"/>
      <c r="V18" s="1158"/>
      <c r="W18" s="1158"/>
      <c r="X18" s="1158"/>
      <c r="Y18" s="1156"/>
      <c r="Z18" s="1156"/>
      <c r="AA18" s="1156"/>
    </row>
    <row r="19" spans="1:31" s="1107" customFormat="1" ht="14.1" customHeight="1">
      <c r="A19" s="2782" t="s">
        <v>705</v>
      </c>
      <c r="B19" s="1096">
        <v>14</v>
      </c>
      <c r="C19" s="1096" t="s">
        <v>706</v>
      </c>
      <c r="D19" s="1097" t="s">
        <v>678</v>
      </c>
      <c r="E19" s="1098">
        <v>9</v>
      </c>
      <c r="F19" s="1099">
        <v>3</v>
      </c>
      <c r="G19" s="1100">
        <v>25</v>
      </c>
      <c r="H19" s="1101" t="s">
        <v>707</v>
      </c>
      <c r="I19" s="1128">
        <v>62700</v>
      </c>
      <c r="J19" s="1103">
        <v>48507</v>
      </c>
      <c r="K19" s="1128">
        <v>48660</v>
      </c>
      <c r="L19" s="1104">
        <v>99.7</v>
      </c>
      <c r="M19" s="1096">
        <v>6256</v>
      </c>
      <c r="N19" s="1096">
        <v>5637</v>
      </c>
      <c r="O19" s="1096">
        <v>5324</v>
      </c>
      <c r="P19" s="1096">
        <v>35000</v>
      </c>
      <c r="Q19" s="1096">
        <v>22138</v>
      </c>
      <c r="R19" s="1096">
        <v>17140</v>
      </c>
      <c r="S19" s="1096">
        <v>558</v>
      </c>
      <c r="T19" s="1096">
        <v>456</v>
      </c>
      <c r="U19" s="1096">
        <v>353</v>
      </c>
      <c r="V19" s="1104">
        <f t="shared" ref="V19:V29" si="10">(N19/M19)*100</f>
        <v>90.105498721227619</v>
      </c>
      <c r="W19" s="1104">
        <f t="shared" ref="W19:W29" si="11">(O19/M19)*100</f>
        <v>85.102301790281331</v>
      </c>
      <c r="X19" s="1104">
        <f t="shared" ref="X19:X29" si="12">(R19/Q19)*100</f>
        <v>77.423434817960072</v>
      </c>
      <c r="Y19" s="1105" t="s">
        <v>680</v>
      </c>
      <c r="Z19" s="1096">
        <v>1749</v>
      </c>
      <c r="AA19" s="1096">
        <v>2521</v>
      </c>
      <c r="AB19" s="1121"/>
      <c r="AC19" s="1121"/>
    </row>
    <row r="20" spans="1:31" s="1107" customFormat="1" ht="14.1" customHeight="1">
      <c r="A20" s="2783"/>
      <c r="B20" s="1109">
        <v>5</v>
      </c>
      <c r="C20" s="1109" t="s">
        <v>708</v>
      </c>
      <c r="D20" s="1110" t="s">
        <v>678</v>
      </c>
      <c r="E20" s="1111">
        <v>25</v>
      </c>
      <c r="F20" s="1112">
        <v>2</v>
      </c>
      <c r="G20" s="1113">
        <v>18</v>
      </c>
      <c r="H20" s="1114" t="s">
        <v>709</v>
      </c>
      <c r="I20" s="1115">
        <v>50400</v>
      </c>
      <c r="J20" s="1116">
        <v>48711</v>
      </c>
      <c r="K20" s="1115">
        <v>48711</v>
      </c>
      <c r="L20" s="1117">
        <v>100</v>
      </c>
      <c r="M20" s="1109">
        <v>8414</v>
      </c>
      <c r="N20" s="1109">
        <v>7040</v>
      </c>
      <c r="O20" s="1109">
        <v>6919</v>
      </c>
      <c r="P20" s="1109">
        <v>34800</v>
      </c>
      <c r="Q20" s="1109">
        <v>29960</v>
      </c>
      <c r="R20" s="1109">
        <v>23052</v>
      </c>
      <c r="S20" s="1109">
        <v>691</v>
      </c>
      <c r="T20" s="1109">
        <v>615</v>
      </c>
      <c r="U20" s="1109">
        <v>473</v>
      </c>
      <c r="V20" s="1117">
        <f t="shared" si="10"/>
        <v>83.670073686712627</v>
      </c>
      <c r="W20" s="1117">
        <f t="shared" si="11"/>
        <v>82.23199429522225</v>
      </c>
      <c r="X20" s="1117">
        <f t="shared" si="12"/>
        <v>76.942590120160219</v>
      </c>
      <c r="Y20" s="1120" t="s">
        <v>691</v>
      </c>
      <c r="Z20" s="1109">
        <v>784</v>
      </c>
      <c r="AA20" s="1109">
        <v>1777</v>
      </c>
      <c r="AB20" s="1121"/>
      <c r="AC20" s="1121"/>
    </row>
    <row r="21" spans="1:31" s="1107" customFormat="1" ht="14.1" customHeight="1">
      <c r="A21" s="2783"/>
      <c r="B21" s="1109">
        <v>45</v>
      </c>
      <c r="C21" s="1109" t="s">
        <v>710</v>
      </c>
      <c r="D21" s="1110" t="s">
        <v>678</v>
      </c>
      <c r="E21" s="1111">
        <v>29</v>
      </c>
      <c r="F21" s="1112">
        <v>3</v>
      </c>
      <c r="G21" s="1113">
        <v>31</v>
      </c>
      <c r="H21" s="1114" t="s">
        <v>703</v>
      </c>
      <c r="I21" s="1115">
        <v>52800</v>
      </c>
      <c r="J21" s="1116">
        <v>53336</v>
      </c>
      <c r="K21" s="1115">
        <v>53398</v>
      </c>
      <c r="L21" s="1117">
        <v>99.9</v>
      </c>
      <c r="M21" s="1109">
        <v>9142</v>
      </c>
      <c r="N21" s="1109">
        <v>7246</v>
      </c>
      <c r="O21" s="1109">
        <v>7189</v>
      </c>
      <c r="P21" s="1109">
        <v>37500</v>
      </c>
      <c r="Q21" s="1109">
        <v>33546</v>
      </c>
      <c r="R21" s="1109">
        <v>25047</v>
      </c>
      <c r="S21" s="1109">
        <v>710</v>
      </c>
      <c r="T21" s="1109">
        <v>629</v>
      </c>
      <c r="U21" s="1109">
        <v>470</v>
      </c>
      <c r="V21" s="1117">
        <f t="shared" si="10"/>
        <v>79.260555677094729</v>
      </c>
      <c r="W21" s="1117">
        <f t="shared" si="11"/>
        <v>78.637059724349157</v>
      </c>
      <c r="X21" s="1117">
        <f t="shared" si="12"/>
        <v>74.664639599356107</v>
      </c>
      <c r="Y21" s="1120" t="s">
        <v>680</v>
      </c>
      <c r="Z21" s="1109">
        <v>1296</v>
      </c>
      <c r="AA21" s="1109">
        <v>2538</v>
      </c>
      <c r="AB21" s="1121"/>
      <c r="AC21" s="1121"/>
    </row>
    <row r="22" spans="1:31" s="1107" customFormat="1" ht="14.1" customHeight="1">
      <c r="A22" s="2783"/>
      <c r="B22" s="1109">
        <v>17</v>
      </c>
      <c r="C22" s="1109" t="s">
        <v>711</v>
      </c>
      <c r="D22" s="1110" t="s">
        <v>678</v>
      </c>
      <c r="E22" s="1111">
        <v>28</v>
      </c>
      <c r="F22" s="1112">
        <v>3</v>
      </c>
      <c r="G22" s="1113">
        <v>30</v>
      </c>
      <c r="H22" s="1114" t="s">
        <v>679</v>
      </c>
      <c r="I22" s="1115">
        <v>21000</v>
      </c>
      <c r="J22" s="1116">
        <v>19700</v>
      </c>
      <c r="K22" s="1115">
        <v>19711</v>
      </c>
      <c r="L22" s="1117">
        <v>99.9</v>
      </c>
      <c r="M22" s="1109">
        <v>3249</v>
      </c>
      <c r="N22" s="1109">
        <v>2214</v>
      </c>
      <c r="O22" s="1109">
        <v>2214</v>
      </c>
      <c r="P22" s="1109">
        <v>12000</v>
      </c>
      <c r="Q22" s="1109">
        <v>9740</v>
      </c>
      <c r="R22" s="1109">
        <v>8901</v>
      </c>
      <c r="S22" s="1109">
        <v>581</v>
      </c>
      <c r="T22" s="1109">
        <v>494</v>
      </c>
      <c r="U22" s="1109">
        <v>452</v>
      </c>
      <c r="V22" s="1117">
        <f t="shared" si="10"/>
        <v>68.144044321329645</v>
      </c>
      <c r="W22" s="1117">
        <f t="shared" si="11"/>
        <v>68.144044321329645</v>
      </c>
      <c r="X22" s="1117">
        <f t="shared" si="12"/>
        <v>91.386036960985635</v>
      </c>
      <c r="Y22" s="1105" t="s">
        <v>680</v>
      </c>
      <c r="Z22" s="1109">
        <v>750</v>
      </c>
      <c r="AA22" s="1109">
        <v>1582</v>
      </c>
      <c r="AB22" s="1159"/>
      <c r="AC22" s="1159"/>
    </row>
    <row r="23" spans="1:31" s="1107" customFormat="1" ht="14.1" customHeight="1">
      <c r="A23" s="2783"/>
      <c r="B23" s="1109">
        <v>58</v>
      </c>
      <c r="C23" s="1109" t="s">
        <v>712</v>
      </c>
      <c r="D23" s="1110" t="s">
        <v>678</v>
      </c>
      <c r="E23" s="1111">
        <v>27</v>
      </c>
      <c r="F23" s="1112">
        <v>7</v>
      </c>
      <c r="G23" s="1113">
        <v>14</v>
      </c>
      <c r="H23" s="1114" t="s">
        <v>699</v>
      </c>
      <c r="I23" s="1115">
        <v>14800</v>
      </c>
      <c r="J23" s="1116">
        <v>13939</v>
      </c>
      <c r="K23" s="1115">
        <v>14174</v>
      </c>
      <c r="L23" s="1117">
        <v>98.3</v>
      </c>
      <c r="M23" s="1109">
        <v>3774</v>
      </c>
      <c r="N23" s="1109">
        <v>3155</v>
      </c>
      <c r="O23" s="1109">
        <v>3025</v>
      </c>
      <c r="P23" s="1109">
        <v>15600</v>
      </c>
      <c r="Q23" s="1109">
        <v>13869</v>
      </c>
      <c r="R23" s="1109">
        <v>10340</v>
      </c>
      <c r="S23" s="1109">
        <v>1054</v>
      </c>
      <c r="T23" s="1109">
        <v>995</v>
      </c>
      <c r="U23" s="1109">
        <v>742</v>
      </c>
      <c r="V23" s="1117">
        <f t="shared" si="10"/>
        <v>83.59830418653948</v>
      </c>
      <c r="W23" s="1117">
        <f t="shared" si="11"/>
        <v>80.153683094859559</v>
      </c>
      <c r="X23" s="1117">
        <f t="shared" si="12"/>
        <v>74.554762419785135</v>
      </c>
      <c r="Y23" s="1120" t="s">
        <v>691</v>
      </c>
      <c r="Z23" s="1109">
        <v>1296</v>
      </c>
      <c r="AA23" s="1109">
        <v>2808</v>
      </c>
      <c r="AB23" s="1121"/>
      <c r="AC23" s="1121"/>
    </row>
    <row r="24" spans="1:31" s="1107" customFormat="1" ht="14.1" customHeight="1">
      <c r="A24" s="2783"/>
      <c r="B24" s="1109">
        <v>56</v>
      </c>
      <c r="C24" s="1109" t="s">
        <v>713</v>
      </c>
      <c r="D24" s="1110" t="s">
        <v>714</v>
      </c>
      <c r="E24" s="1111" t="s">
        <v>715</v>
      </c>
      <c r="F24" s="1112">
        <v>3</v>
      </c>
      <c r="G24" s="1113">
        <v>22</v>
      </c>
      <c r="H24" s="1114" t="s">
        <v>716</v>
      </c>
      <c r="I24" s="1115">
        <v>7610</v>
      </c>
      <c r="J24" s="1116">
        <v>7520</v>
      </c>
      <c r="K24" s="1115">
        <v>7544</v>
      </c>
      <c r="L24" s="1117">
        <v>99.7</v>
      </c>
      <c r="M24" s="1109">
        <v>1076</v>
      </c>
      <c r="N24" s="1109">
        <v>783</v>
      </c>
      <c r="O24" s="1109">
        <v>783</v>
      </c>
      <c r="P24" s="1109">
        <v>3750</v>
      </c>
      <c r="Q24" s="1109">
        <v>4374</v>
      </c>
      <c r="R24" s="1109">
        <v>2948</v>
      </c>
      <c r="S24" s="1109">
        <v>493</v>
      </c>
      <c r="T24" s="1109">
        <v>582</v>
      </c>
      <c r="U24" s="1109">
        <v>392</v>
      </c>
      <c r="V24" s="1117">
        <f t="shared" si="10"/>
        <v>72.769516728624538</v>
      </c>
      <c r="W24" s="1117">
        <f t="shared" si="11"/>
        <v>72.769516728624538</v>
      </c>
      <c r="X24" s="1117">
        <f t="shared" si="12"/>
        <v>67.39826245999086</v>
      </c>
      <c r="Y24" s="1120" t="s">
        <v>685</v>
      </c>
      <c r="Z24" s="1109">
        <v>1188</v>
      </c>
      <c r="AA24" s="1109">
        <v>2592</v>
      </c>
      <c r="AB24" s="1121"/>
      <c r="AC24" s="1121"/>
    </row>
    <row r="25" spans="1:31" s="1107" customFormat="1" ht="14.1" customHeight="1">
      <c r="A25" s="2783"/>
      <c r="B25" s="1109">
        <v>71</v>
      </c>
      <c r="C25" s="1109" t="s">
        <v>717</v>
      </c>
      <c r="D25" s="1110" t="s">
        <v>678</v>
      </c>
      <c r="E25" s="1111">
        <v>24</v>
      </c>
      <c r="F25" s="1112">
        <v>4</v>
      </c>
      <c r="G25" s="1113">
        <v>11</v>
      </c>
      <c r="H25" s="1114" t="s">
        <v>709</v>
      </c>
      <c r="I25" s="1115">
        <v>8000</v>
      </c>
      <c r="J25" s="1116">
        <v>154</v>
      </c>
      <c r="K25" s="1115">
        <v>154</v>
      </c>
      <c r="L25" s="1117">
        <v>100</v>
      </c>
      <c r="M25" s="1109">
        <v>625</v>
      </c>
      <c r="N25" s="1109">
        <v>559</v>
      </c>
      <c r="O25" s="1109">
        <v>437</v>
      </c>
      <c r="P25" s="1109">
        <v>3200</v>
      </c>
      <c r="Q25" s="1109">
        <v>3200</v>
      </c>
      <c r="R25" s="1109">
        <v>1712</v>
      </c>
      <c r="S25" s="1109">
        <v>400</v>
      </c>
      <c r="T25" s="1109">
        <v>20779</v>
      </c>
      <c r="U25" s="1109">
        <v>11119</v>
      </c>
      <c r="V25" s="1117">
        <f t="shared" si="10"/>
        <v>89.44</v>
      </c>
      <c r="W25" s="1117">
        <f t="shared" si="11"/>
        <v>69.92</v>
      </c>
      <c r="X25" s="1117">
        <f t="shared" si="12"/>
        <v>53.5</v>
      </c>
      <c r="Y25" s="1120" t="s">
        <v>704</v>
      </c>
      <c r="Z25" s="1109">
        <v>2249</v>
      </c>
      <c r="AA25" s="1109">
        <v>4239</v>
      </c>
      <c r="AB25" s="1121"/>
      <c r="AC25" s="1121"/>
    </row>
    <row r="26" spans="1:31" s="1107" customFormat="1" ht="14.1" customHeight="1">
      <c r="A26" s="2783"/>
      <c r="B26" s="1109">
        <v>78</v>
      </c>
      <c r="C26" s="1109" t="s">
        <v>718</v>
      </c>
      <c r="D26" s="1110" t="s">
        <v>678</v>
      </c>
      <c r="E26" s="1111">
        <v>28</v>
      </c>
      <c r="F26" s="1112">
        <v>3</v>
      </c>
      <c r="G26" s="1113">
        <v>15</v>
      </c>
      <c r="H26" s="1114" t="s">
        <v>699</v>
      </c>
      <c r="I26" s="1115">
        <v>7700</v>
      </c>
      <c r="J26" s="1116">
        <v>285</v>
      </c>
      <c r="K26" s="1115">
        <v>285</v>
      </c>
      <c r="L26" s="1117">
        <v>100</v>
      </c>
      <c r="M26" s="1109">
        <v>985</v>
      </c>
      <c r="N26" s="1109">
        <v>661</v>
      </c>
      <c r="O26" s="1109">
        <v>481</v>
      </c>
      <c r="P26" s="1109">
        <v>3440</v>
      </c>
      <c r="Q26" s="1109">
        <v>4077</v>
      </c>
      <c r="R26" s="1109">
        <v>2699</v>
      </c>
      <c r="S26" s="1109">
        <v>447</v>
      </c>
      <c r="T26" s="1109">
        <v>14305</v>
      </c>
      <c r="U26" s="1109">
        <v>9469</v>
      </c>
      <c r="V26" s="1117">
        <f t="shared" si="10"/>
        <v>67.106598984771566</v>
      </c>
      <c r="W26" s="1117">
        <f t="shared" si="11"/>
        <v>48.832487309644669</v>
      </c>
      <c r="X26" s="1117">
        <f t="shared" si="12"/>
        <v>66.200637723816541</v>
      </c>
      <c r="Y26" s="1105" t="s">
        <v>685</v>
      </c>
      <c r="Z26" s="1109">
        <v>2943</v>
      </c>
      <c r="AA26" s="1109">
        <v>4243</v>
      </c>
      <c r="AB26" s="1121"/>
      <c r="AC26" s="1121"/>
    </row>
    <row r="27" spans="1:31" s="1107" customFormat="1" ht="14.1" customHeight="1">
      <c r="A27" s="2783"/>
      <c r="B27" s="1109">
        <v>79</v>
      </c>
      <c r="C27" s="1109" t="s">
        <v>719</v>
      </c>
      <c r="D27" s="1110" t="s">
        <v>678</v>
      </c>
      <c r="E27" s="1111">
        <v>29</v>
      </c>
      <c r="F27" s="1112">
        <v>3</v>
      </c>
      <c r="G27" s="1113">
        <v>27</v>
      </c>
      <c r="H27" s="1114" t="s">
        <v>701</v>
      </c>
      <c r="I27" s="1115">
        <v>7058</v>
      </c>
      <c r="J27" s="1116">
        <v>495</v>
      </c>
      <c r="K27" s="1115">
        <v>495</v>
      </c>
      <c r="L27" s="1117">
        <v>100</v>
      </c>
      <c r="M27" s="1109">
        <v>294</v>
      </c>
      <c r="N27" s="1109">
        <v>169</v>
      </c>
      <c r="O27" s="1109">
        <v>168</v>
      </c>
      <c r="P27" s="1109">
        <v>2194</v>
      </c>
      <c r="Q27" s="1109">
        <v>1715</v>
      </c>
      <c r="R27" s="1109">
        <v>805</v>
      </c>
      <c r="S27" s="1109">
        <v>311</v>
      </c>
      <c r="T27" s="1109">
        <v>3465</v>
      </c>
      <c r="U27" s="1109">
        <v>1627</v>
      </c>
      <c r="V27" s="1117">
        <f t="shared" si="10"/>
        <v>57.482993197278908</v>
      </c>
      <c r="W27" s="1117">
        <f t="shared" si="11"/>
        <v>57.142857142857139</v>
      </c>
      <c r="X27" s="1117">
        <f t="shared" si="12"/>
        <v>46.938775510204081</v>
      </c>
      <c r="Y27" s="1118" t="s">
        <v>680</v>
      </c>
      <c r="Z27" s="1109">
        <v>3255</v>
      </c>
      <c r="AA27" s="1109">
        <v>3255</v>
      </c>
      <c r="AB27" s="1121"/>
      <c r="AC27" s="1121"/>
    </row>
    <row r="28" spans="1:31" s="1107" customFormat="1" ht="14.1" customHeight="1">
      <c r="A28" s="2783"/>
      <c r="B28" s="1109">
        <v>80</v>
      </c>
      <c r="C28" s="1109" t="s">
        <v>720</v>
      </c>
      <c r="D28" s="1110" t="s">
        <v>678</v>
      </c>
      <c r="E28" s="1111">
        <v>29</v>
      </c>
      <c r="F28" s="1112">
        <v>3</v>
      </c>
      <c r="G28" s="1113">
        <v>15</v>
      </c>
      <c r="H28" s="1114" t="s">
        <v>701</v>
      </c>
      <c r="I28" s="1115">
        <v>10000</v>
      </c>
      <c r="J28" s="1116">
        <v>71</v>
      </c>
      <c r="K28" s="1115">
        <v>71</v>
      </c>
      <c r="L28" s="1117">
        <v>100</v>
      </c>
      <c r="M28" s="1109">
        <v>364</v>
      </c>
      <c r="N28" s="1109">
        <v>159</v>
      </c>
      <c r="O28" s="1109">
        <v>149</v>
      </c>
      <c r="P28" s="1109">
        <v>3400</v>
      </c>
      <c r="Q28" s="1109">
        <v>2097</v>
      </c>
      <c r="R28" s="1109">
        <v>997</v>
      </c>
      <c r="S28" s="1109">
        <v>340</v>
      </c>
      <c r="T28" s="1109">
        <v>29535</v>
      </c>
      <c r="U28" s="1109">
        <v>14046</v>
      </c>
      <c r="V28" s="1117">
        <f t="shared" si="10"/>
        <v>43.681318681318679</v>
      </c>
      <c r="W28" s="1117">
        <f t="shared" si="11"/>
        <v>40.934065934065934</v>
      </c>
      <c r="X28" s="1117">
        <f t="shared" si="12"/>
        <v>47.544110634239388</v>
      </c>
      <c r="Y28" s="1118" t="s">
        <v>680</v>
      </c>
      <c r="Z28" s="1109">
        <v>2550</v>
      </c>
      <c r="AA28" s="1109">
        <v>4250</v>
      </c>
      <c r="AB28" s="1121"/>
      <c r="AC28" s="1121"/>
    </row>
    <row r="29" spans="1:31" s="1107" customFormat="1" ht="14.1" customHeight="1" thickBot="1">
      <c r="A29" s="2783"/>
      <c r="B29" s="1122">
        <v>85</v>
      </c>
      <c r="C29" s="1122" t="s">
        <v>721</v>
      </c>
      <c r="D29" s="1123" t="s">
        <v>678</v>
      </c>
      <c r="E29" s="1124">
        <v>29</v>
      </c>
      <c r="F29" s="1125">
        <v>11</v>
      </c>
      <c r="G29" s="1126">
        <v>29</v>
      </c>
      <c r="H29" s="1127" t="s">
        <v>701</v>
      </c>
      <c r="I29" s="1128">
        <v>6516</v>
      </c>
      <c r="J29" s="1103">
        <v>216</v>
      </c>
      <c r="K29" s="1128">
        <v>216</v>
      </c>
      <c r="L29" s="1129">
        <v>100</v>
      </c>
      <c r="M29" s="1122">
        <v>248</v>
      </c>
      <c r="N29" s="1122">
        <v>89</v>
      </c>
      <c r="O29" s="1122">
        <v>86</v>
      </c>
      <c r="P29" s="1122">
        <v>1728</v>
      </c>
      <c r="Q29" s="1122">
        <v>1515</v>
      </c>
      <c r="R29" s="1122">
        <v>679</v>
      </c>
      <c r="S29" s="1122">
        <v>438</v>
      </c>
      <c r="T29" s="1122">
        <v>7014</v>
      </c>
      <c r="U29" s="1122">
        <v>3146</v>
      </c>
      <c r="V29" s="1129">
        <f t="shared" si="10"/>
        <v>35.887096774193552</v>
      </c>
      <c r="W29" s="1129">
        <f t="shared" si="11"/>
        <v>34.677419354838712</v>
      </c>
      <c r="X29" s="1129">
        <f t="shared" si="12"/>
        <v>44.818481848184817</v>
      </c>
      <c r="Y29" s="1160" t="s">
        <v>685</v>
      </c>
      <c r="Z29" s="1109">
        <v>2100</v>
      </c>
      <c r="AA29" s="1122">
        <v>4050</v>
      </c>
      <c r="AB29" s="1121"/>
      <c r="AC29" s="1121"/>
      <c r="AE29" s="1159"/>
    </row>
    <row r="30" spans="1:31" ht="14.1" customHeight="1" thickTop="1">
      <c r="A30" s="2783"/>
      <c r="B30" s="1130"/>
      <c r="C30" s="1131" t="s">
        <v>113</v>
      </c>
      <c r="D30" s="1151"/>
      <c r="E30" s="1152"/>
      <c r="F30" s="1153"/>
      <c r="G30" s="1154"/>
      <c r="H30" s="1136"/>
      <c r="I30" s="1137">
        <f>+SUM(I19:I29)</f>
        <v>248584</v>
      </c>
      <c r="J30" s="1138">
        <f>+SUM(J19:J29)</f>
        <v>192934</v>
      </c>
      <c r="K30" s="1137">
        <f>+SUM(K19:K29)</f>
        <v>193419</v>
      </c>
      <c r="L30" s="1139">
        <f t="shared" ref="L30" si="13">+ROUND(J30/K30*100,1)</f>
        <v>99.7</v>
      </c>
      <c r="M30" s="1137">
        <f t="shared" ref="M30:R30" si="14">+SUM(M19:M29)</f>
        <v>34427</v>
      </c>
      <c r="N30" s="1137">
        <f t="shared" si="14"/>
        <v>27712</v>
      </c>
      <c r="O30" s="1137">
        <f t="shared" si="14"/>
        <v>26775</v>
      </c>
      <c r="P30" s="1137">
        <f t="shared" si="14"/>
        <v>152612</v>
      </c>
      <c r="Q30" s="1137">
        <f t="shared" si="14"/>
        <v>126231</v>
      </c>
      <c r="R30" s="1137">
        <f t="shared" si="14"/>
        <v>94320</v>
      </c>
      <c r="S30" s="1137">
        <f>+ROUND(P30/I30*1000,0)</f>
        <v>614</v>
      </c>
      <c r="T30" s="1137">
        <f>+ROUND(Q30/J30*1000,0)</f>
        <v>654</v>
      </c>
      <c r="U30" s="1137">
        <f>+ROUND(R30/J30*1000,0)</f>
        <v>489</v>
      </c>
      <c r="V30" s="1139">
        <f t="shared" ref="V30" si="15">+ROUND(N30/M30*100,1)</f>
        <v>80.5</v>
      </c>
      <c r="W30" s="1139">
        <f t="shared" ref="W30" si="16">+ROUND(O30/M30*100,1)</f>
        <v>77.8</v>
      </c>
      <c r="X30" s="1139">
        <f t="shared" ref="X30" si="17">+ROUND(R30/Q30*100,1)</f>
        <v>74.7</v>
      </c>
      <c r="Y30" s="1140" t="s">
        <v>696</v>
      </c>
      <c r="Z30" s="1137">
        <f>AVERAGE(Z19:Z29)</f>
        <v>1832.7272727272727</v>
      </c>
      <c r="AA30" s="1137">
        <f>AVERAGE(AA19:AA29)</f>
        <v>3077.7272727272725</v>
      </c>
    </row>
    <row r="31" spans="1:31" ht="14.1" customHeight="1">
      <c r="A31" s="2784"/>
      <c r="B31" s="1141"/>
      <c r="C31" s="1142"/>
      <c r="D31" s="1143"/>
      <c r="E31" s="1144"/>
      <c r="F31" s="1145"/>
      <c r="G31" s="1146"/>
      <c r="H31" s="1147"/>
      <c r="I31" s="1148"/>
      <c r="J31" s="1149"/>
      <c r="K31" s="1148"/>
      <c r="L31" s="1150"/>
      <c r="M31" s="1148"/>
      <c r="N31" s="1148"/>
      <c r="O31" s="1148"/>
      <c r="P31" s="1148"/>
      <c r="Q31" s="1148"/>
      <c r="R31" s="1148"/>
      <c r="S31" s="1148"/>
      <c r="T31" s="1148"/>
      <c r="U31" s="1148"/>
      <c r="V31" s="1150"/>
      <c r="W31" s="1150"/>
      <c r="X31" s="1150"/>
      <c r="Y31" s="1148"/>
      <c r="Z31" s="1148"/>
      <c r="AA31" s="1148"/>
    </row>
    <row r="32" spans="1:31" s="1107" customFormat="1" ht="13.5" customHeight="1">
      <c r="A32" s="2782" t="s">
        <v>500</v>
      </c>
      <c r="B32" s="1096">
        <v>35</v>
      </c>
      <c r="C32" s="1096" t="s">
        <v>722</v>
      </c>
      <c r="D32" s="1097" t="s">
        <v>678</v>
      </c>
      <c r="E32" s="1098">
        <v>24</v>
      </c>
      <c r="F32" s="1099">
        <v>10</v>
      </c>
      <c r="G32" s="1100">
        <v>15</v>
      </c>
      <c r="H32" s="1101" t="s">
        <v>699</v>
      </c>
      <c r="I32" s="1128">
        <v>67100</v>
      </c>
      <c r="J32" s="1103">
        <v>60643</v>
      </c>
      <c r="K32" s="1128">
        <v>60971</v>
      </c>
      <c r="L32" s="1104">
        <v>99.5</v>
      </c>
      <c r="M32" s="1096">
        <v>9364</v>
      </c>
      <c r="N32" s="1096">
        <v>7503</v>
      </c>
      <c r="O32" s="1096">
        <v>6958</v>
      </c>
      <c r="P32" s="1096">
        <v>31600</v>
      </c>
      <c r="Q32" s="1096">
        <v>28008</v>
      </c>
      <c r="R32" s="1096">
        <v>25655</v>
      </c>
      <c r="S32" s="1096">
        <v>471</v>
      </c>
      <c r="T32" s="1096">
        <v>462</v>
      </c>
      <c r="U32" s="1096">
        <v>423</v>
      </c>
      <c r="V32" s="1104">
        <f t="shared" ref="V32:V39" si="18">(N32/M32)*100</f>
        <v>80.126014523707823</v>
      </c>
      <c r="W32" s="1104">
        <f t="shared" ref="W32:W39" si="19">(O32/M32)*100</f>
        <v>74.305852199914568</v>
      </c>
      <c r="X32" s="1104">
        <f t="shared" ref="X32:X39" si="20">(R32/Q32)*100</f>
        <v>91.598828906026853</v>
      </c>
      <c r="Y32" s="1105" t="s">
        <v>680</v>
      </c>
      <c r="Z32" s="1096">
        <v>1954</v>
      </c>
      <c r="AA32" s="1096">
        <v>3466</v>
      </c>
      <c r="AB32" s="1121"/>
      <c r="AC32" s="1121"/>
    </row>
    <row r="33" spans="1:29" s="1107" customFormat="1" ht="14.1" customHeight="1">
      <c r="A33" s="2783"/>
      <c r="B33" s="1109">
        <v>29</v>
      </c>
      <c r="C33" s="1109" t="s">
        <v>723</v>
      </c>
      <c r="D33" s="1110" t="s">
        <v>678</v>
      </c>
      <c r="E33" s="1111">
        <v>26</v>
      </c>
      <c r="F33" s="1112">
        <v>3</v>
      </c>
      <c r="G33" s="1113">
        <v>25</v>
      </c>
      <c r="H33" s="1114" t="s">
        <v>709</v>
      </c>
      <c r="I33" s="1115">
        <v>34900</v>
      </c>
      <c r="J33" s="1116">
        <v>32139</v>
      </c>
      <c r="K33" s="1115">
        <v>32190</v>
      </c>
      <c r="L33" s="1117">
        <v>99.8</v>
      </c>
      <c r="M33" s="1109">
        <v>4227</v>
      </c>
      <c r="N33" s="1109">
        <v>3486</v>
      </c>
      <c r="O33" s="1109">
        <v>3406</v>
      </c>
      <c r="P33" s="1109">
        <v>16000</v>
      </c>
      <c r="Q33" s="1109">
        <v>14467</v>
      </c>
      <c r="R33" s="1109">
        <v>11581</v>
      </c>
      <c r="S33" s="1109">
        <v>458</v>
      </c>
      <c r="T33" s="1109">
        <v>450</v>
      </c>
      <c r="U33" s="1109">
        <v>360</v>
      </c>
      <c r="V33" s="1117">
        <f t="shared" si="18"/>
        <v>82.469836763662173</v>
      </c>
      <c r="W33" s="1117">
        <f t="shared" si="19"/>
        <v>80.577241542465103</v>
      </c>
      <c r="X33" s="1117">
        <f t="shared" si="20"/>
        <v>80.051150895140665</v>
      </c>
      <c r="Y33" s="1118" t="s">
        <v>680</v>
      </c>
      <c r="Z33" s="1109">
        <v>1940</v>
      </c>
      <c r="AA33" s="1109">
        <v>3240</v>
      </c>
      <c r="AB33" s="1121"/>
      <c r="AC33" s="1121"/>
    </row>
    <row r="34" spans="1:29" s="1107" customFormat="1" ht="14.1" customHeight="1">
      <c r="A34" s="2783"/>
      <c r="B34" s="1109">
        <v>25</v>
      </c>
      <c r="C34" s="1109" t="s">
        <v>724</v>
      </c>
      <c r="D34" s="1110" t="s">
        <v>678</v>
      </c>
      <c r="E34" s="1111">
        <v>28</v>
      </c>
      <c r="F34" s="1112">
        <v>3</v>
      </c>
      <c r="G34" s="1113">
        <v>23</v>
      </c>
      <c r="H34" s="1114" t="s">
        <v>725</v>
      </c>
      <c r="I34" s="1115">
        <v>19100</v>
      </c>
      <c r="J34" s="1116">
        <v>18086</v>
      </c>
      <c r="K34" s="1115">
        <v>18242</v>
      </c>
      <c r="L34" s="1117">
        <v>99.1</v>
      </c>
      <c r="M34" s="1109">
        <v>2307</v>
      </c>
      <c r="N34" s="1109">
        <v>1988</v>
      </c>
      <c r="O34" s="1109">
        <v>1988</v>
      </c>
      <c r="P34" s="1109">
        <v>9500</v>
      </c>
      <c r="Q34" s="1109">
        <v>8606</v>
      </c>
      <c r="R34" s="1109">
        <v>6321</v>
      </c>
      <c r="S34" s="1109">
        <v>497</v>
      </c>
      <c r="T34" s="1109">
        <v>476</v>
      </c>
      <c r="U34" s="1109">
        <v>349</v>
      </c>
      <c r="V34" s="1117">
        <f t="shared" si="18"/>
        <v>86.17251842219332</v>
      </c>
      <c r="W34" s="1117">
        <f t="shared" si="19"/>
        <v>86.17251842219332</v>
      </c>
      <c r="X34" s="1117">
        <f t="shared" si="20"/>
        <v>73.448756681385092</v>
      </c>
      <c r="Y34" s="1118" t="s">
        <v>680</v>
      </c>
      <c r="Z34" s="1109">
        <v>1365</v>
      </c>
      <c r="AA34" s="1109">
        <v>3114</v>
      </c>
      <c r="AB34" s="1121"/>
      <c r="AC34" s="1121"/>
    </row>
    <row r="35" spans="1:29" s="1107" customFormat="1" ht="14.1" customHeight="1">
      <c r="A35" s="2783"/>
      <c r="B35" s="1109">
        <v>59</v>
      </c>
      <c r="C35" s="1109" t="s">
        <v>726</v>
      </c>
      <c r="D35" s="1110" t="s">
        <v>678</v>
      </c>
      <c r="E35" s="1111">
        <v>24</v>
      </c>
      <c r="F35" s="1112">
        <v>3</v>
      </c>
      <c r="G35" s="1113">
        <v>14</v>
      </c>
      <c r="H35" s="1114" t="s">
        <v>727</v>
      </c>
      <c r="I35" s="1115">
        <v>27300</v>
      </c>
      <c r="J35" s="1116">
        <v>22476</v>
      </c>
      <c r="K35" s="1115">
        <v>23365</v>
      </c>
      <c r="L35" s="1117">
        <v>96.2</v>
      </c>
      <c r="M35" s="1109">
        <v>2700</v>
      </c>
      <c r="N35" s="1109">
        <v>2574</v>
      </c>
      <c r="O35" s="1109">
        <v>2190</v>
      </c>
      <c r="P35" s="1109">
        <v>11460</v>
      </c>
      <c r="Q35" s="1109">
        <v>8094</v>
      </c>
      <c r="R35" s="1109">
        <v>7397</v>
      </c>
      <c r="S35" s="1109">
        <v>420</v>
      </c>
      <c r="T35" s="1109">
        <v>360</v>
      </c>
      <c r="U35" s="1109">
        <v>329</v>
      </c>
      <c r="V35" s="1117">
        <f t="shared" si="18"/>
        <v>95.333333333333343</v>
      </c>
      <c r="W35" s="1117">
        <f t="shared" si="19"/>
        <v>81.111111111111114</v>
      </c>
      <c r="X35" s="1117">
        <f t="shared" si="20"/>
        <v>91.388682975043238</v>
      </c>
      <c r="Y35" s="1118" t="s">
        <v>685</v>
      </c>
      <c r="Z35" s="1109">
        <v>1652</v>
      </c>
      <c r="AA35" s="1109">
        <v>3326</v>
      </c>
      <c r="AB35" s="1121"/>
      <c r="AC35" s="1121"/>
    </row>
    <row r="36" spans="1:29" s="1107" customFormat="1" ht="14.1" customHeight="1">
      <c r="A36" s="2783"/>
      <c r="B36" s="1109">
        <v>66</v>
      </c>
      <c r="C36" s="1109" t="s">
        <v>728</v>
      </c>
      <c r="D36" s="1110" t="s">
        <v>689</v>
      </c>
      <c r="E36" s="1111">
        <v>58</v>
      </c>
      <c r="F36" s="1112">
        <v>11</v>
      </c>
      <c r="G36" s="1113">
        <v>28</v>
      </c>
      <c r="H36" s="1114" t="s">
        <v>729</v>
      </c>
      <c r="I36" s="1115">
        <v>11000</v>
      </c>
      <c r="J36" s="1116">
        <v>9041</v>
      </c>
      <c r="K36" s="1115">
        <v>9141</v>
      </c>
      <c r="L36" s="1117">
        <v>98.9</v>
      </c>
      <c r="M36" s="1109">
        <v>1173</v>
      </c>
      <c r="N36" s="1109">
        <v>913</v>
      </c>
      <c r="O36" s="1109">
        <v>912</v>
      </c>
      <c r="P36" s="1109">
        <v>5700</v>
      </c>
      <c r="Q36" s="1109">
        <v>4118</v>
      </c>
      <c r="R36" s="1109">
        <v>3214</v>
      </c>
      <c r="S36" s="1109">
        <v>518</v>
      </c>
      <c r="T36" s="1109">
        <v>455</v>
      </c>
      <c r="U36" s="1109">
        <v>355</v>
      </c>
      <c r="V36" s="1117">
        <f t="shared" si="18"/>
        <v>77.834612105711855</v>
      </c>
      <c r="W36" s="1117">
        <f t="shared" si="19"/>
        <v>77.749360613810737</v>
      </c>
      <c r="X36" s="1117">
        <f t="shared" si="20"/>
        <v>78.047595920349693</v>
      </c>
      <c r="Y36" s="1120" t="s">
        <v>680</v>
      </c>
      <c r="Z36" s="1109">
        <v>2678</v>
      </c>
      <c r="AA36" s="1109">
        <v>4168</v>
      </c>
      <c r="AB36" s="1159"/>
      <c r="AC36" s="1159"/>
    </row>
    <row r="37" spans="1:29" s="1107" customFormat="1" ht="14.1" customHeight="1">
      <c r="A37" s="2783"/>
      <c r="B37" s="1109">
        <v>64</v>
      </c>
      <c r="C37" s="1109" t="s">
        <v>730</v>
      </c>
      <c r="D37" s="1110" t="s">
        <v>678</v>
      </c>
      <c r="E37" s="1111">
        <v>26</v>
      </c>
      <c r="F37" s="1112">
        <v>4</v>
      </c>
      <c r="G37" s="1113">
        <v>21</v>
      </c>
      <c r="H37" s="1114" t="s">
        <v>731</v>
      </c>
      <c r="I37" s="1115">
        <v>13500</v>
      </c>
      <c r="J37" s="1116">
        <v>13573</v>
      </c>
      <c r="K37" s="1115">
        <v>13587</v>
      </c>
      <c r="L37" s="1117">
        <v>99.9</v>
      </c>
      <c r="M37" s="1109">
        <v>1707</v>
      </c>
      <c r="N37" s="1109">
        <v>1324</v>
      </c>
      <c r="O37" s="1109">
        <v>1318</v>
      </c>
      <c r="P37" s="1109">
        <v>6300</v>
      </c>
      <c r="Q37" s="1109">
        <v>5216</v>
      </c>
      <c r="R37" s="1109">
        <v>4677</v>
      </c>
      <c r="S37" s="1109">
        <v>467</v>
      </c>
      <c r="T37" s="1109">
        <v>384</v>
      </c>
      <c r="U37" s="1109">
        <v>345</v>
      </c>
      <c r="V37" s="1117">
        <f t="shared" si="18"/>
        <v>77.562975981253658</v>
      </c>
      <c r="W37" s="1117">
        <f t="shared" si="19"/>
        <v>77.211482132396014</v>
      </c>
      <c r="X37" s="1117">
        <f t="shared" si="20"/>
        <v>89.666411042944787</v>
      </c>
      <c r="Y37" s="1120" t="s">
        <v>680</v>
      </c>
      <c r="Z37" s="1109">
        <v>1603</v>
      </c>
      <c r="AA37" s="1109">
        <v>3126</v>
      </c>
      <c r="AB37" s="1121"/>
      <c r="AC37" s="1121"/>
    </row>
    <row r="38" spans="1:29" s="1107" customFormat="1" ht="14.1" customHeight="1">
      <c r="A38" s="2783"/>
      <c r="B38" s="1109">
        <v>88</v>
      </c>
      <c r="C38" s="1109" t="s">
        <v>732</v>
      </c>
      <c r="D38" s="1110" t="s">
        <v>678</v>
      </c>
      <c r="E38" s="1111">
        <v>13</v>
      </c>
      <c r="F38" s="1112">
        <v>3</v>
      </c>
      <c r="G38" s="1113">
        <v>26</v>
      </c>
      <c r="H38" s="1114" t="s">
        <v>733</v>
      </c>
      <c r="I38" s="1115">
        <v>5620</v>
      </c>
      <c r="J38" s="1116">
        <v>4645</v>
      </c>
      <c r="K38" s="1115">
        <v>4659</v>
      </c>
      <c r="L38" s="1117">
        <v>99.7</v>
      </c>
      <c r="M38" s="1109">
        <v>597</v>
      </c>
      <c r="N38" s="1109">
        <v>438</v>
      </c>
      <c r="O38" s="1109">
        <v>438</v>
      </c>
      <c r="P38" s="1109">
        <v>2265</v>
      </c>
      <c r="Q38" s="1109">
        <v>1950</v>
      </c>
      <c r="R38" s="1109">
        <v>1636</v>
      </c>
      <c r="S38" s="1109">
        <v>403</v>
      </c>
      <c r="T38" s="1109">
        <v>420</v>
      </c>
      <c r="U38" s="1109">
        <v>352</v>
      </c>
      <c r="V38" s="1117">
        <f t="shared" si="18"/>
        <v>73.366834170854261</v>
      </c>
      <c r="W38" s="1117">
        <f t="shared" si="19"/>
        <v>73.366834170854261</v>
      </c>
      <c r="X38" s="1117">
        <f t="shared" si="20"/>
        <v>83.897435897435898</v>
      </c>
      <c r="Y38" s="1105" t="s">
        <v>680</v>
      </c>
      <c r="Z38" s="1109">
        <v>2343</v>
      </c>
      <c r="AA38" s="1109">
        <v>3499</v>
      </c>
      <c r="AB38" s="1121"/>
      <c r="AC38" s="1159"/>
    </row>
    <row r="39" spans="1:29" s="1107" customFormat="1" ht="14.1" customHeight="1" thickBot="1">
      <c r="A39" s="2783"/>
      <c r="B39" s="1122">
        <v>52</v>
      </c>
      <c r="C39" s="1122" t="s">
        <v>734</v>
      </c>
      <c r="D39" s="1123" t="s">
        <v>678</v>
      </c>
      <c r="E39" s="1124">
        <v>24</v>
      </c>
      <c r="F39" s="1125">
        <v>3</v>
      </c>
      <c r="G39" s="1126">
        <v>23</v>
      </c>
      <c r="H39" s="1127" t="s">
        <v>709</v>
      </c>
      <c r="I39" s="1128">
        <v>9500</v>
      </c>
      <c r="J39" s="1103">
        <v>8690</v>
      </c>
      <c r="K39" s="1128">
        <v>8709</v>
      </c>
      <c r="L39" s="1129">
        <v>99.8</v>
      </c>
      <c r="M39" s="1122">
        <v>1069</v>
      </c>
      <c r="N39" s="1122">
        <v>826</v>
      </c>
      <c r="O39" s="1122">
        <v>826</v>
      </c>
      <c r="P39" s="1122">
        <v>4000</v>
      </c>
      <c r="Q39" s="1122">
        <v>3719</v>
      </c>
      <c r="R39" s="1122">
        <v>2929</v>
      </c>
      <c r="S39" s="1122">
        <v>421</v>
      </c>
      <c r="T39" s="1122">
        <v>428</v>
      </c>
      <c r="U39" s="1122">
        <v>337</v>
      </c>
      <c r="V39" s="1129">
        <f t="shared" si="18"/>
        <v>77.268475210477078</v>
      </c>
      <c r="W39" s="1129">
        <f t="shared" si="19"/>
        <v>77.268475210477078</v>
      </c>
      <c r="X39" s="1129">
        <f t="shared" si="20"/>
        <v>78.757730572734602</v>
      </c>
      <c r="Y39" s="1160" t="s">
        <v>680</v>
      </c>
      <c r="Z39" s="1122">
        <v>1728</v>
      </c>
      <c r="AA39" s="1122">
        <v>3024</v>
      </c>
      <c r="AB39" s="1121"/>
      <c r="AC39" s="1121"/>
    </row>
    <row r="40" spans="1:29" ht="14.1" customHeight="1" thickTop="1">
      <c r="A40" s="2783"/>
      <c r="B40" s="1130"/>
      <c r="C40" s="1131" t="s">
        <v>113</v>
      </c>
      <c r="D40" s="1151"/>
      <c r="E40" s="1152"/>
      <c r="F40" s="1153"/>
      <c r="G40" s="1154"/>
      <c r="H40" s="1155"/>
      <c r="I40" s="1137">
        <f>+SUM(I32:I39)</f>
        <v>188020</v>
      </c>
      <c r="J40" s="1138">
        <f>+SUM(J32:J39)</f>
        <v>169293</v>
      </c>
      <c r="K40" s="1137">
        <f>+SUM(K32:K39)</f>
        <v>170864</v>
      </c>
      <c r="L40" s="1139">
        <f t="shared" ref="L40" si="21">+ROUND(J40/K40*100,1)</f>
        <v>99.1</v>
      </c>
      <c r="M40" s="1137">
        <f t="shared" ref="M40:R40" si="22">+SUM(M32:M39)</f>
        <v>23144</v>
      </c>
      <c r="N40" s="1137">
        <f t="shared" si="22"/>
        <v>19052</v>
      </c>
      <c r="O40" s="1137">
        <f t="shared" si="22"/>
        <v>18036</v>
      </c>
      <c r="P40" s="1137">
        <f t="shared" si="22"/>
        <v>86825</v>
      </c>
      <c r="Q40" s="1137">
        <f t="shared" si="22"/>
        <v>74178</v>
      </c>
      <c r="R40" s="1137">
        <f t="shared" si="22"/>
        <v>63410</v>
      </c>
      <c r="S40" s="1137">
        <f>+ROUND(P40/I40*1000,0)</f>
        <v>462</v>
      </c>
      <c r="T40" s="1137">
        <f>+ROUND(Q40/J40*1000,0)</f>
        <v>438</v>
      </c>
      <c r="U40" s="1137">
        <f>+ROUND(R40/J40*1000,0)</f>
        <v>375</v>
      </c>
      <c r="V40" s="1139">
        <f>+ROUND(N40/M40*100,1)</f>
        <v>82.3</v>
      </c>
      <c r="W40" s="1139">
        <f>+ROUND((O40/M40)*100,1)</f>
        <v>77.900000000000006</v>
      </c>
      <c r="X40" s="1139">
        <f t="shared" ref="X40" si="23">+ROUND(R40/Q40*100,1)</f>
        <v>85.5</v>
      </c>
      <c r="Y40" s="1140" t="s">
        <v>696</v>
      </c>
      <c r="Z40" s="1137">
        <f>AVERAGE(Z32:Z39)</f>
        <v>1907.875</v>
      </c>
      <c r="AA40" s="1137">
        <f>AVERAGE(AA32:AA39)</f>
        <v>3370.375</v>
      </c>
    </row>
    <row r="41" spans="1:29" ht="14.1" customHeight="1">
      <c r="A41" s="2784"/>
      <c r="B41" s="1141"/>
      <c r="C41" s="1142"/>
      <c r="D41" s="1143"/>
      <c r="E41" s="1144"/>
      <c r="F41" s="1145"/>
      <c r="G41" s="1146"/>
      <c r="H41" s="1147"/>
      <c r="I41" s="1156"/>
      <c r="J41" s="1157"/>
      <c r="K41" s="1156"/>
      <c r="L41" s="1158"/>
      <c r="M41" s="1156"/>
      <c r="N41" s="1156"/>
      <c r="O41" s="1156"/>
      <c r="P41" s="1156"/>
      <c r="Q41" s="1156"/>
      <c r="R41" s="1156"/>
      <c r="S41" s="1156"/>
      <c r="T41" s="1156"/>
      <c r="U41" s="1156"/>
      <c r="V41" s="1158"/>
      <c r="W41" s="1158"/>
      <c r="X41" s="1158"/>
      <c r="Y41" s="1156"/>
      <c r="Z41" s="1156"/>
      <c r="AA41" s="1156"/>
    </row>
    <row r="42" spans="1:29" s="1107" customFormat="1" ht="14.1" customHeight="1">
      <c r="A42" s="2782" t="s">
        <v>735</v>
      </c>
      <c r="B42" s="1096">
        <v>70</v>
      </c>
      <c r="C42" s="1096" t="s">
        <v>736</v>
      </c>
      <c r="D42" s="1097" t="s">
        <v>678</v>
      </c>
      <c r="E42" s="1098">
        <v>23</v>
      </c>
      <c r="F42" s="1099">
        <v>3</v>
      </c>
      <c r="G42" s="1100">
        <v>14</v>
      </c>
      <c r="H42" s="1101" t="s">
        <v>684</v>
      </c>
      <c r="I42" s="1128">
        <v>104400</v>
      </c>
      <c r="J42" s="1103">
        <v>96654</v>
      </c>
      <c r="K42" s="1128">
        <v>97558</v>
      </c>
      <c r="L42" s="1104">
        <v>99.1</v>
      </c>
      <c r="M42" s="1096">
        <v>11443</v>
      </c>
      <c r="N42" s="1096">
        <v>10395</v>
      </c>
      <c r="O42" s="1096">
        <v>9505</v>
      </c>
      <c r="P42" s="1096">
        <v>44400</v>
      </c>
      <c r="Q42" s="1096">
        <v>34942</v>
      </c>
      <c r="R42" s="1096">
        <v>31351</v>
      </c>
      <c r="S42" s="1096">
        <v>425</v>
      </c>
      <c r="T42" s="1096">
        <v>362</v>
      </c>
      <c r="U42" s="1096">
        <v>324</v>
      </c>
      <c r="V42" s="1104">
        <f t="shared" ref="V42:V47" si="24">(N42/M42)*100</f>
        <v>90.841562527309279</v>
      </c>
      <c r="W42" s="1104">
        <f t="shared" ref="W42:W47" si="25">(O42/M42)*100</f>
        <v>83.063881849165426</v>
      </c>
      <c r="X42" s="1104">
        <f t="shared" ref="X42:X47" si="26">(R42/Q42)*100</f>
        <v>89.72296949230153</v>
      </c>
      <c r="Y42" s="1161" t="s">
        <v>680</v>
      </c>
      <c r="Z42" s="1096">
        <v>1400</v>
      </c>
      <c r="AA42" s="1096">
        <v>2920</v>
      </c>
      <c r="AB42" s="1121"/>
      <c r="AC42" s="1121"/>
    </row>
    <row r="43" spans="1:29" s="1107" customFormat="1" ht="14.1" customHeight="1">
      <c r="A43" s="2783"/>
      <c r="B43" s="1109">
        <v>83</v>
      </c>
      <c r="C43" s="1109" t="s">
        <v>737</v>
      </c>
      <c r="D43" s="1110" t="s">
        <v>678</v>
      </c>
      <c r="E43" s="1111">
        <v>25</v>
      </c>
      <c r="F43" s="1112">
        <v>3</v>
      </c>
      <c r="G43" s="1113">
        <v>26</v>
      </c>
      <c r="H43" s="1114" t="s">
        <v>709</v>
      </c>
      <c r="I43" s="1115">
        <v>13400</v>
      </c>
      <c r="J43" s="1116">
        <v>12724</v>
      </c>
      <c r="K43" s="1115">
        <v>12811</v>
      </c>
      <c r="L43" s="1117">
        <v>99.3</v>
      </c>
      <c r="M43" s="1109">
        <v>1295</v>
      </c>
      <c r="N43" s="1109">
        <v>1219</v>
      </c>
      <c r="O43" s="1109">
        <v>1219</v>
      </c>
      <c r="P43" s="1109">
        <v>5000</v>
      </c>
      <c r="Q43" s="1109">
        <v>3875</v>
      </c>
      <c r="R43" s="1109">
        <v>3548</v>
      </c>
      <c r="S43" s="1109">
        <v>373</v>
      </c>
      <c r="T43" s="1109">
        <v>305</v>
      </c>
      <c r="U43" s="1109">
        <v>279</v>
      </c>
      <c r="V43" s="1117">
        <f t="shared" si="24"/>
        <v>94.131274131274139</v>
      </c>
      <c r="W43" s="1117">
        <f t="shared" si="25"/>
        <v>94.131274131274139</v>
      </c>
      <c r="X43" s="1117">
        <f t="shared" si="26"/>
        <v>91.561290322580646</v>
      </c>
      <c r="Y43" s="1120" t="s">
        <v>704</v>
      </c>
      <c r="Z43" s="1109">
        <v>1923</v>
      </c>
      <c r="AA43" s="1109">
        <v>3716</v>
      </c>
      <c r="AB43" s="1121"/>
      <c r="AC43" s="1121"/>
    </row>
    <row r="44" spans="1:29" s="1107" customFormat="1" ht="14.1" customHeight="1">
      <c r="A44" s="2783"/>
      <c r="B44" s="1162">
        <v>76</v>
      </c>
      <c r="C44" s="1162" t="s">
        <v>738</v>
      </c>
      <c r="D44" s="1163" t="s">
        <v>689</v>
      </c>
      <c r="E44" s="1164">
        <v>63</v>
      </c>
      <c r="F44" s="1165">
        <v>11</v>
      </c>
      <c r="G44" s="1166">
        <v>7</v>
      </c>
      <c r="H44" s="1167" t="s">
        <v>739</v>
      </c>
      <c r="I44" s="1115">
        <v>10300</v>
      </c>
      <c r="J44" s="1168">
        <v>10154</v>
      </c>
      <c r="K44" s="1115">
        <v>10222</v>
      </c>
      <c r="L44" s="1169">
        <v>99.3</v>
      </c>
      <c r="M44" s="1162">
        <v>1158</v>
      </c>
      <c r="N44" s="1162">
        <v>972</v>
      </c>
      <c r="O44" s="1162">
        <v>972</v>
      </c>
      <c r="P44" s="1162">
        <v>4500</v>
      </c>
      <c r="Q44" s="1162">
        <v>3838</v>
      </c>
      <c r="R44" s="1162">
        <v>3173</v>
      </c>
      <c r="S44" s="1162">
        <v>437</v>
      </c>
      <c r="T44" s="1162">
        <v>378</v>
      </c>
      <c r="U44" s="1162">
        <v>312</v>
      </c>
      <c r="V44" s="1169">
        <f t="shared" si="24"/>
        <v>83.937823834196891</v>
      </c>
      <c r="W44" s="1169">
        <f t="shared" si="25"/>
        <v>83.937823834196891</v>
      </c>
      <c r="X44" s="1169">
        <f t="shared" si="26"/>
        <v>82.67326732673267</v>
      </c>
      <c r="Y44" s="1120" t="s">
        <v>680</v>
      </c>
      <c r="Z44" s="1162">
        <v>1836</v>
      </c>
      <c r="AA44" s="1162">
        <v>3790</v>
      </c>
      <c r="AB44" s="1121"/>
      <c r="AC44" s="1121"/>
    </row>
    <row r="45" spans="1:29" s="1107" customFormat="1" ht="14.1" customHeight="1">
      <c r="A45" s="2783"/>
      <c r="B45" s="1162">
        <v>93</v>
      </c>
      <c r="C45" s="1162" t="s">
        <v>740</v>
      </c>
      <c r="D45" s="1163" t="s">
        <v>678</v>
      </c>
      <c r="E45" s="1164">
        <v>29</v>
      </c>
      <c r="F45" s="1165">
        <v>3</v>
      </c>
      <c r="G45" s="1166">
        <v>31</v>
      </c>
      <c r="H45" s="1167" t="s">
        <v>701</v>
      </c>
      <c r="I45" s="1115">
        <v>6440</v>
      </c>
      <c r="J45" s="1170">
        <v>6016</v>
      </c>
      <c r="K45" s="1128">
        <v>6193</v>
      </c>
      <c r="L45" s="1169">
        <v>97.1</v>
      </c>
      <c r="M45" s="1162">
        <v>1212</v>
      </c>
      <c r="N45" s="1162">
        <v>934</v>
      </c>
      <c r="O45" s="1162">
        <v>912</v>
      </c>
      <c r="P45" s="1162">
        <v>4740</v>
      </c>
      <c r="Q45" s="1162">
        <v>3767</v>
      </c>
      <c r="R45" s="1162">
        <v>3321</v>
      </c>
      <c r="S45" s="1162">
        <v>736</v>
      </c>
      <c r="T45" s="1162">
        <v>626</v>
      </c>
      <c r="U45" s="1162">
        <v>552</v>
      </c>
      <c r="V45" s="1169">
        <f t="shared" si="24"/>
        <v>77.062706270627075</v>
      </c>
      <c r="W45" s="1169">
        <f t="shared" si="25"/>
        <v>75.247524752475243</v>
      </c>
      <c r="X45" s="1169">
        <f t="shared" si="26"/>
        <v>88.160339792938686</v>
      </c>
      <c r="Y45" s="1120" t="s">
        <v>680</v>
      </c>
      <c r="Z45" s="1162">
        <v>1479</v>
      </c>
      <c r="AA45" s="1162">
        <v>2883</v>
      </c>
      <c r="AB45" s="1121"/>
      <c r="AC45" s="1121"/>
    </row>
    <row r="46" spans="1:29" s="1107" customFormat="1" ht="14.1" customHeight="1">
      <c r="A46" s="2783"/>
      <c r="B46" s="1162">
        <v>94</v>
      </c>
      <c r="C46" s="1162" t="s">
        <v>741</v>
      </c>
      <c r="D46" s="1163" t="s">
        <v>678</v>
      </c>
      <c r="E46" s="1164">
        <v>29</v>
      </c>
      <c r="F46" s="1165">
        <v>3</v>
      </c>
      <c r="G46" s="1166">
        <v>31</v>
      </c>
      <c r="H46" s="1167" t="s">
        <v>701</v>
      </c>
      <c r="I46" s="1115">
        <v>6500</v>
      </c>
      <c r="J46" s="1115">
        <v>6066</v>
      </c>
      <c r="K46" s="1115">
        <v>6190</v>
      </c>
      <c r="L46" s="1169">
        <v>98</v>
      </c>
      <c r="M46" s="1162">
        <v>606</v>
      </c>
      <c r="N46" s="1162">
        <v>606</v>
      </c>
      <c r="O46" s="1162">
        <v>606</v>
      </c>
      <c r="P46" s="1162">
        <v>2490</v>
      </c>
      <c r="Q46" s="1162">
        <v>1781</v>
      </c>
      <c r="R46" s="1162">
        <v>1660</v>
      </c>
      <c r="S46" s="1162">
        <v>383</v>
      </c>
      <c r="T46" s="1162">
        <v>294</v>
      </c>
      <c r="U46" s="1162">
        <v>274</v>
      </c>
      <c r="V46" s="1169">
        <f t="shared" si="24"/>
        <v>100</v>
      </c>
      <c r="W46" s="1169">
        <f t="shared" si="25"/>
        <v>100</v>
      </c>
      <c r="X46" s="1169">
        <f t="shared" si="26"/>
        <v>93.206064008983716</v>
      </c>
      <c r="Y46" s="1120" t="s">
        <v>680</v>
      </c>
      <c r="Z46" s="1162">
        <v>1820</v>
      </c>
      <c r="AA46" s="1162">
        <v>3473</v>
      </c>
      <c r="AB46" s="1121"/>
      <c r="AC46" s="1121"/>
    </row>
    <row r="47" spans="1:29" s="1107" customFormat="1" ht="14.1" customHeight="1" thickBot="1">
      <c r="A47" s="2783"/>
      <c r="B47" s="1122">
        <v>91</v>
      </c>
      <c r="C47" s="1122" t="s">
        <v>742</v>
      </c>
      <c r="D47" s="1123" t="s">
        <v>678</v>
      </c>
      <c r="E47" s="1124">
        <v>29</v>
      </c>
      <c r="F47" s="1125">
        <v>3</v>
      </c>
      <c r="G47" s="1126">
        <v>15</v>
      </c>
      <c r="H47" s="1127" t="s">
        <v>699</v>
      </c>
      <c r="I47" s="1128">
        <v>6930</v>
      </c>
      <c r="J47" s="1103">
        <v>6471</v>
      </c>
      <c r="K47" s="1128">
        <v>6483</v>
      </c>
      <c r="L47" s="1129">
        <v>99.8</v>
      </c>
      <c r="M47" s="1122">
        <v>730</v>
      </c>
      <c r="N47" s="1122">
        <v>602</v>
      </c>
      <c r="O47" s="1122">
        <v>602</v>
      </c>
      <c r="P47" s="1122">
        <v>2910</v>
      </c>
      <c r="Q47" s="1122">
        <v>2288</v>
      </c>
      <c r="R47" s="1122">
        <v>2051</v>
      </c>
      <c r="S47" s="1122">
        <v>420</v>
      </c>
      <c r="T47" s="1122">
        <v>354</v>
      </c>
      <c r="U47" s="1122">
        <v>317</v>
      </c>
      <c r="V47" s="1129">
        <f t="shared" si="24"/>
        <v>82.465753424657535</v>
      </c>
      <c r="W47" s="1129">
        <f t="shared" si="25"/>
        <v>82.465753424657535</v>
      </c>
      <c r="X47" s="1129">
        <f t="shared" si="26"/>
        <v>89.641608391608401</v>
      </c>
      <c r="Y47" s="1105" t="s">
        <v>680</v>
      </c>
      <c r="Z47" s="1122">
        <v>1700</v>
      </c>
      <c r="AA47" s="1122">
        <v>3200</v>
      </c>
      <c r="AB47" s="1121"/>
      <c r="AC47" s="1121"/>
    </row>
    <row r="48" spans="1:29" ht="14.1" customHeight="1" thickTop="1">
      <c r="A48" s="2783"/>
      <c r="B48" s="1130"/>
      <c r="C48" s="1131" t="s">
        <v>113</v>
      </c>
      <c r="D48" s="1151"/>
      <c r="E48" s="1152"/>
      <c r="F48" s="1153"/>
      <c r="G48" s="1154"/>
      <c r="H48" s="1155"/>
      <c r="I48" s="1137">
        <f>+SUM(I42:I47)</f>
        <v>147970</v>
      </c>
      <c r="J48" s="1138">
        <f>+SUM(J42:J47)</f>
        <v>138085</v>
      </c>
      <c r="K48" s="1137">
        <f>+SUM(K42:K47)</f>
        <v>139457</v>
      </c>
      <c r="L48" s="1139">
        <f>+ROUND(J48/K48*100,1)</f>
        <v>99</v>
      </c>
      <c r="M48" s="1137">
        <f t="shared" ref="M48:R48" si="27">+SUM(M42:M47)</f>
        <v>16444</v>
      </c>
      <c r="N48" s="1137">
        <f t="shared" si="27"/>
        <v>14728</v>
      </c>
      <c r="O48" s="1137">
        <f t="shared" si="27"/>
        <v>13816</v>
      </c>
      <c r="P48" s="1137">
        <f t="shared" si="27"/>
        <v>64040</v>
      </c>
      <c r="Q48" s="1137">
        <f t="shared" si="27"/>
        <v>50491</v>
      </c>
      <c r="R48" s="1137">
        <f t="shared" si="27"/>
        <v>45104</v>
      </c>
      <c r="S48" s="1137">
        <f>+ROUND(P48/I48*1000,0)</f>
        <v>433</v>
      </c>
      <c r="T48" s="1137">
        <f>+ROUND(Q48/J48*1000,0)</f>
        <v>366</v>
      </c>
      <c r="U48" s="1137">
        <f>+ROUND(R48/J48*1000,0)</f>
        <v>327</v>
      </c>
      <c r="V48" s="1139">
        <f>+ROUND(N48/M48*100,1)</f>
        <v>89.6</v>
      </c>
      <c r="W48" s="1139">
        <f>+ROUND(O48/M48*100,1)</f>
        <v>84</v>
      </c>
      <c r="X48" s="1139">
        <f>+ROUND(R48/Q48*100,1)</f>
        <v>89.3</v>
      </c>
      <c r="Y48" s="1140" t="s">
        <v>696</v>
      </c>
      <c r="Z48" s="1137">
        <f>AVERAGE(Z42:Z47)</f>
        <v>1693</v>
      </c>
      <c r="AA48" s="1137">
        <f>AVERAGE(AA42:AA47)</f>
        <v>3330.3333333333335</v>
      </c>
    </row>
    <row r="49" spans="1:29" ht="14.1" customHeight="1">
      <c r="A49" s="2784"/>
      <c r="B49" s="1141"/>
      <c r="C49" s="1142"/>
      <c r="D49" s="1143"/>
      <c r="E49" s="1144"/>
      <c r="F49" s="1145"/>
      <c r="G49" s="1146"/>
      <c r="H49" s="1147"/>
      <c r="I49" s="1156"/>
      <c r="J49" s="1157"/>
      <c r="K49" s="1156"/>
      <c r="L49" s="1158"/>
      <c r="M49" s="1156"/>
      <c r="N49" s="1156"/>
      <c r="O49" s="1156"/>
      <c r="P49" s="1156"/>
      <c r="Q49" s="1156"/>
      <c r="R49" s="1156"/>
      <c r="S49" s="1156"/>
      <c r="T49" s="1156"/>
      <c r="U49" s="1156"/>
      <c r="V49" s="1158"/>
      <c r="W49" s="1158"/>
      <c r="X49" s="1158"/>
      <c r="Y49" s="1156"/>
      <c r="Z49" s="1156"/>
      <c r="AA49" s="1156"/>
    </row>
    <row r="50" spans="1:29" s="1107" customFormat="1" ht="14.1" customHeight="1" thickBot="1">
      <c r="A50" s="2782" t="s">
        <v>743</v>
      </c>
      <c r="B50" s="1171">
        <v>20</v>
      </c>
      <c r="C50" s="1171" t="s">
        <v>744</v>
      </c>
      <c r="D50" s="1172" t="s">
        <v>678</v>
      </c>
      <c r="E50" s="1173">
        <v>9</v>
      </c>
      <c r="F50" s="1174">
        <v>3</v>
      </c>
      <c r="G50" s="1175">
        <v>31</v>
      </c>
      <c r="H50" s="1176" t="s">
        <v>745</v>
      </c>
      <c r="I50" s="1128">
        <v>7000</v>
      </c>
      <c r="J50" s="1103">
        <v>4965</v>
      </c>
      <c r="K50" s="1128">
        <v>4965</v>
      </c>
      <c r="L50" s="1177">
        <v>100</v>
      </c>
      <c r="M50" s="1171">
        <v>910</v>
      </c>
      <c r="N50" s="1171">
        <v>696</v>
      </c>
      <c r="O50" s="1171">
        <v>681</v>
      </c>
      <c r="P50" s="1171">
        <v>4085</v>
      </c>
      <c r="Q50" s="1171">
        <v>3640</v>
      </c>
      <c r="R50" s="1171">
        <v>2493</v>
      </c>
      <c r="S50" s="1171">
        <v>585</v>
      </c>
      <c r="T50" s="1171">
        <v>733</v>
      </c>
      <c r="U50" s="1171">
        <v>502</v>
      </c>
      <c r="V50" s="1178">
        <f t="shared" ref="V50" si="28">(N50/M50)*100</f>
        <v>76.483516483516482</v>
      </c>
      <c r="W50" s="1178">
        <f t="shared" ref="W50" si="29">(O50/M50)*100</f>
        <v>74.835164835164832</v>
      </c>
      <c r="X50" s="1178">
        <f t="shared" ref="X50" si="30">(R50/Q50)*100</f>
        <v>68.489010989010993</v>
      </c>
      <c r="Y50" s="1105" t="s">
        <v>691</v>
      </c>
      <c r="Z50" s="1171">
        <v>1944</v>
      </c>
      <c r="AA50" s="1179">
        <v>3888</v>
      </c>
      <c r="AB50" s="1121"/>
      <c r="AC50" s="1121"/>
    </row>
    <row r="51" spans="1:29" ht="14.1" customHeight="1" thickTop="1">
      <c r="A51" s="2783"/>
      <c r="B51" s="1130"/>
      <c r="C51" s="1131" t="s">
        <v>113</v>
      </c>
      <c r="D51" s="1151"/>
      <c r="E51" s="1152"/>
      <c r="F51" s="1153"/>
      <c r="G51" s="1154"/>
      <c r="H51" s="1155"/>
      <c r="I51" s="1137">
        <f>+I50</f>
        <v>7000</v>
      </c>
      <c r="J51" s="1138">
        <f>+J50</f>
        <v>4965</v>
      </c>
      <c r="K51" s="1137">
        <f>+K50</f>
        <v>4965</v>
      </c>
      <c r="L51" s="1139">
        <f>+ROUND(J51/K51*100,1)</f>
        <v>100</v>
      </c>
      <c r="M51" s="1137">
        <f t="shared" ref="M51:R51" si="31">+M50</f>
        <v>910</v>
      </c>
      <c r="N51" s="1137">
        <f t="shared" si="31"/>
        <v>696</v>
      </c>
      <c r="O51" s="1137">
        <f t="shared" si="31"/>
        <v>681</v>
      </c>
      <c r="P51" s="1137">
        <f t="shared" si="31"/>
        <v>4085</v>
      </c>
      <c r="Q51" s="1137">
        <f t="shared" si="31"/>
        <v>3640</v>
      </c>
      <c r="R51" s="1137">
        <f t="shared" si="31"/>
        <v>2493</v>
      </c>
      <c r="S51" s="1137">
        <f>+ROUND(P51/I51*1000,0)</f>
        <v>584</v>
      </c>
      <c r="T51" s="1137">
        <f>+ROUND(Q51/J51*1000,0)</f>
        <v>733</v>
      </c>
      <c r="U51" s="1137">
        <f>+ROUND(R51/J51*1000,0)</f>
        <v>502</v>
      </c>
      <c r="V51" s="1139">
        <f>+ROUND(N51/M51*100,1)</f>
        <v>76.5</v>
      </c>
      <c r="W51" s="1139">
        <f>+ROUND(O51/M51*100,1)</f>
        <v>74.8</v>
      </c>
      <c r="X51" s="1139">
        <f>+ROUND(R51/Q51*100,1)</f>
        <v>68.5</v>
      </c>
      <c r="Y51" s="1140" t="s">
        <v>696</v>
      </c>
      <c r="Z51" s="1137">
        <f>+Z50</f>
        <v>1944</v>
      </c>
      <c r="AA51" s="1137">
        <f>+AA50</f>
        <v>3888</v>
      </c>
    </row>
    <row r="52" spans="1:29" ht="14.1" customHeight="1">
      <c r="A52" s="2784"/>
      <c r="B52" s="1141"/>
      <c r="C52" s="1142"/>
      <c r="D52" s="1143"/>
      <c r="E52" s="1144"/>
      <c r="F52" s="1145"/>
      <c r="G52" s="1146"/>
      <c r="H52" s="1147"/>
      <c r="I52" s="1156"/>
      <c r="J52" s="1157"/>
      <c r="K52" s="1156"/>
      <c r="L52" s="1158"/>
      <c r="M52" s="1156"/>
      <c r="N52" s="1156"/>
      <c r="O52" s="1156"/>
      <c r="P52" s="1156"/>
      <c r="Q52" s="1156"/>
      <c r="R52" s="1156"/>
      <c r="S52" s="1156"/>
      <c r="T52" s="1156"/>
      <c r="U52" s="1156"/>
      <c r="V52" s="1158"/>
      <c r="W52" s="1158"/>
      <c r="X52" s="1158"/>
      <c r="Y52" s="1156"/>
      <c r="Z52" s="1156"/>
      <c r="AA52" s="1156"/>
    </row>
    <row r="53" spans="1:29" s="1107" customFormat="1" ht="14.1" customHeight="1">
      <c r="A53" s="2782" t="s">
        <v>503</v>
      </c>
      <c r="B53" s="1096">
        <v>4</v>
      </c>
      <c r="C53" s="1096" t="s">
        <v>746</v>
      </c>
      <c r="D53" s="1097" t="s">
        <v>678</v>
      </c>
      <c r="E53" s="1098">
        <v>27</v>
      </c>
      <c r="F53" s="1099">
        <v>3</v>
      </c>
      <c r="G53" s="1100">
        <v>27</v>
      </c>
      <c r="H53" s="1101" t="s">
        <v>701</v>
      </c>
      <c r="I53" s="1128">
        <v>203500</v>
      </c>
      <c r="J53" s="1103">
        <v>204510</v>
      </c>
      <c r="K53" s="1128">
        <v>205229</v>
      </c>
      <c r="L53" s="1104">
        <v>99.6</v>
      </c>
      <c r="M53" s="1096">
        <v>26042</v>
      </c>
      <c r="N53" s="1096">
        <v>23139</v>
      </c>
      <c r="O53" s="1096">
        <v>22544</v>
      </c>
      <c r="P53" s="1096">
        <v>82000</v>
      </c>
      <c r="Q53" s="1096">
        <v>81537</v>
      </c>
      <c r="R53" s="1096">
        <v>71348</v>
      </c>
      <c r="S53" s="1096">
        <v>403</v>
      </c>
      <c r="T53" s="1096">
        <v>399</v>
      </c>
      <c r="U53" s="1096">
        <v>349</v>
      </c>
      <c r="V53" s="1104">
        <f t="shared" ref="V53:V59" si="32">(N53/M53)*100</f>
        <v>88.852622686429612</v>
      </c>
      <c r="W53" s="1104">
        <f t="shared" ref="W53:W59" si="33">(O53/M53)*100</f>
        <v>86.567851931495284</v>
      </c>
      <c r="X53" s="1104">
        <f t="shared" ref="X53:X59" si="34">(R53/Q53)*100</f>
        <v>87.503832615867637</v>
      </c>
      <c r="Y53" s="1105" t="s">
        <v>680</v>
      </c>
      <c r="Z53" s="1096">
        <v>1540</v>
      </c>
      <c r="AA53" s="1096">
        <v>2670</v>
      </c>
      <c r="AB53" s="1121"/>
      <c r="AC53" s="1121"/>
    </row>
    <row r="54" spans="1:29" s="1107" customFormat="1" ht="14.1" customHeight="1">
      <c r="A54" s="2783"/>
      <c r="B54" s="1109">
        <v>41</v>
      </c>
      <c r="C54" s="1109" t="s">
        <v>747</v>
      </c>
      <c r="D54" s="1110" t="s">
        <v>678</v>
      </c>
      <c r="E54" s="1111">
        <v>27</v>
      </c>
      <c r="F54" s="1112">
        <v>3</v>
      </c>
      <c r="G54" s="1113">
        <v>31</v>
      </c>
      <c r="H54" s="1114" t="s">
        <v>748</v>
      </c>
      <c r="I54" s="1115">
        <v>16610</v>
      </c>
      <c r="J54" s="1116">
        <v>14994</v>
      </c>
      <c r="K54" s="1115">
        <v>14994</v>
      </c>
      <c r="L54" s="1117">
        <v>100</v>
      </c>
      <c r="M54" s="1109">
        <v>1868</v>
      </c>
      <c r="N54" s="1109">
        <v>1526</v>
      </c>
      <c r="O54" s="1109">
        <v>1428</v>
      </c>
      <c r="P54" s="1109">
        <v>6810</v>
      </c>
      <c r="Q54" s="1109">
        <v>5919</v>
      </c>
      <c r="R54" s="1109">
        <v>5118</v>
      </c>
      <c r="S54" s="1109">
        <v>410</v>
      </c>
      <c r="T54" s="1109">
        <v>395</v>
      </c>
      <c r="U54" s="1109">
        <v>341</v>
      </c>
      <c r="V54" s="1117">
        <f t="shared" si="32"/>
        <v>81.691648822269798</v>
      </c>
      <c r="W54" s="1117">
        <f t="shared" si="33"/>
        <v>76.445396145610275</v>
      </c>
      <c r="X54" s="1117">
        <f t="shared" si="34"/>
        <v>86.467308667004559</v>
      </c>
      <c r="Y54" s="1118" t="s">
        <v>680</v>
      </c>
      <c r="Z54" s="1109">
        <v>1540</v>
      </c>
      <c r="AA54" s="1109">
        <v>2670</v>
      </c>
      <c r="AB54" s="1121"/>
      <c r="AC54" s="1121"/>
    </row>
    <row r="55" spans="1:29" s="1107" customFormat="1" ht="14.1" customHeight="1">
      <c r="A55" s="2783"/>
      <c r="B55" s="1109">
        <v>47</v>
      </c>
      <c r="C55" s="1109" t="s">
        <v>749</v>
      </c>
      <c r="D55" s="1110" t="s">
        <v>678</v>
      </c>
      <c r="E55" s="1111">
        <v>27</v>
      </c>
      <c r="F55" s="1112">
        <v>3</v>
      </c>
      <c r="G55" s="1113">
        <v>31</v>
      </c>
      <c r="H55" s="1114" t="s">
        <v>748</v>
      </c>
      <c r="I55" s="1115">
        <v>5040</v>
      </c>
      <c r="J55" s="1116">
        <v>4541</v>
      </c>
      <c r="K55" s="1115">
        <v>4601</v>
      </c>
      <c r="L55" s="1117">
        <v>98.7</v>
      </c>
      <c r="M55" s="1109">
        <v>549</v>
      </c>
      <c r="N55" s="1109">
        <v>431</v>
      </c>
      <c r="O55" s="1109">
        <v>401</v>
      </c>
      <c r="P55" s="1109">
        <v>1960</v>
      </c>
      <c r="Q55" s="1109">
        <v>1792</v>
      </c>
      <c r="R55" s="1109">
        <v>1504</v>
      </c>
      <c r="S55" s="1109">
        <v>392</v>
      </c>
      <c r="T55" s="1109">
        <v>395</v>
      </c>
      <c r="U55" s="1109">
        <v>331</v>
      </c>
      <c r="V55" s="1117">
        <f t="shared" si="32"/>
        <v>78.506375227686704</v>
      </c>
      <c r="W55" s="1117">
        <f t="shared" si="33"/>
        <v>73.04189435336977</v>
      </c>
      <c r="X55" s="1117">
        <f t="shared" si="34"/>
        <v>83.928571428571431</v>
      </c>
      <c r="Y55" s="1120" t="s">
        <v>680</v>
      </c>
      <c r="Z55" s="1109">
        <v>1540</v>
      </c>
      <c r="AA55" s="1109">
        <v>2670</v>
      </c>
      <c r="AB55" s="1121"/>
      <c r="AC55" s="1121"/>
    </row>
    <row r="56" spans="1:29" s="1107" customFormat="1" ht="14.1" customHeight="1">
      <c r="A56" s="2783"/>
      <c r="B56" s="1109">
        <v>19</v>
      </c>
      <c r="C56" s="1109" t="s">
        <v>750</v>
      </c>
      <c r="D56" s="1110" t="s">
        <v>678</v>
      </c>
      <c r="E56" s="1111">
        <v>22</v>
      </c>
      <c r="F56" s="1112">
        <v>3</v>
      </c>
      <c r="G56" s="1113">
        <v>26</v>
      </c>
      <c r="H56" s="1114" t="s">
        <v>695</v>
      </c>
      <c r="I56" s="1115">
        <v>16600</v>
      </c>
      <c r="J56" s="1116">
        <v>15681</v>
      </c>
      <c r="K56" s="1115">
        <v>15731</v>
      </c>
      <c r="L56" s="1117">
        <v>99.7</v>
      </c>
      <c r="M56" s="1109">
        <v>1520</v>
      </c>
      <c r="N56" s="1109">
        <v>1483</v>
      </c>
      <c r="O56" s="1109">
        <v>1448</v>
      </c>
      <c r="P56" s="1109">
        <v>8200</v>
      </c>
      <c r="Q56" s="1109">
        <v>4958</v>
      </c>
      <c r="R56" s="1109">
        <v>4164</v>
      </c>
      <c r="S56" s="1109">
        <v>494</v>
      </c>
      <c r="T56" s="1109">
        <v>316</v>
      </c>
      <c r="U56" s="1109">
        <v>266</v>
      </c>
      <c r="V56" s="1117">
        <f t="shared" si="32"/>
        <v>97.565789473684205</v>
      </c>
      <c r="W56" s="1117">
        <f t="shared" si="33"/>
        <v>95.263157894736835</v>
      </c>
      <c r="X56" s="1117">
        <f t="shared" si="34"/>
        <v>83.985478015328766</v>
      </c>
      <c r="Y56" s="1105" t="s">
        <v>680</v>
      </c>
      <c r="Z56" s="1109">
        <v>1540</v>
      </c>
      <c r="AA56" s="1109">
        <v>2670</v>
      </c>
      <c r="AB56" s="1121"/>
      <c r="AC56" s="1121"/>
    </row>
    <row r="57" spans="1:29" s="1107" customFormat="1" ht="14.1" customHeight="1">
      <c r="A57" s="2783"/>
      <c r="B57" s="1109">
        <v>46</v>
      </c>
      <c r="C57" s="1109" t="s">
        <v>751</v>
      </c>
      <c r="D57" s="1110" t="s">
        <v>678</v>
      </c>
      <c r="E57" s="1111">
        <v>29</v>
      </c>
      <c r="F57" s="1112">
        <v>3</v>
      </c>
      <c r="G57" s="1113">
        <v>14</v>
      </c>
      <c r="H57" s="1114" t="s">
        <v>731</v>
      </c>
      <c r="I57" s="1115">
        <v>66840</v>
      </c>
      <c r="J57" s="1116">
        <v>66918</v>
      </c>
      <c r="K57" s="1115">
        <v>66964</v>
      </c>
      <c r="L57" s="1117">
        <v>99.9</v>
      </c>
      <c r="M57" s="1109">
        <v>8537</v>
      </c>
      <c r="N57" s="1109">
        <v>7807</v>
      </c>
      <c r="O57" s="1109">
        <v>7176</v>
      </c>
      <c r="P57" s="1109">
        <v>27660</v>
      </c>
      <c r="Q57" s="1109">
        <v>26348</v>
      </c>
      <c r="R57" s="1109">
        <v>23389</v>
      </c>
      <c r="S57" s="1109">
        <v>414</v>
      </c>
      <c r="T57" s="1109">
        <v>394</v>
      </c>
      <c r="U57" s="1109">
        <v>350</v>
      </c>
      <c r="V57" s="1117">
        <f t="shared" si="32"/>
        <v>91.448986763500059</v>
      </c>
      <c r="W57" s="1117">
        <f t="shared" si="33"/>
        <v>84.057631486470655</v>
      </c>
      <c r="X57" s="1117">
        <f t="shared" si="34"/>
        <v>88.769546075603458</v>
      </c>
      <c r="Y57" s="1120" t="s">
        <v>680</v>
      </c>
      <c r="Z57" s="1109">
        <v>1830</v>
      </c>
      <c r="AA57" s="1109">
        <v>3070</v>
      </c>
      <c r="AB57" s="1121"/>
      <c r="AC57" s="1121"/>
    </row>
    <row r="58" spans="1:29" s="1107" customFormat="1" ht="14.1" customHeight="1">
      <c r="A58" s="2783"/>
      <c r="B58" s="1162">
        <v>89</v>
      </c>
      <c r="C58" s="1180" t="s">
        <v>752</v>
      </c>
      <c r="D58" s="1181" t="s">
        <v>678</v>
      </c>
      <c r="E58" s="1182">
        <v>29</v>
      </c>
      <c r="F58" s="1183">
        <v>3</v>
      </c>
      <c r="G58" s="1184">
        <v>31</v>
      </c>
      <c r="H58" s="1185" t="s">
        <v>703</v>
      </c>
      <c r="I58" s="1186">
        <v>96600</v>
      </c>
      <c r="J58" s="1187">
        <v>93946</v>
      </c>
      <c r="K58" s="1186">
        <v>94660</v>
      </c>
      <c r="L58" s="1188">
        <v>99.2</v>
      </c>
      <c r="M58" s="1180">
        <v>12154</v>
      </c>
      <c r="N58" s="1180">
        <v>9814</v>
      </c>
      <c r="O58" s="1180">
        <v>9757</v>
      </c>
      <c r="P58" s="1180">
        <v>43500</v>
      </c>
      <c r="Q58" s="1180">
        <v>37100</v>
      </c>
      <c r="R58" s="1180">
        <v>33888</v>
      </c>
      <c r="S58" s="1180">
        <v>450</v>
      </c>
      <c r="T58" s="1180">
        <v>387</v>
      </c>
      <c r="U58" s="1180">
        <v>354</v>
      </c>
      <c r="V58" s="1188">
        <f t="shared" si="32"/>
        <v>80.747079150896823</v>
      </c>
      <c r="W58" s="1188">
        <f t="shared" si="33"/>
        <v>80.27809774559816</v>
      </c>
      <c r="X58" s="1188">
        <f t="shared" si="34"/>
        <v>91.342318059299188</v>
      </c>
      <c r="Y58" s="1120" t="s">
        <v>685</v>
      </c>
      <c r="Z58" s="1180">
        <v>1540</v>
      </c>
      <c r="AA58" s="1180">
        <v>3090</v>
      </c>
      <c r="AB58" s="2785"/>
      <c r="AC58" s="2786"/>
    </row>
    <row r="59" spans="1:29" s="1107" customFormat="1" ht="14.1" customHeight="1" thickBot="1">
      <c r="A59" s="2783"/>
      <c r="B59" s="1122">
        <v>32</v>
      </c>
      <c r="C59" s="1189" t="s">
        <v>753</v>
      </c>
      <c r="D59" s="1123" t="s">
        <v>678</v>
      </c>
      <c r="E59" s="1111">
        <v>20</v>
      </c>
      <c r="F59" s="1112">
        <v>4</v>
      </c>
      <c r="G59" s="1113">
        <v>30</v>
      </c>
      <c r="H59" s="1114" t="s">
        <v>754</v>
      </c>
      <c r="I59" s="1115">
        <v>9400</v>
      </c>
      <c r="J59" s="1116">
        <v>8189</v>
      </c>
      <c r="K59" s="1115">
        <v>8229</v>
      </c>
      <c r="L59" s="1117">
        <v>99.5</v>
      </c>
      <c r="M59" s="1109">
        <v>1028</v>
      </c>
      <c r="N59" s="1109">
        <v>828</v>
      </c>
      <c r="O59" s="1109">
        <v>815</v>
      </c>
      <c r="P59" s="1109">
        <v>3700</v>
      </c>
      <c r="Q59" s="1109">
        <v>3145</v>
      </c>
      <c r="R59" s="1109">
        <v>2816</v>
      </c>
      <c r="S59" s="1109">
        <v>394</v>
      </c>
      <c r="T59" s="1109">
        <v>384</v>
      </c>
      <c r="U59" s="1109">
        <v>344</v>
      </c>
      <c r="V59" s="1117">
        <f t="shared" si="32"/>
        <v>80.54474708171206</v>
      </c>
      <c r="W59" s="1117">
        <f t="shared" si="33"/>
        <v>79.280155642023345</v>
      </c>
      <c r="X59" s="1117">
        <f t="shared" si="34"/>
        <v>89.538950715421308</v>
      </c>
      <c r="Y59" s="1160" t="s">
        <v>685</v>
      </c>
      <c r="Z59" s="1109">
        <v>1695</v>
      </c>
      <c r="AA59" s="1109">
        <v>4395</v>
      </c>
      <c r="AB59" s="1121"/>
      <c r="AC59" s="1121"/>
    </row>
    <row r="60" spans="1:29" ht="14.1" customHeight="1" thickTop="1">
      <c r="A60" s="2783"/>
      <c r="B60" s="1190"/>
      <c r="C60" s="1131" t="s">
        <v>113</v>
      </c>
      <c r="D60" s="1151"/>
      <c r="E60" s="1152"/>
      <c r="F60" s="1153"/>
      <c r="G60" s="1154"/>
      <c r="H60" s="1136"/>
      <c r="I60" s="1137">
        <f>+SUM(I53:I59)</f>
        <v>414590</v>
      </c>
      <c r="J60" s="1138">
        <f>+SUM(J53:J59)</f>
        <v>408779</v>
      </c>
      <c r="K60" s="1137">
        <f>+SUM(K53:K59)</f>
        <v>410408</v>
      </c>
      <c r="L60" s="1139">
        <f t="shared" ref="L60" si="35">+ROUND(J60/K60*100,1)</f>
        <v>99.6</v>
      </c>
      <c r="M60" s="1137">
        <f t="shared" ref="M60:R60" si="36">+SUM(M53:M59)</f>
        <v>51698</v>
      </c>
      <c r="N60" s="1137">
        <f t="shared" si="36"/>
        <v>45028</v>
      </c>
      <c r="O60" s="1137">
        <f t="shared" si="36"/>
        <v>43569</v>
      </c>
      <c r="P60" s="1137">
        <f t="shared" si="36"/>
        <v>173830</v>
      </c>
      <c r="Q60" s="1137">
        <f t="shared" si="36"/>
        <v>160799</v>
      </c>
      <c r="R60" s="1137">
        <f t="shared" si="36"/>
        <v>142227</v>
      </c>
      <c r="S60" s="1137">
        <f>+ROUND((P60-765)/I60*1000,0)</f>
        <v>417</v>
      </c>
      <c r="T60" s="1137">
        <f>+ROUND((Q60-699)/J60*1000,0)</f>
        <v>392</v>
      </c>
      <c r="U60" s="1137">
        <f>+ROUND((R60-589)/J60*1000,0)</f>
        <v>346</v>
      </c>
      <c r="V60" s="1139">
        <f>+ROUND((N60+215)/(M60+215)*100,1)</f>
        <v>87.2</v>
      </c>
      <c r="W60" s="1139">
        <f>+ROUND((O60+215)/(M60+215)*100,1)</f>
        <v>84.3</v>
      </c>
      <c r="X60" s="1139">
        <f t="shared" ref="X60" si="37">+ROUND(R60/Q60*100,1)</f>
        <v>88.5</v>
      </c>
      <c r="Y60" s="1140" t="s">
        <v>696</v>
      </c>
      <c r="Z60" s="1137">
        <f>AVERAGE(Z53:Z59)</f>
        <v>1603.5714285714287</v>
      </c>
      <c r="AA60" s="1137">
        <f>AVERAGE(AA53:AA59)</f>
        <v>3033.5714285714284</v>
      </c>
    </row>
    <row r="61" spans="1:29" ht="14.1" customHeight="1">
      <c r="A61" s="2784"/>
      <c r="B61" s="1141"/>
      <c r="C61" s="1142"/>
      <c r="D61" s="1143"/>
      <c r="E61" s="1144"/>
      <c r="F61" s="1145"/>
      <c r="G61" s="1146"/>
      <c r="H61" s="1191"/>
      <c r="I61" s="1156"/>
      <c r="J61" s="1157"/>
      <c r="K61" s="1156"/>
      <c r="L61" s="1158"/>
      <c r="M61" s="1156"/>
      <c r="N61" s="1156"/>
      <c r="O61" s="1156"/>
      <c r="P61" s="1156"/>
      <c r="Q61" s="1156"/>
      <c r="R61" s="1156"/>
      <c r="S61" s="1156"/>
      <c r="T61" s="1156"/>
      <c r="U61" s="1156"/>
      <c r="V61" s="1158"/>
      <c r="W61" s="1158"/>
      <c r="X61" s="1158"/>
      <c r="Y61" s="1156"/>
      <c r="Z61" s="1156"/>
      <c r="AA61" s="1156"/>
    </row>
    <row r="62" spans="1:29" s="1107" customFormat="1" ht="14.1" customHeight="1">
      <c r="A62" s="2777" t="s">
        <v>507</v>
      </c>
      <c r="B62" s="1096">
        <v>9</v>
      </c>
      <c r="C62" s="1096" t="s">
        <v>755</v>
      </c>
      <c r="D62" s="1097" t="s">
        <v>678</v>
      </c>
      <c r="E62" s="1098">
        <v>18</v>
      </c>
      <c r="F62" s="1099">
        <v>8</v>
      </c>
      <c r="G62" s="1100">
        <v>29</v>
      </c>
      <c r="H62" s="1101" t="s">
        <v>756</v>
      </c>
      <c r="I62" s="1128">
        <v>31100</v>
      </c>
      <c r="J62" s="1103">
        <v>24671</v>
      </c>
      <c r="K62" s="1128">
        <v>24671</v>
      </c>
      <c r="L62" s="1104">
        <v>100</v>
      </c>
      <c r="M62" s="1096">
        <v>4021</v>
      </c>
      <c r="N62" s="1096">
        <v>2812</v>
      </c>
      <c r="O62" s="1096">
        <v>2757</v>
      </c>
      <c r="P62" s="1096">
        <v>18000</v>
      </c>
      <c r="Q62" s="1096">
        <v>12499</v>
      </c>
      <c r="R62" s="1096">
        <v>11016</v>
      </c>
      <c r="S62" s="1096">
        <v>579</v>
      </c>
      <c r="T62" s="1096">
        <v>507</v>
      </c>
      <c r="U62" s="1096">
        <v>447</v>
      </c>
      <c r="V62" s="1104">
        <f t="shared" ref="V62:V65" si="38">(N62/M62)*100</f>
        <v>69.932852524247707</v>
      </c>
      <c r="W62" s="1104">
        <f t="shared" ref="W62:W65" si="39">(O62/M62)*100</f>
        <v>68.565033573737878</v>
      </c>
      <c r="X62" s="1104">
        <f t="shared" ref="X62:X65" si="40">(R62/Q62)*100</f>
        <v>88.135050804064335</v>
      </c>
      <c r="Y62" s="1105" t="s">
        <v>685</v>
      </c>
      <c r="Z62" s="1096">
        <v>1290</v>
      </c>
      <c r="AA62" s="1096">
        <v>2800</v>
      </c>
      <c r="AB62" s="1121"/>
      <c r="AC62" s="1121"/>
    </row>
    <row r="63" spans="1:29" s="1107" customFormat="1" ht="14.1" customHeight="1">
      <c r="A63" s="2778"/>
      <c r="B63" s="1109">
        <v>22</v>
      </c>
      <c r="C63" s="1109" t="s">
        <v>757</v>
      </c>
      <c r="D63" s="1110" t="s">
        <v>678</v>
      </c>
      <c r="E63" s="1111">
        <v>1</v>
      </c>
      <c r="F63" s="1112">
        <v>4</v>
      </c>
      <c r="G63" s="1113">
        <v>24</v>
      </c>
      <c r="H63" s="1114" t="s">
        <v>690</v>
      </c>
      <c r="I63" s="1115">
        <v>12000</v>
      </c>
      <c r="J63" s="1116">
        <v>9506</v>
      </c>
      <c r="K63" s="1115">
        <v>9552</v>
      </c>
      <c r="L63" s="1117">
        <v>99.5</v>
      </c>
      <c r="M63" s="1109">
        <v>1037</v>
      </c>
      <c r="N63" s="1109">
        <v>931</v>
      </c>
      <c r="O63" s="1109">
        <v>931</v>
      </c>
      <c r="P63" s="1109">
        <v>6000</v>
      </c>
      <c r="Q63" s="1109">
        <v>3377</v>
      </c>
      <c r="R63" s="1109">
        <v>2841</v>
      </c>
      <c r="S63" s="1109">
        <v>500</v>
      </c>
      <c r="T63" s="1109">
        <v>355</v>
      </c>
      <c r="U63" s="1109">
        <v>299</v>
      </c>
      <c r="V63" s="1117">
        <f t="shared" si="38"/>
        <v>89.778206364513011</v>
      </c>
      <c r="W63" s="1117">
        <f t="shared" si="39"/>
        <v>89.778206364513011</v>
      </c>
      <c r="X63" s="1117">
        <f t="shared" si="40"/>
        <v>84.127924193070768</v>
      </c>
      <c r="Y63" s="1118" t="s">
        <v>691</v>
      </c>
      <c r="Z63" s="1109">
        <v>1728</v>
      </c>
      <c r="AA63" s="1109">
        <v>4390</v>
      </c>
      <c r="AB63" s="1159"/>
      <c r="AC63" s="1121"/>
    </row>
    <row r="64" spans="1:29" s="1107" customFormat="1" ht="14.1" customHeight="1">
      <c r="A64" s="2778"/>
      <c r="B64" s="1109">
        <v>74</v>
      </c>
      <c r="C64" s="1109" t="s">
        <v>758</v>
      </c>
      <c r="D64" s="1110" t="s">
        <v>678</v>
      </c>
      <c r="E64" s="1111">
        <v>29</v>
      </c>
      <c r="F64" s="1112">
        <v>3</v>
      </c>
      <c r="G64" s="1113">
        <v>31</v>
      </c>
      <c r="H64" s="1114" t="s">
        <v>759</v>
      </c>
      <c r="I64" s="1115">
        <v>10000</v>
      </c>
      <c r="J64" s="1116">
        <v>9711</v>
      </c>
      <c r="K64" s="1115">
        <v>9711</v>
      </c>
      <c r="L64" s="1117">
        <v>100</v>
      </c>
      <c r="M64" s="1109">
        <v>1032</v>
      </c>
      <c r="N64" s="1109">
        <v>889</v>
      </c>
      <c r="O64" s="1109">
        <v>872</v>
      </c>
      <c r="P64" s="1109">
        <v>4200</v>
      </c>
      <c r="Q64" s="1109">
        <v>3945</v>
      </c>
      <c r="R64" s="1109">
        <v>2827</v>
      </c>
      <c r="S64" s="1109">
        <v>420</v>
      </c>
      <c r="T64" s="1109">
        <v>406</v>
      </c>
      <c r="U64" s="1109">
        <v>291</v>
      </c>
      <c r="V64" s="1117">
        <f t="shared" si="38"/>
        <v>86.143410852713174</v>
      </c>
      <c r="W64" s="1117">
        <f t="shared" si="39"/>
        <v>84.496124031007753</v>
      </c>
      <c r="X64" s="1117">
        <f t="shared" si="40"/>
        <v>71.660329531051971</v>
      </c>
      <c r="Y64" s="1118" t="s">
        <v>704</v>
      </c>
      <c r="Z64" s="1109">
        <v>1620</v>
      </c>
      <c r="AA64" s="1109">
        <v>3564</v>
      </c>
      <c r="AB64" s="1121"/>
      <c r="AC64" s="1121"/>
    </row>
    <row r="65" spans="1:29" s="1107" customFormat="1" ht="14.1" customHeight="1" thickBot="1">
      <c r="A65" s="2778"/>
      <c r="B65" s="1122">
        <v>63</v>
      </c>
      <c r="C65" s="1122" t="s">
        <v>760</v>
      </c>
      <c r="D65" s="1123" t="s">
        <v>678</v>
      </c>
      <c r="E65" s="1124">
        <v>9</v>
      </c>
      <c r="F65" s="1125">
        <v>3</v>
      </c>
      <c r="G65" s="1126">
        <v>30</v>
      </c>
      <c r="H65" s="1127" t="s">
        <v>761</v>
      </c>
      <c r="I65" s="1128">
        <v>9900</v>
      </c>
      <c r="J65" s="1103">
        <v>8815</v>
      </c>
      <c r="K65" s="1128">
        <v>8852</v>
      </c>
      <c r="L65" s="1129">
        <v>99.6</v>
      </c>
      <c r="M65" s="1122">
        <v>1292</v>
      </c>
      <c r="N65" s="1122">
        <v>1292</v>
      </c>
      <c r="O65" s="1122">
        <v>1292</v>
      </c>
      <c r="P65" s="1122">
        <v>26900</v>
      </c>
      <c r="Q65" s="1122">
        <v>11077</v>
      </c>
      <c r="R65" s="1122">
        <v>3540</v>
      </c>
      <c r="S65" s="1122">
        <v>2717</v>
      </c>
      <c r="T65" s="1122">
        <v>1257</v>
      </c>
      <c r="U65" s="1122">
        <v>402</v>
      </c>
      <c r="V65" s="1129">
        <f t="shared" si="38"/>
        <v>100</v>
      </c>
      <c r="W65" s="1129">
        <f t="shared" si="39"/>
        <v>100</v>
      </c>
      <c r="X65" s="1129">
        <f t="shared" si="40"/>
        <v>31.958111402004153</v>
      </c>
      <c r="Y65" s="1160" t="s">
        <v>685</v>
      </c>
      <c r="Z65" s="1122">
        <v>2160</v>
      </c>
      <c r="AA65" s="1122">
        <v>3670</v>
      </c>
      <c r="AB65" s="1121"/>
      <c r="AC65" s="1121"/>
    </row>
    <row r="66" spans="1:29" ht="14.1" customHeight="1" thickTop="1">
      <c r="A66" s="2778"/>
      <c r="B66" s="1130"/>
      <c r="C66" s="1131" t="s">
        <v>113</v>
      </c>
      <c r="D66" s="1151"/>
      <c r="E66" s="1152"/>
      <c r="F66" s="1153"/>
      <c r="G66" s="1154"/>
      <c r="H66" s="1155"/>
      <c r="I66" s="1137">
        <f>+SUM(I62:I65)</f>
        <v>63000</v>
      </c>
      <c r="J66" s="1138">
        <f>+SUM(J62:J65)</f>
        <v>52703</v>
      </c>
      <c r="K66" s="1137">
        <f>+SUM(K62:K65)</f>
        <v>52786</v>
      </c>
      <c r="L66" s="1139">
        <f>+ROUND(J66/K66*100,1)</f>
        <v>99.8</v>
      </c>
      <c r="M66" s="1137">
        <f t="shared" ref="M66:R66" si="41">+SUM(M62:M65)</f>
        <v>7382</v>
      </c>
      <c r="N66" s="1137">
        <f t="shared" si="41"/>
        <v>5924</v>
      </c>
      <c r="O66" s="1137">
        <f t="shared" si="41"/>
        <v>5852</v>
      </c>
      <c r="P66" s="1137">
        <f t="shared" si="41"/>
        <v>55100</v>
      </c>
      <c r="Q66" s="1137">
        <f t="shared" si="41"/>
        <v>30898</v>
      </c>
      <c r="R66" s="1137">
        <f t="shared" si="41"/>
        <v>20224</v>
      </c>
      <c r="S66" s="1137">
        <f>+ROUND(P66/I66*1000,0)</f>
        <v>875</v>
      </c>
      <c r="T66" s="1137">
        <f>+ROUND(Q66/J66*1000,0)</f>
        <v>586</v>
      </c>
      <c r="U66" s="1137">
        <f>+ROUND(R66/J66*1000,0)</f>
        <v>384</v>
      </c>
      <c r="V66" s="1139">
        <f>+ROUND(N66/M66*100,1)</f>
        <v>80.2</v>
      </c>
      <c r="W66" s="1139">
        <f>+ROUND(O66/M66*100,1)</f>
        <v>79.3</v>
      </c>
      <c r="X66" s="1139">
        <f>+ROUND(R66/Q66*100,1)</f>
        <v>65.5</v>
      </c>
      <c r="Y66" s="1140" t="s">
        <v>696</v>
      </c>
      <c r="Z66" s="1137">
        <f>AVERAGE(Z62:Z65)</f>
        <v>1699.5</v>
      </c>
      <c r="AA66" s="1137">
        <f>AVERAGE(AA62:AA65)</f>
        <v>3606</v>
      </c>
    </row>
    <row r="67" spans="1:29" ht="14.1" customHeight="1">
      <c r="A67" s="2779"/>
      <c r="B67" s="1141"/>
      <c r="C67" s="1142"/>
      <c r="D67" s="1143"/>
      <c r="E67" s="1144"/>
      <c r="F67" s="1145"/>
      <c r="G67" s="1146"/>
      <c r="H67" s="1147"/>
      <c r="I67" s="1156"/>
      <c r="J67" s="1157"/>
      <c r="K67" s="1156"/>
      <c r="L67" s="1158"/>
      <c r="M67" s="1156"/>
      <c r="N67" s="1156"/>
      <c r="O67" s="1156"/>
      <c r="P67" s="1156"/>
      <c r="Q67" s="1156"/>
      <c r="R67" s="1156"/>
      <c r="S67" s="1156"/>
      <c r="T67" s="1156"/>
      <c r="U67" s="1156"/>
      <c r="V67" s="1158"/>
      <c r="W67" s="1158"/>
      <c r="X67" s="1158"/>
      <c r="Y67" s="1156"/>
      <c r="Z67" s="1156"/>
      <c r="AA67" s="1156"/>
    </row>
    <row r="68" spans="1:29" s="1107" customFormat="1" ht="14.1" customHeight="1">
      <c r="A68" s="2782" t="s">
        <v>762</v>
      </c>
      <c r="B68" s="1096">
        <v>57</v>
      </c>
      <c r="C68" s="1096" t="s">
        <v>504</v>
      </c>
      <c r="D68" s="1097" t="s">
        <v>678</v>
      </c>
      <c r="E68" s="1098">
        <v>22</v>
      </c>
      <c r="F68" s="1099">
        <v>2</v>
      </c>
      <c r="G68" s="1100">
        <v>18</v>
      </c>
      <c r="H68" s="1101" t="s">
        <v>684</v>
      </c>
      <c r="I68" s="1128">
        <v>200700</v>
      </c>
      <c r="J68" s="1103">
        <v>184673</v>
      </c>
      <c r="K68" s="1128">
        <v>192048</v>
      </c>
      <c r="L68" s="1104">
        <v>96.2</v>
      </c>
      <c r="M68" s="1096">
        <v>21492</v>
      </c>
      <c r="N68" s="1096">
        <v>19194</v>
      </c>
      <c r="O68" s="1096">
        <v>19152</v>
      </c>
      <c r="P68" s="1096">
        <v>85300</v>
      </c>
      <c r="Q68" s="1096">
        <v>66171</v>
      </c>
      <c r="R68" s="1096">
        <v>59049</v>
      </c>
      <c r="S68" s="1096">
        <v>425</v>
      </c>
      <c r="T68" s="1096">
        <v>357</v>
      </c>
      <c r="U68" s="1096">
        <v>319</v>
      </c>
      <c r="V68" s="1104">
        <f t="shared" ref="V68:V76" si="42">(N68/M68)*100</f>
        <v>89.307649357900615</v>
      </c>
      <c r="W68" s="1104">
        <f t="shared" ref="W68:W76" si="43">(O68/M68)*100</f>
        <v>89.112227805695142</v>
      </c>
      <c r="X68" s="1104">
        <f t="shared" ref="X68:X76" si="44">(R68/Q68)*100</f>
        <v>89.236976923425672</v>
      </c>
      <c r="Y68" s="1105" t="s">
        <v>680</v>
      </c>
      <c r="Z68" s="1096">
        <v>1388</v>
      </c>
      <c r="AA68" s="1096">
        <v>3258</v>
      </c>
      <c r="AB68" s="1121"/>
      <c r="AC68" s="1121"/>
    </row>
    <row r="69" spans="1:29" s="1107" customFormat="1" ht="14.1" customHeight="1">
      <c r="A69" s="2783"/>
      <c r="B69" s="1109">
        <v>1</v>
      </c>
      <c r="C69" s="1109" t="s">
        <v>763</v>
      </c>
      <c r="D69" s="1110" t="s">
        <v>678</v>
      </c>
      <c r="E69" s="1111">
        <v>29</v>
      </c>
      <c r="F69" s="1112">
        <v>3</v>
      </c>
      <c r="G69" s="1113">
        <v>28</v>
      </c>
      <c r="H69" s="1114" t="s">
        <v>699</v>
      </c>
      <c r="I69" s="1115">
        <v>273000</v>
      </c>
      <c r="J69" s="1116">
        <v>268764</v>
      </c>
      <c r="K69" s="1115">
        <v>269205</v>
      </c>
      <c r="L69" s="1117">
        <v>99.8</v>
      </c>
      <c r="M69" s="1109">
        <v>33604</v>
      </c>
      <c r="N69" s="1109">
        <v>30291</v>
      </c>
      <c r="O69" s="1109">
        <v>29271</v>
      </c>
      <c r="P69" s="1109">
        <v>110000</v>
      </c>
      <c r="Q69" s="1109">
        <v>102202</v>
      </c>
      <c r="R69" s="1109">
        <v>92066</v>
      </c>
      <c r="S69" s="1109">
        <v>403</v>
      </c>
      <c r="T69" s="1109">
        <v>380</v>
      </c>
      <c r="U69" s="1109">
        <v>343</v>
      </c>
      <c r="V69" s="1117">
        <f t="shared" si="42"/>
        <v>90.14105463635282</v>
      </c>
      <c r="W69" s="1117">
        <f t="shared" si="43"/>
        <v>87.105701702178322</v>
      </c>
      <c r="X69" s="1117">
        <f t="shared" si="44"/>
        <v>90.082385863290355</v>
      </c>
      <c r="Y69" s="1120" t="s">
        <v>680</v>
      </c>
      <c r="Z69" s="1109">
        <v>1846</v>
      </c>
      <c r="AA69" s="1109">
        <v>3564</v>
      </c>
      <c r="AB69" s="1121"/>
      <c r="AC69" s="1121"/>
    </row>
    <row r="70" spans="1:29" s="1107" customFormat="1" ht="14.1" customHeight="1">
      <c r="A70" s="2783"/>
      <c r="B70" s="1109">
        <v>10</v>
      </c>
      <c r="C70" s="1109" t="s">
        <v>764</v>
      </c>
      <c r="D70" s="1110" t="s">
        <v>678</v>
      </c>
      <c r="E70" s="1111">
        <v>26</v>
      </c>
      <c r="F70" s="1112">
        <v>11</v>
      </c>
      <c r="G70" s="1113">
        <v>12</v>
      </c>
      <c r="H70" s="1114" t="s">
        <v>709</v>
      </c>
      <c r="I70" s="1115">
        <v>51200</v>
      </c>
      <c r="J70" s="1116">
        <v>48734</v>
      </c>
      <c r="K70" s="1115">
        <v>49016</v>
      </c>
      <c r="L70" s="1117">
        <v>99.4</v>
      </c>
      <c r="M70" s="1109">
        <v>5899</v>
      </c>
      <c r="N70" s="1109">
        <v>5153</v>
      </c>
      <c r="O70" s="1109">
        <v>5115</v>
      </c>
      <c r="P70" s="1109">
        <v>21800</v>
      </c>
      <c r="Q70" s="1109">
        <v>19726</v>
      </c>
      <c r="R70" s="1109">
        <v>16162</v>
      </c>
      <c r="S70" s="1109">
        <v>426</v>
      </c>
      <c r="T70" s="1109">
        <v>405</v>
      </c>
      <c r="U70" s="1109">
        <v>332</v>
      </c>
      <c r="V70" s="1117">
        <f t="shared" si="42"/>
        <v>87.35378877775895</v>
      </c>
      <c r="W70" s="1117">
        <f t="shared" si="43"/>
        <v>86.709611798609927</v>
      </c>
      <c r="X70" s="1117">
        <f t="shared" si="44"/>
        <v>81.932474906215148</v>
      </c>
      <c r="Y70" s="1120" t="s">
        <v>680</v>
      </c>
      <c r="Z70" s="1109">
        <v>1520</v>
      </c>
      <c r="AA70" s="1109">
        <v>3240</v>
      </c>
      <c r="AB70" s="1121"/>
      <c r="AC70" s="1121"/>
    </row>
    <row r="71" spans="1:29" s="1107" customFormat="1" ht="14.1" customHeight="1">
      <c r="A71" s="2783"/>
      <c r="B71" s="1109">
        <v>26</v>
      </c>
      <c r="C71" s="1109" t="s">
        <v>765</v>
      </c>
      <c r="D71" s="1110" t="s">
        <v>678</v>
      </c>
      <c r="E71" s="1111">
        <v>29</v>
      </c>
      <c r="F71" s="1112">
        <v>3</v>
      </c>
      <c r="G71" s="1113">
        <v>31</v>
      </c>
      <c r="H71" s="1114" t="s">
        <v>748</v>
      </c>
      <c r="I71" s="1115">
        <v>7064</v>
      </c>
      <c r="J71" s="1116">
        <v>6749</v>
      </c>
      <c r="K71" s="1115">
        <v>6749</v>
      </c>
      <c r="L71" s="1117">
        <v>100</v>
      </c>
      <c r="M71" s="1109">
        <v>814</v>
      </c>
      <c r="N71" s="1109">
        <v>706</v>
      </c>
      <c r="O71" s="1109">
        <v>676</v>
      </c>
      <c r="P71" s="1109">
        <v>2680</v>
      </c>
      <c r="Q71" s="1109">
        <v>2460</v>
      </c>
      <c r="R71" s="1109">
        <v>2230</v>
      </c>
      <c r="S71" s="1109">
        <v>379</v>
      </c>
      <c r="T71" s="1109">
        <v>364</v>
      </c>
      <c r="U71" s="1109">
        <v>330</v>
      </c>
      <c r="V71" s="1117">
        <f t="shared" si="42"/>
        <v>86.732186732186733</v>
      </c>
      <c r="W71" s="1117">
        <f t="shared" si="43"/>
        <v>83.046683046683043</v>
      </c>
      <c r="X71" s="1117">
        <f t="shared" si="44"/>
        <v>90.650406504065046</v>
      </c>
      <c r="Y71" s="1120" t="s">
        <v>680</v>
      </c>
      <c r="Z71" s="1109">
        <v>1388</v>
      </c>
      <c r="AA71" s="1109">
        <v>3258</v>
      </c>
      <c r="AB71" s="1121"/>
      <c r="AC71" s="1121"/>
    </row>
    <row r="72" spans="1:29" s="1107" customFormat="1" ht="14.1" customHeight="1">
      <c r="A72" s="2783"/>
      <c r="B72" s="1109">
        <v>15</v>
      </c>
      <c r="C72" s="1109" t="s">
        <v>766</v>
      </c>
      <c r="D72" s="1110" t="s">
        <v>678</v>
      </c>
      <c r="E72" s="1111">
        <v>6</v>
      </c>
      <c r="F72" s="1112">
        <v>3</v>
      </c>
      <c r="G72" s="1113">
        <v>29</v>
      </c>
      <c r="H72" s="1114" t="s">
        <v>707</v>
      </c>
      <c r="I72" s="1115">
        <v>14700</v>
      </c>
      <c r="J72" s="1116">
        <v>10492</v>
      </c>
      <c r="K72" s="1115">
        <v>10495</v>
      </c>
      <c r="L72" s="1117">
        <v>100</v>
      </c>
      <c r="M72" s="1109">
        <v>1349</v>
      </c>
      <c r="N72" s="1109">
        <v>1197</v>
      </c>
      <c r="O72" s="1109">
        <v>1162</v>
      </c>
      <c r="P72" s="1109">
        <v>8400</v>
      </c>
      <c r="Q72" s="1109">
        <v>4203</v>
      </c>
      <c r="R72" s="1109">
        <v>3696</v>
      </c>
      <c r="S72" s="1109">
        <v>571</v>
      </c>
      <c r="T72" s="1109">
        <v>401</v>
      </c>
      <c r="U72" s="1109">
        <v>352</v>
      </c>
      <c r="V72" s="1117">
        <f t="shared" si="42"/>
        <v>88.732394366197184</v>
      </c>
      <c r="W72" s="1117">
        <f t="shared" si="43"/>
        <v>86.137879911045218</v>
      </c>
      <c r="X72" s="1117">
        <f t="shared" si="44"/>
        <v>87.937187723054961</v>
      </c>
      <c r="Y72" s="1105" t="s">
        <v>680</v>
      </c>
      <c r="Z72" s="1109">
        <v>1356</v>
      </c>
      <c r="AA72" s="1109">
        <v>3062</v>
      </c>
      <c r="AB72" s="1121"/>
      <c r="AC72" s="1121"/>
    </row>
    <row r="73" spans="1:29" s="1107" customFormat="1" ht="14.1" customHeight="1">
      <c r="A73" s="2783"/>
      <c r="B73" s="1109">
        <v>87</v>
      </c>
      <c r="C73" s="1109" t="s">
        <v>767</v>
      </c>
      <c r="D73" s="1110" t="s">
        <v>678</v>
      </c>
      <c r="E73" s="1111">
        <v>29</v>
      </c>
      <c r="F73" s="1112">
        <v>3</v>
      </c>
      <c r="G73" s="1113">
        <v>27</v>
      </c>
      <c r="H73" s="1114" t="s">
        <v>759</v>
      </c>
      <c r="I73" s="1115">
        <v>7340</v>
      </c>
      <c r="J73" s="1116">
        <v>6809</v>
      </c>
      <c r="K73" s="1115">
        <v>6809</v>
      </c>
      <c r="L73" s="1117">
        <v>100</v>
      </c>
      <c r="M73" s="1109">
        <v>757</v>
      </c>
      <c r="N73" s="1109">
        <v>757</v>
      </c>
      <c r="O73" s="1109">
        <v>757</v>
      </c>
      <c r="P73" s="1109">
        <v>4020</v>
      </c>
      <c r="Q73" s="1109">
        <v>4122</v>
      </c>
      <c r="R73" s="1109">
        <v>2074</v>
      </c>
      <c r="S73" s="1109">
        <v>548</v>
      </c>
      <c r="T73" s="1109">
        <v>605</v>
      </c>
      <c r="U73" s="1109">
        <v>305</v>
      </c>
      <c r="V73" s="1117">
        <f t="shared" si="42"/>
        <v>100</v>
      </c>
      <c r="W73" s="1117">
        <f t="shared" si="43"/>
        <v>100</v>
      </c>
      <c r="X73" s="1117">
        <f t="shared" si="44"/>
        <v>50.315380883066474</v>
      </c>
      <c r="Y73" s="1118" t="s">
        <v>680</v>
      </c>
      <c r="Z73" s="1109">
        <v>1510</v>
      </c>
      <c r="AA73" s="1109">
        <v>2720</v>
      </c>
      <c r="AB73" s="1159"/>
      <c r="AC73" s="1159"/>
    </row>
    <row r="74" spans="1:29" s="1107" customFormat="1" ht="14.1" customHeight="1">
      <c r="A74" s="2783"/>
      <c r="B74" s="1109">
        <v>81</v>
      </c>
      <c r="C74" s="1109" t="s">
        <v>768</v>
      </c>
      <c r="D74" s="1110" t="s">
        <v>678</v>
      </c>
      <c r="E74" s="1111">
        <v>29</v>
      </c>
      <c r="F74" s="1112">
        <v>3</v>
      </c>
      <c r="G74" s="1113">
        <v>27</v>
      </c>
      <c r="H74" s="1114" t="s">
        <v>699</v>
      </c>
      <c r="I74" s="1115">
        <v>8400</v>
      </c>
      <c r="J74" s="1116">
        <v>7822</v>
      </c>
      <c r="K74" s="1115">
        <v>7866</v>
      </c>
      <c r="L74" s="1117">
        <v>99.4</v>
      </c>
      <c r="M74" s="1109">
        <v>1266</v>
      </c>
      <c r="N74" s="1109">
        <v>967</v>
      </c>
      <c r="O74" s="1109">
        <v>967</v>
      </c>
      <c r="P74" s="1109">
        <v>6750</v>
      </c>
      <c r="Q74" s="1109">
        <v>6726</v>
      </c>
      <c r="R74" s="1109">
        <v>3468</v>
      </c>
      <c r="S74" s="1109">
        <v>804</v>
      </c>
      <c r="T74" s="1109">
        <v>860</v>
      </c>
      <c r="U74" s="1109">
        <v>443</v>
      </c>
      <c r="V74" s="1117">
        <f t="shared" si="42"/>
        <v>76.382306477093209</v>
      </c>
      <c r="W74" s="1117">
        <f t="shared" si="43"/>
        <v>76.382306477093209</v>
      </c>
      <c r="X74" s="1117">
        <f t="shared" si="44"/>
        <v>51.561106155218553</v>
      </c>
      <c r="Y74" s="1118" t="s">
        <v>680</v>
      </c>
      <c r="Z74" s="1109">
        <v>1400</v>
      </c>
      <c r="AA74" s="1109">
        <v>3020</v>
      </c>
      <c r="AB74" s="1121"/>
      <c r="AC74" s="1121"/>
    </row>
    <row r="75" spans="1:29" s="1107" customFormat="1" ht="14.1" customHeight="1">
      <c r="A75" s="2783"/>
      <c r="B75" s="1109">
        <v>54</v>
      </c>
      <c r="C75" s="1109" t="s">
        <v>769</v>
      </c>
      <c r="D75" s="1110" t="s">
        <v>678</v>
      </c>
      <c r="E75" s="1111">
        <v>20</v>
      </c>
      <c r="F75" s="1112">
        <v>3</v>
      </c>
      <c r="G75" s="1113">
        <v>10</v>
      </c>
      <c r="H75" s="1114" t="s">
        <v>754</v>
      </c>
      <c r="I75" s="1115">
        <v>7460</v>
      </c>
      <c r="J75" s="1116">
        <v>6236</v>
      </c>
      <c r="K75" s="1115">
        <v>6286</v>
      </c>
      <c r="L75" s="1117">
        <v>99.2</v>
      </c>
      <c r="M75" s="1109">
        <v>870</v>
      </c>
      <c r="N75" s="1109">
        <v>616</v>
      </c>
      <c r="O75" s="1109">
        <v>614</v>
      </c>
      <c r="P75" s="1109">
        <v>3470</v>
      </c>
      <c r="Q75" s="1109">
        <v>2788</v>
      </c>
      <c r="R75" s="1109">
        <v>2384</v>
      </c>
      <c r="S75" s="1109">
        <v>465</v>
      </c>
      <c r="T75" s="1109">
        <v>447</v>
      </c>
      <c r="U75" s="1109">
        <v>382</v>
      </c>
      <c r="V75" s="1117">
        <f t="shared" si="42"/>
        <v>70.804597701149433</v>
      </c>
      <c r="W75" s="1117">
        <f t="shared" si="43"/>
        <v>70.574712643678168</v>
      </c>
      <c r="X75" s="1117">
        <f t="shared" si="44"/>
        <v>85.509325681492115</v>
      </c>
      <c r="Y75" s="1118" t="s">
        <v>680</v>
      </c>
      <c r="Z75" s="1109">
        <v>1350</v>
      </c>
      <c r="AA75" s="1109">
        <v>3078</v>
      </c>
      <c r="AB75" s="1121"/>
      <c r="AC75" s="1121"/>
    </row>
    <row r="76" spans="1:29" s="1107" customFormat="1" ht="14.1" customHeight="1" thickBot="1">
      <c r="A76" s="2783"/>
      <c r="B76" s="1122">
        <v>75</v>
      </c>
      <c r="C76" s="1122" t="s">
        <v>770</v>
      </c>
      <c r="D76" s="1123" t="s">
        <v>678</v>
      </c>
      <c r="E76" s="1124">
        <v>10</v>
      </c>
      <c r="F76" s="1125">
        <v>8</v>
      </c>
      <c r="G76" s="1126">
        <v>27</v>
      </c>
      <c r="H76" s="1127" t="s">
        <v>771</v>
      </c>
      <c r="I76" s="1192">
        <v>6000</v>
      </c>
      <c r="J76" s="1103">
        <v>4245</v>
      </c>
      <c r="K76" s="1128">
        <v>4248</v>
      </c>
      <c r="L76" s="1129">
        <v>99.9</v>
      </c>
      <c r="M76" s="1122">
        <v>500</v>
      </c>
      <c r="N76" s="1122">
        <v>398</v>
      </c>
      <c r="O76" s="1122">
        <v>384</v>
      </c>
      <c r="P76" s="1122">
        <v>2700</v>
      </c>
      <c r="Q76" s="1122">
        <v>1974</v>
      </c>
      <c r="R76" s="1122">
        <v>1370</v>
      </c>
      <c r="S76" s="1122">
        <v>450</v>
      </c>
      <c r="T76" s="1122">
        <v>465</v>
      </c>
      <c r="U76" s="1122">
        <v>323</v>
      </c>
      <c r="V76" s="1129">
        <f t="shared" si="42"/>
        <v>79.600000000000009</v>
      </c>
      <c r="W76" s="1129">
        <f t="shared" si="43"/>
        <v>76.8</v>
      </c>
      <c r="X76" s="1129">
        <f t="shared" si="44"/>
        <v>69.40222897669706</v>
      </c>
      <c r="Y76" s="1160" t="s">
        <v>680</v>
      </c>
      <c r="Z76" s="1122">
        <v>1350</v>
      </c>
      <c r="AA76" s="1122">
        <v>3078</v>
      </c>
      <c r="AB76" s="1121"/>
      <c r="AC76" s="1121"/>
    </row>
    <row r="77" spans="1:29" ht="14.1" customHeight="1" thickTop="1">
      <c r="A77" s="2783"/>
      <c r="B77" s="1130"/>
      <c r="C77" s="1131" t="s">
        <v>113</v>
      </c>
      <c r="D77" s="1151"/>
      <c r="E77" s="1152"/>
      <c r="F77" s="1153"/>
      <c r="G77" s="1154"/>
      <c r="H77" s="1155"/>
      <c r="I77" s="1193">
        <f>+SUM(I68:I76)</f>
        <v>575864</v>
      </c>
      <c r="J77" s="1194">
        <f>+SUM(J68:J76)</f>
        <v>544524</v>
      </c>
      <c r="K77" s="1137">
        <f>+SUM(K68:K76)</f>
        <v>552722</v>
      </c>
      <c r="L77" s="1139">
        <f t="shared" ref="L77" si="45">+ROUND(J77/K77*100,1)</f>
        <v>98.5</v>
      </c>
      <c r="M77" s="1137">
        <f t="shared" ref="M77:R77" si="46">+SUM(M68:M76)</f>
        <v>66551</v>
      </c>
      <c r="N77" s="1137">
        <f t="shared" si="46"/>
        <v>59279</v>
      </c>
      <c r="O77" s="1137">
        <f t="shared" si="46"/>
        <v>58098</v>
      </c>
      <c r="P77" s="1137">
        <f t="shared" si="46"/>
        <v>245120</v>
      </c>
      <c r="Q77" s="1137">
        <f t="shared" si="46"/>
        <v>210372</v>
      </c>
      <c r="R77" s="1137">
        <f t="shared" si="46"/>
        <v>182499</v>
      </c>
      <c r="S77" s="1137">
        <f>+ROUND((P77-0)/I77*1000,0)</f>
        <v>426</v>
      </c>
      <c r="T77" s="1137">
        <f>+ROUND((Q77-167)/J77*1000,0)</f>
        <v>386</v>
      </c>
      <c r="U77" s="1137">
        <f>+ROUND((R77-167)/J77*1000,0)</f>
        <v>335</v>
      </c>
      <c r="V77" s="1139">
        <f>+ROUND((N77+61)/(M77+61)*100,1)</f>
        <v>89.1</v>
      </c>
      <c r="W77" s="1139">
        <f>+ROUND((O77+61)/(M77+61)*100,1)</f>
        <v>87.3</v>
      </c>
      <c r="X77" s="1139">
        <f t="shared" ref="X77" si="47">+ROUND(R77/Q77*100,1)</f>
        <v>86.8</v>
      </c>
      <c r="Y77" s="1140" t="s">
        <v>696</v>
      </c>
      <c r="Z77" s="1137">
        <f>AVERAGE(Z68:Z76)</f>
        <v>1456.4444444444443</v>
      </c>
      <c r="AA77" s="1137">
        <f>AVERAGE(AA68:AA76)</f>
        <v>3142</v>
      </c>
    </row>
    <row r="78" spans="1:29" ht="14.1" customHeight="1">
      <c r="A78" s="2784"/>
      <c r="B78" s="1141"/>
      <c r="C78" s="1142"/>
      <c r="D78" s="1143"/>
      <c r="E78" s="1144"/>
      <c r="F78" s="1145"/>
      <c r="G78" s="1146"/>
      <c r="H78" s="1147"/>
      <c r="I78" s="1156"/>
      <c r="J78" s="1195"/>
      <c r="K78" s="1156"/>
      <c r="L78" s="1158"/>
      <c r="M78" s="1156"/>
      <c r="N78" s="1156"/>
      <c r="O78" s="1156"/>
      <c r="P78" s="1156"/>
      <c r="Q78" s="1156"/>
      <c r="R78" s="1156"/>
      <c r="S78" s="1156"/>
      <c r="T78" s="1156"/>
      <c r="U78" s="1156"/>
      <c r="V78" s="1158"/>
      <c r="W78" s="1158"/>
      <c r="X78" s="1158"/>
      <c r="Y78" s="1156"/>
      <c r="Z78" s="1156"/>
      <c r="AA78" s="1156"/>
    </row>
    <row r="79" spans="1:29" s="1107" customFormat="1" ht="14.1" customHeight="1">
      <c r="A79" s="2782" t="s">
        <v>772</v>
      </c>
      <c r="B79" s="1096">
        <v>2</v>
      </c>
      <c r="C79" s="1096" t="s">
        <v>773</v>
      </c>
      <c r="D79" s="1097" t="s">
        <v>678</v>
      </c>
      <c r="E79" s="1098">
        <v>29</v>
      </c>
      <c r="F79" s="1099">
        <v>3</v>
      </c>
      <c r="G79" s="1100">
        <v>31</v>
      </c>
      <c r="H79" s="1101" t="s">
        <v>703</v>
      </c>
      <c r="I79" s="1102">
        <v>43300</v>
      </c>
      <c r="J79" s="1103">
        <v>41651</v>
      </c>
      <c r="K79" s="1102">
        <v>42699</v>
      </c>
      <c r="L79" s="1104">
        <v>97.5</v>
      </c>
      <c r="M79" s="1096">
        <v>5833</v>
      </c>
      <c r="N79" s="1096">
        <v>5218</v>
      </c>
      <c r="O79" s="1096">
        <v>5011</v>
      </c>
      <c r="P79" s="1096">
        <v>18500</v>
      </c>
      <c r="Q79" s="1096">
        <v>18915</v>
      </c>
      <c r="R79" s="1096">
        <v>15981</v>
      </c>
      <c r="S79" s="1096">
        <v>427</v>
      </c>
      <c r="T79" s="1096">
        <v>454</v>
      </c>
      <c r="U79" s="1096">
        <v>384</v>
      </c>
      <c r="V79" s="1104">
        <f t="shared" ref="V79:V83" si="48">(N79/M79)*100</f>
        <v>89.456540373735635</v>
      </c>
      <c r="W79" s="1104">
        <f t="shared" ref="W79:W83" si="49">(O79/M79)*100</f>
        <v>85.907766158066181</v>
      </c>
      <c r="X79" s="1104">
        <f t="shared" ref="X79:X83" si="50">(R79/Q79)*100</f>
        <v>84.488501189532116</v>
      </c>
      <c r="Y79" s="1105" t="s">
        <v>680</v>
      </c>
      <c r="Z79" s="1196">
        <v>1425</v>
      </c>
      <c r="AA79" s="1196">
        <v>3240</v>
      </c>
      <c r="AB79" s="1121"/>
      <c r="AC79" s="1121"/>
    </row>
    <row r="80" spans="1:29" s="1107" customFormat="1" ht="14.1" customHeight="1">
      <c r="A80" s="2783"/>
      <c r="B80" s="1109">
        <v>27</v>
      </c>
      <c r="C80" s="1109" t="s">
        <v>774</v>
      </c>
      <c r="D80" s="1110" t="s">
        <v>678</v>
      </c>
      <c r="E80" s="1111">
        <v>29</v>
      </c>
      <c r="F80" s="1112">
        <v>3</v>
      </c>
      <c r="G80" s="1113">
        <v>7</v>
      </c>
      <c r="H80" s="1114" t="s">
        <v>693</v>
      </c>
      <c r="I80" s="1115">
        <v>21000</v>
      </c>
      <c r="J80" s="1116">
        <v>19668</v>
      </c>
      <c r="K80" s="1115">
        <v>19902</v>
      </c>
      <c r="L80" s="1117">
        <v>98.8</v>
      </c>
      <c r="M80" s="1109">
        <v>2750</v>
      </c>
      <c r="N80" s="1109">
        <v>2097</v>
      </c>
      <c r="O80" s="1109">
        <v>2097</v>
      </c>
      <c r="P80" s="1109">
        <v>10700</v>
      </c>
      <c r="Q80" s="1109">
        <v>9506</v>
      </c>
      <c r="R80" s="1109">
        <v>7534</v>
      </c>
      <c r="S80" s="1109">
        <v>510</v>
      </c>
      <c r="T80" s="1109">
        <v>483</v>
      </c>
      <c r="U80" s="1109">
        <v>383</v>
      </c>
      <c r="V80" s="1117">
        <f t="shared" si="48"/>
        <v>76.25454545454545</v>
      </c>
      <c r="W80" s="1117">
        <f t="shared" si="49"/>
        <v>76.25454545454545</v>
      </c>
      <c r="X80" s="1117">
        <f t="shared" si="50"/>
        <v>79.255207237534194</v>
      </c>
      <c r="Y80" s="1118" t="s">
        <v>680</v>
      </c>
      <c r="Z80" s="1109">
        <v>1950</v>
      </c>
      <c r="AA80" s="1109">
        <v>4210</v>
      </c>
      <c r="AB80" s="1121"/>
      <c r="AC80" s="1121"/>
    </row>
    <row r="81" spans="1:29" s="1107" customFormat="1" ht="14.1" customHeight="1">
      <c r="A81" s="2783"/>
      <c r="B81" s="1109">
        <v>21</v>
      </c>
      <c r="C81" s="1109" t="s">
        <v>775</v>
      </c>
      <c r="D81" s="1110" t="s">
        <v>678</v>
      </c>
      <c r="E81" s="1111">
        <v>27</v>
      </c>
      <c r="F81" s="1112">
        <v>4</v>
      </c>
      <c r="G81" s="1113">
        <v>1</v>
      </c>
      <c r="H81" s="1114" t="s">
        <v>701</v>
      </c>
      <c r="I81" s="1115">
        <v>11970</v>
      </c>
      <c r="J81" s="1116">
        <v>10384</v>
      </c>
      <c r="K81" s="1115">
        <v>10384</v>
      </c>
      <c r="L81" s="1117">
        <v>100</v>
      </c>
      <c r="M81" s="1109">
        <v>1672</v>
      </c>
      <c r="N81" s="1109">
        <v>1290</v>
      </c>
      <c r="O81" s="1109">
        <v>1254</v>
      </c>
      <c r="P81" s="1109">
        <v>9360</v>
      </c>
      <c r="Q81" s="1109">
        <v>9291</v>
      </c>
      <c r="R81" s="1109">
        <v>4581</v>
      </c>
      <c r="S81" s="1109">
        <v>782</v>
      </c>
      <c r="T81" s="1109">
        <v>895</v>
      </c>
      <c r="U81" s="1109">
        <v>441</v>
      </c>
      <c r="V81" s="1117">
        <f t="shared" si="48"/>
        <v>77.15311004784688</v>
      </c>
      <c r="W81" s="1117">
        <f t="shared" si="49"/>
        <v>75</v>
      </c>
      <c r="X81" s="1117">
        <f t="shared" si="50"/>
        <v>49.30577978689054</v>
      </c>
      <c r="Y81" s="1118" t="s">
        <v>680</v>
      </c>
      <c r="Z81" s="1109">
        <v>1944</v>
      </c>
      <c r="AA81" s="1109">
        <v>3920</v>
      </c>
      <c r="AB81" s="1121"/>
      <c r="AC81" s="1121"/>
    </row>
    <row r="82" spans="1:29" s="1107" customFormat="1" ht="14.1" customHeight="1">
      <c r="A82" s="2783"/>
      <c r="B82" s="1109">
        <v>40</v>
      </c>
      <c r="C82" s="1109" t="s">
        <v>776</v>
      </c>
      <c r="D82" s="1110" t="s">
        <v>678</v>
      </c>
      <c r="E82" s="1111">
        <v>6</v>
      </c>
      <c r="F82" s="1112">
        <v>3</v>
      </c>
      <c r="G82" s="1113">
        <v>31</v>
      </c>
      <c r="H82" s="1114" t="s">
        <v>777</v>
      </c>
      <c r="I82" s="1115">
        <v>5500</v>
      </c>
      <c r="J82" s="1116">
        <v>4021</v>
      </c>
      <c r="K82" s="1115">
        <v>4201</v>
      </c>
      <c r="L82" s="1117">
        <v>95.7</v>
      </c>
      <c r="M82" s="1109">
        <v>467</v>
      </c>
      <c r="N82" s="1109">
        <v>413</v>
      </c>
      <c r="O82" s="1109">
        <v>408</v>
      </c>
      <c r="P82" s="1109">
        <v>2700</v>
      </c>
      <c r="Q82" s="1109">
        <v>2476</v>
      </c>
      <c r="R82" s="1109">
        <v>1279</v>
      </c>
      <c r="S82" s="1109">
        <v>491</v>
      </c>
      <c r="T82" s="1109">
        <v>616</v>
      </c>
      <c r="U82" s="1109">
        <v>318</v>
      </c>
      <c r="V82" s="1117">
        <f t="shared" si="48"/>
        <v>88.436830835117775</v>
      </c>
      <c r="W82" s="1117">
        <f t="shared" si="49"/>
        <v>87.36616702355461</v>
      </c>
      <c r="X82" s="1117">
        <f t="shared" si="50"/>
        <v>51.655896607431337</v>
      </c>
      <c r="Y82" s="1118" t="s">
        <v>680</v>
      </c>
      <c r="Z82" s="1109">
        <v>2019</v>
      </c>
      <c r="AA82" s="1109">
        <v>4125</v>
      </c>
      <c r="AB82" s="1121"/>
      <c r="AC82" s="1121"/>
    </row>
    <row r="83" spans="1:29" s="1107" customFormat="1" ht="14.1" customHeight="1" thickBot="1">
      <c r="A83" s="2783"/>
      <c r="B83" s="1122">
        <v>23</v>
      </c>
      <c r="C83" s="1122" t="s">
        <v>778</v>
      </c>
      <c r="D83" s="1123" t="s">
        <v>678</v>
      </c>
      <c r="E83" s="1124">
        <v>5</v>
      </c>
      <c r="F83" s="1125">
        <v>11</v>
      </c>
      <c r="G83" s="1126">
        <v>15</v>
      </c>
      <c r="H83" s="1127" t="s">
        <v>771</v>
      </c>
      <c r="I83" s="1192">
        <v>5200</v>
      </c>
      <c r="J83" s="1103">
        <v>2797</v>
      </c>
      <c r="K83" s="1128">
        <v>2797</v>
      </c>
      <c r="L83" s="1129">
        <v>100</v>
      </c>
      <c r="M83" s="1122">
        <v>792</v>
      </c>
      <c r="N83" s="1122">
        <v>664</v>
      </c>
      <c r="O83" s="1122">
        <v>657</v>
      </c>
      <c r="P83" s="1122">
        <v>11000</v>
      </c>
      <c r="Q83" s="1122">
        <v>5527</v>
      </c>
      <c r="R83" s="1122">
        <v>2170</v>
      </c>
      <c r="S83" s="1122">
        <v>2115</v>
      </c>
      <c r="T83" s="1122">
        <v>1976</v>
      </c>
      <c r="U83" s="1122">
        <v>776</v>
      </c>
      <c r="V83" s="1129">
        <f t="shared" si="48"/>
        <v>83.838383838383834</v>
      </c>
      <c r="W83" s="1129">
        <f t="shared" si="49"/>
        <v>82.954545454545453</v>
      </c>
      <c r="X83" s="1129">
        <f t="shared" si="50"/>
        <v>39.261805681201373</v>
      </c>
      <c r="Y83" s="1160" t="s">
        <v>685</v>
      </c>
      <c r="Z83" s="1122">
        <v>1110</v>
      </c>
      <c r="AA83" s="1122">
        <v>2110</v>
      </c>
      <c r="AB83" s="1121"/>
      <c r="AC83" s="1121"/>
    </row>
    <row r="84" spans="1:29" ht="14.1" customHeight="1" thickTop="1">
      <c r="A84" s="2783"/>
      <c r="B84" s="1130"/>
      <c r="C84" s="1131" t="s">
        <v>113</v>
      </c>
      <c r="D84" s="1151"/>
      <c r="E84" s="1152"/>
      <c r="F84" s="1197"/>
      <c r="G84" s="1154"/>
      <c r="H84" s="1198"/>
      <c r="I84" s="1193">
        <f>+SUM(I79:I83)</f>
        <v>86970</v>
      </c>
      <c r="J84" s="1137">
        <f>+SUM(J79:J83)</f>
        <v>78521</v>
      </c>
      <c r="K84" s="1137">
        <f>+SUM(K79:K83)</f>
        <v>79983</v>
      </c>
      <c r="L84" s="1139">
        <f t="shared" ref="L84" si="51">+ROUND(J84/K84*100,1)</f>
        <v>98.2</v>
      </c>
      <c r="M84" s="1137">
        <f t="shared" ref="M84:R84" si="52">+SUM(M79:M83)</f>
        <v>11514</v>
      </c>
      <c r="N84" s="1137">
        <f t="shared" si="52"/>
        <v>9682</v>
      </c>
      <c r="O84" s="1137">
        <f t="shared" si="52"/>
        <v>9427</v>
      </c>
      <c r="P84" s="1137">
        <f t="shared" si="52"/>
        <v>52260</v>
      </c>
      <c r="Q84" s="1137">
        <f t="shared" si="52"/>
        <v>45715</v>
      </c>
      <c r="R84" s="1137">
        <f t="shared" si="52"/>
        <v>31545</v>
      </c>
      <c r="S84" s="1137">
        <f>+ROUND(P84/I84*1000,0)</f>
        <v>601</v>
      </c>
      <c r="T84" s="1137">
        <f>+ROUND((Q84)/J84*1000,0)</f>
        <v>582</v>
      </c>
      <c r="U84" s="1137">
        <f>+ROUND(R84/J84*1000,0)</f>
        <v>402</v>
      </c>
      <c r="V84" s="1139">
        <f t="shared" ref="V84" si="53">+ROUND(N84/M84*100,1)</f>
        <v>84.1</v>
      </c>
      <c r="W84" s="1139">
        <f>+ROUND(O84/M84*100,1)</f>
        <v>81.900000000000006</v>
      </c>
      <c r="X84" s="1139">
        <f>+ROUND(R84/Q84*100,1)</f>
        <v>69</v>
      </c>
      <c r="Y84" s="1140" t="s">
        <v>696</v>
      </c>
      <c r="Z84" s="1137">
        <f>AVERAGE(Z79:Z83)</f>
        <v>1689.6</v>
      </c>
      <c r="AA84" s="1137">
        <f>AVERAGE(AA79:AA83)</f>
        <v>3521</v>
      </c>
    </row>
    <row r="85" spans="1:29" ht="14.1" customHeight="1">
      <c r="A85" s="2784"/>
      <c r="B85" s="1141"/>
      <c r="C85" s="1142"/>
      <c r="D85" s="1143"/>
      <c r="E85" s="1144"/>
      <c r="F85" s="1199"/>
      <c r="G85" s="1146"/>
      <c r="H85" s="1200"/>
      <c r="I85" s="1156"/>
      <c r="J85" s="1156"/>
      <c r="K85" s="1156"/>
      <c r="L85" s="1158"/>
      <c r="M85" s="1156"/>
      <c r="N85" s="1156"/>
      <c r="O85" s="1156"/>
      <c r="P85" s="1156"/>
      <c r="Q85" s="1156"/>
      <c r="R85" s="1156"/>
      <c r="S85" s="1156"/>
      <c r="T85" s="1156"/>
      <c r="U85" s="1156"/>
      <c r="V85" s="1158"/>
      <c r="W85" s="1158"/>
      <c r="X85" s="1158"/>
      <c r="Y85" s="1156"/>
      <c r="Z85" s="1156"/>
      <c r="AA85" s="1156"/>
    </row>
    <row r="86" spans="1:29" ht="14.1" customHeight="1">
      <c r="A86" s="1201" t="s">
        <v>779</v>
      </c>
      <c r="B86" s="1202"/>
      <c r="C86" s="1203" t="s">
        <v>113</v>
      </c>
      <c r="D86" s="1204"/>
      <c r="E86" s="1205"/>
      <c r="F86" s="1206"/>
      <c r="G86" s="1207"/>
      <c r="H86" s="1208"/>
      <c r="I86" s="1209">
        <f>+I12+I17+I30+I40+I48+I51+I60+I66+I77+I84</f>
        <v>2115725</v>
      </c>
      <c r="J86" s="1209">
        <f>+J12+J17+J30+J40+J48+J51+J60+J66+J77+J84</f>
        <v>1949003</v>
      </c>
      <c r="K86" s="1209">
        <f>+K12+K17+K30+K40+K48+K51+K60+K66+K77+K84</f>
        <v>1964724</v>
      </c>
      <c r="L86" s="1210">
        <f>+ROUND(J86/K86*100,1)</f>
        <v>99.2</v>
      </c>
      <c r="M86" s="1209">
        <f t="shared" ref="M86:R86" si="54">+M12+M17+M30+M40+M48+M51+M60+M66+M77+M84</f>
        <v>263028</v>
      </c>
      <c r="N86" s="1209">
        <f t="shared" si="54"/>
        <v>226169</v>
      </c>
      <c r="O86" s="1209">
        <f t="shared" si="54"/>
        <v>218627</v>
      </c>
      <c r="P86" s="1209">
        <f t="shared" si="54"/>
        <v>1025441</v>
      </c>
      <c r="Q86" s="1209">
        <f t="shared" si="54"/>
        <v>877573</v>
      </c>
      <c r="R86" s="1209">
        <f t="shared" si="54"/>
        <v>721934</v>
      </c>
      <c r="S86" s="1209">
        <f>+ROUND((P86-2159)/I86*1000,0)</f>
        <v>484</v>
      </c>
      <c r="T86" s="1209">
        <f>+ROUND((Q86-1955)/J86*1000,0)</f>
        <v>449</v>
      </c>
      <c r="U86" s="1209">
        <f>+ROUND((R86-1259)/K86*1000,0)</f>
        <v>367</v>
      </c>
      <c r="V86" s="1210">
        <f>+ROUND((N86+459)/(M86+459)*100,1)</f>
        <v>86</v>
      </c>
      <c r="W86" s="1210">
        <f>+ROUND((O86+459)/(M86+459)*100,1)</f>
        <v>83.1</v>
      </c>
      <c r="X86" s="1210">
        <f>+ROUND(R86/Q86*100,1)</f>
        <v>82.3</v>
      </c>
      <c r="Y86" s="1211" t="s">
        <v>696</v>
      </c>
      <c r="Z86" s="1209">
        <f>+ROUND((SUM(Z5:Z11)+SUM(Z14:Z16)+SUM(Z19:Z29)+SUM(Z32:Z39)+SUM(Z42:Z47)+Z50+SUM(Z53:Z59)+SUM(Z62:Z65)+SUM(Z68:Z76)+SUM(Z79:Z83))/61,0)</f>
        <v>1682</v>
      </c>
      <c r="AA86" s="1209">
        <f>+ROUND((SUM(AA5:AA11)+SUM(AA14:AA16)+SUM(AA19:AA29)+SUM(AA32:AA39)+SUM(AA42:AA47)+AA50+SUM(AA53:AA59)+SUM(AA62:AA65)+SUM(AA68:AA76)+SUM(AA79:AA83))/61,0)</f>
        <v>3208</v>
      </c>
      <c r="AC86" s="1212"/>
    </row>
    <row r="87" spans="1:29" s="1107" customFormat="1" ht="14.1" customHeight="1">
      <c r="A87" s="1213"/>
      <c r="B87" s="1214"/>
      <c r="C87" s="1215"/>
      <c r="D87" s="1216"/>
      <c r="E87" s="1217"/>
      <c r="F87" s="1218"/>
      <c r="G87" s="1219"/>
      <c r="H87" s="1220"/>
      <c r="I87" s="1221"/>
      <c r="J87" s="1221"/>
      <c r="K87" s="1221"/>
      <c r="L87" s="1222"/>
      <c r="M87" s="1221"/>
      <c r="N87" s="1221"/>
      <c r="O87" s="1221"/>
      <c r="P87" s="1221"/>
      <c r="Q87" s="1221"/>
      <c r="R87" s="1221"/>
      <c r="S87" s="1221"/>
      <c r="T87" s="1221"/>
      <c r="U87" s="1221"/>
      <c r="V87" s="1222"/>
      <c r="W87" s="1222"/>
      <c r="X87" s="1222"/>
      <c r="Y87" s="1221"/>
      <c r="Z87" s="1221"/>
      <c r="AA87" s="1221"/>
      <c r="AB87" s="1121"/>
      <c r="AC87" s="1121"/>
    </row>
    <row r="88" spans="1:29" ht="14.1" customHeight="1">
      <c r="A88" s="973" t="s">
        <v>780</v>
      </c>
      <c r="D88" s="2793"/>
      <c r="E88" s="2793"/>
      <c r="G88" s="1223"/>
    </row>
    <row r="89" spans="1:29" ht="14.1" customHeight="1">
      <c r="A89" s="2709" t="s">
        <v>781</v>
      </c>
      <c r="B89" s="2791" t="s">
        <v>483</v>
      </c>
      <c r="C89" s="2709" t="s">
        <v>484</v>
      </c>
      <c r="D89" s="2709" t="s">
        <v>782</v>
      </c>
      <c r="E89" s="2709"/>
      <c r="F89" s="2742"/>
      <c r="G89" s="2795"/>
      <c r="H89" s="1225"/>
      <c r="I89" s="1107"/>
      <c r="J89" s="1107"/>
      <c r="K89" s="1107"/>
      <c r="L89" s="1226"/>
      <c r="M89" s="1107"/>
    </row>
    <row r="90" spans="1:29" ht="14.1" customHeight="1">
      <c r="A90" s="2709"/>
      <c r="B90" s="2791"/>
      <c r="C90" s="2709"/>
      <c r="D90" s="2709"/>
      <c r="E90" s="2709"/>
      <c r="F90" s="1227"/>
      <c r="G90" s="1228"/>
      <c r="H90" s="1225"/>
      <c r="I90" s="1107"/>
      <c r="J90" s="1107"/>
      <c r="K90" s="1107"/>
      <c r="L90" s="1226"/>
      <c r="M90" s="1107"/>
    </row>
    <row r="91" spans="1:29" ht="14.1" customHeight="1">
      <c r="A91" s="2796" t="s">
        <v>494</v>
      </c>
      <c r="B91" s="1229">
        <v>13</v>
      </c>
      <c r="C91" s="1096" t="s">
        <v>683</v>
      </c>
      <c r="D91" s="2798">
        <v>71</v>
      </c>
      <c r="E91" s="2798"/>
      <c r="F91" s="1230"/>
      <c r="G91" s="1231"/>
      <c r="H91" s="1225"/>
      <c r="I91" s="1107"/>
      <c r="J91" s="1107"/>
      <c r="K91" s="1107"/>
      <c r="L91" s="1226"/>
      <c r="M91" s="1107"/>
    </row>
    <row r="92" spans="1:29" ht="14.1" customHeight="1">
      <c r="A92" s="2797"/>
      <c r="B92" s="1232">
        <v>50</v>
      </c>
      <c r="C92" s="1233" t="s">
        <v>357</v>
      </c>
      <c r="D92" s="2799">
        <v>112</v>
      </c>
      <c r="E92" s="2799"/>
      <c r="F92" s="1230"/>
      <c r="G92" s="1234"/>
      <c r="H92" s="1107"/>
      <c r="I92" s="1107"/>
      <c r="J92" s="1107"/>
      <c r="K92" s="1107"/>
      <c r="L92" s="1226"/>
      <c r="M92" s="1107"/>
    </row>
    <row r="93" spans="1:29" ht="14.1" customHeight="1">
      <c r="A93" s="1235" t="s">
        <v>503</v>
      </c>
      <c r="B93" s="1236">
        <v>89</v>
      </c>
      <c r="C93" s="1162" t="s">
        <v>783</v>
      </c>
      <c r="D93" s="2800">
        <v>215</v>
      </c>
      <c r="E93" s="2801"/>
      <c r="F93" s="1230"/>
      <c r="G93" s="1234"/>
      <c r="H93" s="1107"/>
      <c r="I93" s="1107"/>
      <c r="J93" s="1107"/>
      <c r="K93" s="1107"/>
      <c r="L93" s="1226"/>
      <c r="M93" s="1107"/>
    </row>
    <row r="94" spans="1:29" ht="14.1" customHeight="1">
      <c r="A94" s="1237" t="s">
        <v>762</v>
      </c>
      <c r="B94" s="1238">
        <v>57</v>
      </c>
      <c r="C94" s="1239" t="s">
        <v>784</v>
      </c>
      <c r="D94" s="2802">
        <v>61</v>
      </c>
      <c r="E94" s="2802"/>
      <c r="F94" s="1230"/>
      <c r="G94" s="1231"/>
      <c r="H94" s="1225"/>
      <c r="I94" s="1107"/>
      <c r="J94" s="1107"/>
      <c r="K94" s="1107"/>
      <c r="L94" s="1226"/>
      <c r="M94" s="1107"/>
    </row>
    <row r="95" spans="1:29" ht="14.1" customHeight="1">
      <c r="A95" s="1201" t="s">
        <v>779</v>
      </c>
      <c r="B95" s="1240"/>
      <c r="C95" s="1203" t="s">
        <v>113</v>
      </c>
      <c r="D95" s="2794">
        <f>+SUM(D91:E94)</f>
        <v>459</v>
      </c>
      <c r="E95" s="2794"/>
      <c r="F95" s="1218"/>
      <c r="G95" s="1219"/>
      <c r="H95" s="1225"/>
      <c r="I95" s="1107"/>
      <c r="J95" s="1107"/>
      <c r="K95" s="1107"/>
      <c r="L95" s="1226"/>
      <c r="M95" s="1107"/>
    </row>
    <row r="96" spans="1:29" ht="14.1" customHeight="1">
      <c r="F96" s="1218"/>
      <c r="G96" s="1219"/>
    </row>
    <row r="97" spans="6:7" ht="14.1" customHeight="1">
      <c r="F97" s="1218"/>
      <c r="G97" s="1219"/>
    </row>
    <row r="98" spans="6:7" ht="12" customHeight="1"/>
    <row r="99" spans="6:7" ht="14.1" customHeight="1"/>
    <row r="100" spans="6:7" ht="14.1" customHeight="1"/>
    <row r="101" spans="6:7" ht="14.1" customHeight="1"/>
    <row r="102" spans="6:7" ht="14.1" customHeight="1"/>
    <row r="103" spans="6:7" ht="14.1" customHeight="1"/>
    <row r="104" spans="6:7" ht="14.1" customHeight="1"/>
    <row r="105" spans="6:7" ht="14.1" customHeight="1"/>
    <row r="106" spans="6:7" ht="14.1" customHeight="1"/>
    <row r="107" spans="6:7" ht="14.1" customHeight="1"/>
    <row r="108" spans="6:7" ht="14.1" customHeight="1"/>
    <row r="109" spans="6:7" ht="14.1" customHeight="1"/>
    <row r="110" spans="6:7" ht="14.1" customHeight="1"/>
    <row r="111" spans="6:7" ht="14.1" customHeight="1"/>
    <row r="112" spans="6:7"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sheetData>
  <mergeCells count="38">
    <mergeCell ref="D95:E95"/>
    <mergeCell ref="F89:G89"/>
    <mergeCell ref="A91:A92"/>
    <mergeCell ref="D91:E91"/>
    <mergeCell ref="D92:E92"/>
    <mergeCell ref="D93:E93"/>
    <mergeCell ref="D94:E94"/>
    <mergeCell ref="A68:A78"/>
    <mergeCell ref="A79:A85"/>
    <mergeCell ref="D88:E88"/>
    <mergeCell ref="A89:A90"/>
    <mergeCell ref="B89:B90"/>
    <mergeCell ref="C89:C90"/>
    <mergeCell ref="D89:E90"/>
    <mergeCell ref="AD3:AE3"/>
    <mergeCell ref="D4:G4"/>
    <mergeCell ref="A5:A13"/>
    <mergeCell ref="A14:A18"/>
    <mergeCell ref="A19:A31"/>
    <mergeCell ref="L3:L4"/>
    <mergeCell ref="M3:O3"/>
    <mergeCell ref="P3:R3"/>
    <mergeCell ref="S3:U3"/>
    <mergeCell ref="V3:X3"/>
    <mergeCell ref="Y3:AA3"/>
    <mergeCell ref="A3:A4"/>
    <mergeCell ref="B3:B4"/>
    <mergeCell ref="C3:C4"/>
    <mergeCell ref="D3:H3"/>
    <mergeCell ref="I3:J3"/>
    <mergeCell ref="K3:K4"/>
    <mergeCell ref="A62:A67"/>
    <mergeCell ref="AB3:AC3"/>
    <mergeCell ref="A32:A41"/>
    <mergeCell ref="A42:A49"/>
    <mergeCell ref="A50:A52"/>
    <mergeCell ref="A53:A61"/>
    <mergeCell ref="AB58:AC58"/>
  </mergeCells>
  <phoneticPr fontId="4"/>
  <pageMargins left="0.98425196850393704" right="0.19685039370078741" top="0.59055118110236227" bottom="0.78740157480314965" header="0.51181102362204722" footer="0.51181102362204722"/>
  <pageSetup paperSize="9" scale="93" fitToWidth="2" fitToHeight="2" pageOrder="overThenDown" orientation="portrait" r:id="rId1"/>
  <headerFooter alignWithMargins="0"/>
  <rowBreaks count="1" manualBreakCount="1">
    <brk id="52" max="26"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WK208"/>
  <sheetViews>
    <sheetView view="pageBreakPreview" zoomScaleNormal="85" zoomScaleSheetLayoutView="100" workbookViewId="0">
      <pane xSplit="3" ySplit="5" topLeftCell="D12" activePane="bottomRight" state="frozen"/>
      <selection pane="topRight" activeCell="D1" sqref="D1"/>
      <selection pane="bottomLeft" activeCell="A6" sqref="A6"/>
      <selection pane="bottomRight" activeCell="G29" sqref="G29"/>
    </sheetView>
  </sheetViews>
  <sheetFormatPr defaultRowHeight="13.5"/>
  <cols>
    <col min="1" max="1" width="5.625" style="973" customWidth="1"/>
    <col min="2" max="2" width="3" style="973" customWidth="1"/>
    <col min="3" max="3" width="15.375" style="973" customWidth="1"/>
    <col min="4" max="8" width="6.125" style="973" customWidth="1"/>
    <col min="9" max="9" width="4.125" style="973" customWidth="1"/>
    <col min="10" max="10" width="6.125" style="973" customWidth="1"/>
    <col min="11" max="11" width="4.125" style="973" customWidth="1"/>
    <col min="12" max="12" width="6.875" style="973" customWidth="1"/>
    <col min="13" max="16" width="6.125" style="973" customWidth="1"/>
    <col min="17" max="17" width="5.125" style="1031" customWidth="1"/>
    <col min="18" max="18" width="6.125" style="973" customWidth="1"/>
    <col min="19" max="19" width="4.125" style="1031" customWidth="1"/>
    <col min="20" max="20" width="6.125" style="973" customWidth="1"/>
    <col min="21" max="21" width="4.125" style="1031" customWidth="1"/>
    <col min="22" max="22" width="6.125" style="973" customWidth="1"/>
    <col min="23" max="23" width="5.125" style="1031" customWidth="1"/>
    <col min="24" max="25" width="6.125" style="973" customWidth="1"/>
    <col min="26" max="26" width="4.25" style="973" customWidth="1"/>
    <col min="27" max="27" width="6.125" style="973" customWidth="1"/>
    <col min="28" max="28" width="4.125" style="973" customWidth="1"/>
    <col min="29" max="30" width="6.125" style="973" customWidth="1"/>
    <col min="31" max="31" width="9" style="973"/>
    <col min="32" max="256" width="9" style="1108"/>
    <col min="257" max="257" width="5.625" style="1108" customWidth="1"/>
    <col min="258" max="258" width="3" style="1108" customWidth="1"/>
    <col min="259" max="259" width="15.375" style="1108" customWidth="1"/>
    <col min="260" max="264" width="6.125" style="1108" customWidth="1"/>
    <col min="265" max="265" width="4.125" style="1108" customWidth="1"/>
    <col min="266" max="266" width="6.125" style="1108" customWidth="1"/>
    <col min="267" max="267" width="4.125" style="1108" customWidth="1"/>
    <col min="268" max="268" width="6.875" style="1108" customWidth="1"/>
    <col min="269" max="272" width="6.125" style="1108" customWidth="1"/>
    <col min="273" max="273" width="4.125" style="1108" customWidth="1"/>
    <col min="274" max="274" width="6.125" style="1108" customWidth="1"/>
    <col min="275" max="275" width="4.125" style="1108" customWidth="1"/>
    <col min="276" max="276" width="6.125" style="1108" customWidth="1"/>
    <col min="277" max="277" width="4.125" style="1108" customWidth="1"/>
    <col min="278" max="278" width="6.125" style="1108" customWidth="1"/>
    <col min="279" max="279" width="4.125" style="1108" customWidth="1"/>
    <col min="280" max="281" width="6.125" style="1108" customWidth="1"/>
    <col min="282" max="282" width="4.25" style="1108" customWidth="1"/>
    <col min="283" max="283" width="6.125" style="1108" customWidth="1"/>
    <col min="284" max="284" width="4.125" style="1108" customWidth="1"/>
    <col min="285" max="286" width="6.125" style="1108" customWidth="1"/>
    <col min="287" max="512" width="9" style="1108"/>
    <col min="513" max="513" width="5.625" style="1108" customWidth="1"/>
    <col min="514" max="514" width="3" style="1108" customWidth="1"/>
    <col min="515" max="515" width="15.375" style="1108" customWidth="1"/>
    <col min="516" max="520" width="6.125" style="1108" customWidth="1"/>
    <col min="521" max="521" width="4.125" style="1108" customWidth="1"/>
    <col min="522" max="522" width="6.125" style="1108" customWidth="1"/>
    <col min="523" max="523" width="4.125" style="1108" customWidth="1"/>
    <col min="524" max="524" width="6.875" style="1108" customWidth="1"/>
    <col min="525" max="528" width="6.125" style="1108" customWidth="1"/>
    <col min="529" max="529" width="4.125" style="1108" customWidth="1"/>
    <col min="530" max="530" width="6.125" style="1108" customWidth="1"/>
    <col min="531" max="531" width="4.125" style="1108" customWidth="1"/>
    <col min="532" max="532" width="6.125" style="1108" customWidth="1"/>
    <col min="533" max="533" width="4.125" style="1108" customWidth="1"/>
    <col min="534" max="534" width="6.125" style="1108" customWidth="1"/>
    <col min="535" max="535" width="4.125" style="1108" customWidth="1"/>
    <col min="536" max="537" width="6.125" style="1108" customWidth="1"/>
    <col min="538" max="538" width="4.25" style="1108" customWidth="1"/>
    <col min="539" max="539" width="6.125" style="1108" customWidth="1"/>
    <col min="540" max="540" width="4.125" style="1108" customWidth="1"/>
    <col min="541" max="542" width="6.125" style="1108" customWidth="1"/>
    <col min="543" max="768" width="9" style="1108"/>
    <col min="769" max="769" width="5.625" style="1108" customWidth="1"/>
    <col min="770" max="770" width="3" style="1108" customWidth="1"/>
    <col min="771" max="771" width="15.375" style="1108" customWidth="1"/>
    <col min="772" max="776" width="6.125" style="1108" customWidth="1"/>
    <col min="777" max="777" width="4.125" style="1108" customWidth="1"/>
    <col min="778" max="778" width="6.125" style="1108" customWidth="1"/>
    <col min="779" max="779" width="4.125" style="1108" customWidth="1"/>
    <col min="780" max="780" width="6.875" style="1108" customWidth="1"/>
    <col min="781" max="784" width="6.125" style="1108" customWidth="1"/>
    <col min="785" max="785" width="4.125" style="1108" customWidth="1"/>
    <col min="786" max="786" width="6.125" style="1108" customWidth="1"/>
    <col min="787" max="787" width="4.125" style="1108" customWidth="1"/>
    <col min="788" max="788" width="6.125" style="1108" customWidth="1"/>
    <col min="789" max="789" width="4.125" style="1108" customWidth="1"/>
    <col min="790" max="790" width="6.125" style="1108" customWidth="1"/>
    <col min="791" max="791" width="4.125" style="1108" customWidth="1"/>
    <col min="792" max="793" width="6.125" style="1108" customWidth="1"/>
    <col min="794" max="794" width="4.25" style="1108" customWidth="1"/>
    <col min="795" max="795" width="6.125" style="1108" customWidth="1"/>
    <col min="796" max="796" width="4.125" style="1108" customWidth="1"/>
    <col min="797" max="798" width="6.125" style="1108" customWidth="1"/>
    <col min="799" max="1024" width="9" style="1108"/>
    <col min="1025" max="1025" width="5.625" style="1108" customWidth="1"/>
    <col min="1026" max="1026" width="3" style="1108" customWidth="1"/>
    <col min="1027" max="1027" width="15.375" style="1108" customWidth="1"/>
    <col min="1028" max="1032" width="6.125" style="1108" customWidth="1"/>
    <col min="1033" max="1033" width="4.125" style="1108" customWidth="1"/>
    <col min="1034" max="1034" width="6.125" style="1108" customWidth="1"/>
    <col min="1035" max="1035" width="4.125" style="1108" customWidth="1"/>
    <col min="1036" max="1036" width="6.875" style="1108" customWidth="1"/>
    <col min="1037" max="1040" width="6.125" style="1108" customWidth="1"/>
    <col min="1041" max="1041" width="4.125" style="1108" customWidth="1"/>
    <col min="1042" max="1042" width="6.125" style="1108" customWidth="1"/>
    <col min="1043" max="1043" width="4.125" style="1108" customWidth="1"/>
    <col min="1044" max="1044" width="6.125" style="1108" customWidth="1"/>
    <col min="1045" max="1045" width="4.125" style="1108" customWidth="1"/>
    <col min="1046" max="1046" width="6.125" style="1108" customWidth="1"/>
    <col min="1047" max="1047" width="4.125" style="1108" customWidth="1"/>
    <col min="1048" max="1049" width="6.125" style="1108" customWidth="1"/>
    <col min="1050" max="1050" width="4.25" style="1108" customWidth="1"/>
    <col min="1051" max="1051" width="6.125" style="1108" customWidth="1"/>
    <col min="1052" max="1052" width="4.125" style="1108" customWidth="1"/>
    <col min="1053" max="1054" width="6.125" style="1108" customWidth="1"/>
    <col min="1055" max="1280" width="9" style="1108"/>
    <col min="1281" max="1281" width="5.625" style="1108" customWidth="1"/>
    <col min="1282" max="1282" width="3" style="1108" customWidth="1"/>
    <col min="1283" max="1283" width="15.375" style="1108" customWidth="1"/>
    <col min="1284" max="1288" width="6.125" style="1108" customWidth="1"/>
    <col min="1289" max="1289" width="4.125" style="1108" customWidth="1"/>
    <col min="1290" max="1290" width="6.125" style="1108" customWidth="1"/>
    <col min="1291" max="1291" width="4.125" style="1108" customWidth="1"/>
    <col min="1292" max="1292" width="6.875" style="1108" customWidth="1"/>
    <col min="1293" max="1296" width="6.125" style="1108" customWidth="1"/>
    <col min="1297" max="1297" width="4.125" style="1108" customWidth="1"/>
    <col min="1298" max="1298" width="6.125" style="1108" customWidth="1"/>
    <col min="1299" max="1299" width="4.125" style="1108" customWidth="1"/>
    <col min="1300" max="1300" width="6.125" style="1108" customWidth="1"/>
    <col min="1301" max="1301" width="4.125" style="1108" customWidth="1"/>
    <col min="1302" max="1302" width="6.125" style="1108" customWidth="1"/>
    <col min="1303" max="1303" width="4.125" style="1108" customWidth="1"/>
    <col min="1304" max="1305" width="6.125" style="1108" customWidth="1"/>
    <col min="1306" max="1306" width="4.25" style="1108" customWidth="1"/>
    <col min="1307" max="1307" width="6.125" style="1108" customWidth="1"/>
    <col min="1308" max="1308" width="4.125" style="1108" customWidth="1"/>
    <col min="1309" max="1310" width="6.125" style="1108" customWidth="1"/>
    <col min="1311" max="1536" width="9" style="1108"/>
    <col min="1537" max="1537" width="5.625" style="1108" customWidth="1"/>
    <col min="1538" max="1538" width="3" style="1108" customWidth="1"/>
    <col min="1539" max="1539" width="15.375" style="1108" customWidth="1"/>
    <col min="1540" max="1544" width="6.125" style="1108" customWidth="1"/>
    <col min="1545" max="1545" width="4.125" style="1108" customWidth="1"/>
    <col min="1546" max="1546" width="6.125" style="1108" customWidth="1"/>
    <col min="1547" max="1547" width="4.125" style="1108" customWidth="1"/>
    <col min="1548" max="1548" width="6.875" style="1108" customWidth="1"/>
    <col min="1549" max="1552" width="6.125" style="1108" customWidth="1"/>
    <col min="1553" max="1553" width="4.125" style="1108" customWidth="1"/>
    <col min="1554" max="1554" width="6.125" style="1108" customWidth="1"/>
    <col min="1555" max="1555" width="4.125" style="1108" customWidth="1"/>
    <col min="1556" max="1556" width="6.125" style="1108" customWidth="1"/>
    <col min="1557" max="1557" width="4.125" style="1108" customWidth="1"/>
    <col min="1558" max="1558" width="6.125" style="1108" customWidth="1"/>
    <col min="1559" max="1559" width="4.125" style="1108" customWidth="1"/>
    <col min="1560" max="1561" width="6.125" style="1108" customWidth="1"/>
    <col min="1562" max="1562" width="4.25" style="1108" customWidth="1"/>
    <col min="1563" max="1563" width="6.125" style="1108" customWidth="1"/>
    <col min="1564" max="1564" width="4.125" style="1108" customWidth="1"/>
    <col min="1565" max="1566" width="6.125" style="1108" customWidth="1"/>
    <col min="1567" max="1792" width="9" style="1108"/>
    <col min="1793" max="1793" width="5.625" style="1108" customWidth="1"/>
    <col min="1794" max="1794" width="3" style="1108" customWidth="1"/>
    <col min="1795" max="1795" width="15.375" style="1108" customWidth="1"/>
    <col min="1796" max="1800" width="6.125" style="1108" customWidth="1"/>
    <col min="1801" max="1801" width="4.125" style="1108" customWidth="1"/>
    <col min="1802" max="1802" width="6.125" style="1108" customWidth="1"/>
    <col min="1803" max="1803" width="4.125" style="1108" customWidth="1"/>
    <col min="1804" max="1804" width="6.875" style="1108" customWidth="1"/>
    <col min="1805" max="1808" width="6.125" style="1108" customWidth="1"/>
    <col min="1809" max="1809" width="4.125" style="1108" customWidth="1"/>
    <col min="1810" max="1810" width="6.125" style="1108" customWidth="1"/>
    <col min="1811" max="1811" width="4.125" style="1108" customWidth="1"/>
    <col min="1812" max="1812" width="6.125" style="1108" customWidth="1"/>
    <col min="1813" max="1813" width="4.125" style="1108" customWidth="1"/>
    <col min="1814" max="1814" width="6.125" style="1108" customWidth="1"/>
    <col min="1815" max="1815" width="4.125" style="1108" customWidth="1"/>
    <col min="1816" max="1817" width="6.125" style="1108" customWidth="1"/>
    <col min="1818" max="1818" width="4.25" style="1108" customWidth="1"/>
    <col min="1819" max="1819" width="6.125" style="1108" customWidth="1"/>
    <col min="1820" max="1820" width="4.125" style="1108" customWidth="1"/>
    <col min="1821" max="1822" width="6.125" style="1108" customWidth="1"/>
    <col min="1823" max="2048" width="9" style="1108"/>
    <col min="2049" max="2049" width="5.625" style="1108" customWidth="1"/>
    <col min="2050" max="2050" width="3" style="1108" customWidth="1"/>
    <col min="2051" max="2051" width="15.375" style="1108" customWidth="1"/>
    <col min="2052" max="2056" width="6.125" style="1108" customWidth="1"/>
    <col min="2057" max="2057" width="4.125" style="1108" customWidth="1"/>
    <col min="2058" max="2058" width="6.125" style="1108" customWidth="1"/>
    <col min="2059" max="2059" width="4.125" style="1108" customWidth="1"/>
    <col min="2060" max="2060" width="6.875" style="1108" customWidth="1"/>
    <col min="2061" max="2064" width="6.125" style="1108" customWidth="1"/>
    <col min="2065" max="2065" width="4.125" style="1108" customWidth="1"/>
    <col min="2066" max="2066" width="6.125" style="1108" customWidth="1"/>
    <col min="2067" max="2067" width="4.125" style="1108" customWidth="1"/>
    <col min="2068" max="2068" width="6.125" style="1108" customWidth="1"/>
    <col min="2069" max="2069" width="4.125" style="1108" customWidth="1"/>
    <col min="2070" max="2070" width="6.125" style="1108" customWidth="1"/>
    <col min="2071" max="2071" width="4.125" style="1108" customWidth="1"/>
    <col min="2072" max="2073" width="6.125" style="1108" customWidth="1"/>
    <col min="2074" max="2074" width="4.25" style="1108" customWidth="1"/>
    <col min="2075" max="2075" width="6.125" style="1108" customWidth="1"/>
    <col min="2076" max="2076" width="4.125" style="1108" customWidth="1"/>
    <col min="2077" max="2078" width="6.125" style="1108" customWidth="1"/>
    <col min="2079" max="2304" width="9" style="1108"/>
    <col min="2305" max="2305" width="5.625" style="1108" customWidth="1"/>
    <col min="2306" max="2306" width="3" style="1108" customWidth="1"/>
    <col min="2307" max="2307" width="15.375" style="1108" customWidth="1"/>
    <col min="2308" max="2312" width="6.125" style="1108" customWidth="1"/>
    <col min="2313" max="2313" width="4.125" style="1108" customWidth="1"/>
    <col min="2314" max="2314" width="6.125" style="1108" customWidth="1"/>
    <col min="2315" max="2315" width="4.125" style="1108" customWidth="1"/>
    <col min="2316" max="2316" width="6.875" style="1108" customWidth="1"/>
    <col min="2317" max="2320" width="6.125" style="1108" customWidth="1"/>
    <col min="2321" max="2321" width="4.125" style="1108" customWidth="1"/>
    <col min="2322" max="2322" width="6.125" style="1108" customWidth="1"/>
    <col min="2323" max="2323" width="4.125" style="1108" customWidth="1"/>
    <col min="2324" max="2324" width="6.125" style="1108" customWidth="1"/>
    <col min="2325" max="2325" width="4.125" style="1108" customWidth="1"/>
    <col min="2326" max="2326" width="6.125" style="1108" customWidth="1"/>
    <col min="2327" max="2327" width="4.125" style="1108" customWidth="1"/>
    <col min="2328" max="2329" width="6.125" style="1108" customWidth="1"/>
    <col min="2330" max="2330" width="4.25" style="1108" customWidth="1"/>
    <col min="2331" max="2331" width="6.125" style="1108" customWidth="1"/>
    <col min="2332" max="2332" width="4.125" style="1108" customWidth="1"/>
    <col min="2333" max="2334" width="6.125" style="1108" customWidth="1"/>
    <col min="2335" max="2560" width="9" style="1108"/>
    <col min="2561" max="2561" width="5.625" style="1108" customWidth="1"/>
    <col min="2562" max="2562" width="3" style="1108" customWidth="1"/>
    <col min="2563" max="2563" width="15.375" style="1108" customWidth="1"/>
    <col min="2564" max="2568" width="6.125" style="1108" customWidth="1"/>
    <col min="2569" max="2569" width="4.125" style="1108" customWidth="1"/>
    <col min="2570" max="2570" width="6.125" style="1108" customWidth="1"/>
    <col min="2571" max="2571" width="4.125" style="1108" customWidth="1"/>
    <col min="2572" max="2572" width="6.875" style="1108" customWidth="1"/>
    <col min="2573" max="2576" width="6.125" style="1108" customWidth="1"/>
    <col min="2577" max="2577" width="4.125" style="1108" customWidth="1"/>
    <col min="2578" max="2578" width="6.125" style="1108" customWidth="1"/>
    <col min="2579" max="2579" width="4.125" style="1108" customWidth="1"/>
    <col min="2580" max="2580" width="6.125" style="1108" customWidth="1"/>
    <col min="2581" max="2581" width="4.125" style="1108" customWidth="1"/>
    <col min="2582" max="2582" width="6.125" style="1108" customWidth="1"/>
    <col min="2583" max="2583" width="4.125" style="1108" customWidth="1"/>
    <col min="2584" max="2585" width="6.125" style="1108" customWidth="1"/>
    <col min="2586" max="2586" width="4.25" style="1108" customWidth="1"/>
    <col min="2587" max="2587" width="6.125" style="1108" customWidth="1"/>
    <col min="2588" max="2588" width="4.125" style="1108" customWidth="1"/>
    <col min="2589" max="2590" width="6.125" style="1108" customWidth="1"/>
    <col min="2591" max="2816" width="9" style="1108"/>
    <col min="2817" max="2817" width="5.625" style="1108" customWidth="1"/>
    <col min="2818" max="2818" width="3" style="1108" customWidth="1"/>
    <col min="2819" max="2819" width="15.375" style="1108" customWidth="1"/>
    <col min="2820" max="2824" width="6.125" style="1108" customWidth="1"/>
    <col min="2825" max="2825" width="4.125" style="1108" customWidth="1"/>
    <col min="2826" max="2826" width="6.125" style="1108" customWidth="1"/>
    <col min="2827" max="2827" width="4.125" style="1108" customWidth="1"/>
    <col min="2828" max="2828" width="6.875" style="1108" customWidth="1"/>
    <col min="2829" max="2832" width="6.125" style="1108" customWidth="1"/>
    <col min="2833" max="2833" width="4.125" style="1108" customWidth="1"/>
    <col min="2834" max="2834" width="6.125" style="1108" customWidth="1"/>
    <col min="2835" max="2835" width="4.125" style="1108" customWidth="1"/>
    <col min="2836" max="2836" width="6.125" style="1108" customWidth="1"/>
    <col min="2837" max="2837" width="4.125" style="1108" customWidth="1"/>
    <col min="2838" max="2838" width="6.125" style="1108" customWidth="1"/>
    <col min="2839" max="2839" width="4.125" style="1108" customWidth="1"/>
    <col min="2840" max="2841" width="6.125" style="1108" customWidth="1"/>
    <col min="2842" max="2842" width="4.25" style="1108" customWidth="1"/>
    <col min="2843" max="2843" width="6.125" style="1108" customWidth="1"/>
    <col min="2844" max="2844" width="4.125" style="1108" customWidth="1"/>
    <col min="2845" max="2846" width="6.125" style="1108" customWidth="1"/>
    <col min="2847" max="3072" width="9" style="1108"/>
    <col min="3073" max="3073" width="5.625" style="1108" customWidth="1"/>
    <col min="3074" max="3074" width="3" style="1108" customWidth="1"/>
    <col min="3075" max="3075" width="15.375" style="1108" customWidth="1"/>
    <col min="3076" max="3080" width="6.125" style="1108" customWidth="1"/>
    <col min="3081" max="3081" width="4.125" style="1108" customWidth="1"/>
    <col min="3082" max="3082" width="6.125" style="1108" customWidth="1"/>
    <col min="3083" max="3083" width="4.125" style="1108" customWidth="1"/>
    <col min="3084" max="3084" width="6.875" style="1108" customWidth="1"/>
    <col min="3085" max="3088" width="6.125" style="1108" customWidth="1"/>
    <col min="3089" max="3089" width="4.125" style="1108" customWidth="1"/>
    <col min="3090" max="3090" width="6.125" style="1108" customWidth="1"/>
    <col min="3091" max="3091" width="4.125" style="1108" customWidth="1"/>
    <col min="3092" max="3092" width="6.125" style="1108" customWidth="1"/>
    <col min="3093" max="3093" width="4.125" style="1108" customWidth="1"/>
    <col min="3094" max="3094" width="6.125" style="1108" customWidth="1"/>
    <col min="3095" max="3095" width="4.125" style="1108" customWidth="1"/>
    <col min="3096" max="3097" width="6.125" style="1108" customWidth="1"/>
    <col min="3098" max="3098" width="4.25" style="1108" customWidth="1"/>
    <col min="3099" max="3099" width="6.125" style="1108" customWidth="1"/>
    <col min="3100" max="3100" width="4.125" style="1108" customWidth="1"/>
    <col min="3101" max="3102" width="6.125" style="1108" customWidth="1"/>
    <col min="3103" max="3328" width="9" style="1108"/>
    <col min="3329" max="3329" width="5.625" style="1108" customWidth="1"/>
    <col min="3330" max="3330" width="3" style="1108" customWidth="1"/>
    <col min="3331" max="3331" width="15.375" style="1108" customWidth="1"/>
    <col min="3332" max="3336" width="6.125" style="1108" customWidth="1"/>
    <col min="3337" max="3337" width="4.125" style="1108" customWidth="1"/>
    <col min="3338" max="3338" width="6.125" style="1108" customWidth="1"/>
    <col min="3339" max="3339" width="4.125" style="1108" customWidth="1"/>
    <col min="3340" max="3340" width="6.875" style="1108" customWidth="1"/>
    <col min="3341" max="3344" width="6.125" style="1108" customWidth="1"/>
    <col min="3345" max="3345" width="4.125" style="1108" customWidth="1"/>
    <col min="3346" max="3346" width="6.125" style="1108" customWidth="1"/>
    <col min="3347" max="3347" width="4.125" style="1108" customWidth="1"/>
    <col min="3348" max="3348" width="6.125" style="1108" customWidth="1"/>
    <col min="3349" max="3349" width="4.125" style="1108" customWidth="1"/>
    <col min="3350" max="3350" width="6.125" style="1108" customWidth="1"/>
    <col min="3351" max="3351" width="4.125" style="1108" customWidth="1"/>
    <col min="3352" max="3353" width="6.125" style="1108" customWidth="1"/>
    <col min="3354" max="3354" width="4.25" style="1108" customWidth="1"/>
    <col min="3355" max="3355" width="6.125" style="1108" customWidth="1"/>
    <col min="3356" max="3356" width="4.125" style="1108" customWidth="1"/>
    <col min="3357" max="3358" width="6.125" style="1108" customWidth="1"/>
    <col min="3359" max="3584" width="9" style="1108"/>
    <col min="3585" max="3585" width="5.625" style="1108" customWidth="1"/>
    <col min="3586" max="3586" width="3" style="1108" customWidth="1"/>
    <col min="3587" max="3587" width="15.375" style="1108" customWidth="1"/>
    <col min="3588" max="3592" width="6.125" style="1108" customWidth="1"/>
    <col min="3593" max="3593" width="4.125" style="1108" customWidth="1"/>
    <col min="3594" max="3594" width="6.125" style="1108" customWidth="1"/>
    <col min="3595" max="3595" width="4.125" style="1108" customWidth="1"/>
    <col min="3596" max="3596" width="6.875" style="1108" customWidth="1"/>
    <col min="3597" max="3600" width="6.125" style="1108" customWidth="1"/>
    <col min="3601" max="3601" width="4.125" style="1108" customWidth="1"/>
    <col min="3602" max="3602" width="6.125" style="1108" customWidth="1"/>
    <col min="3603" max="3603" width="4.125" style="1108" customWidth="1"/>
    <col min="3604" max="3604" width="6.125" style="1108" customWidth="1"/>
    <col min="3605" max="3605" width="4.125" style="1108" customWidth="1"/>
    <col min="3606" max="3606" width="6.125" style="1108" customWidth="1"/>
    <col min="3607" max="3607" width="4.125" style="1108" customWidth="1"/>
    <col min="3608" max="3609" width="6.125" style="1108" customWidth="1"/>
    <col min="3610" max="3610" width="4.25" style="1108" customWidth="1"/>
    <col min="3611" max="3611" width="6.125" style="1108" customWidth="1"/>
    <col min="3612" max="3612" width="4.125" style="1108" customWidth="1"/>
    <col min="3613" max="3614" width="6.125" style="1108" customWidth="1"/>
    <col min="3615" max="3840" width="9" style="1108"/>
    <col min="3841" max="3841" width="5.625" style="1108" customWidth="1"/>
    <col min="3842" max="3842" width="3" style="1108" customWidth="1"/>
    <col min="3843" max="3843" width="15.375" style="1108" customWidth="1"/>
    <col min="3844" max="3848" width="6.125" style="1108" customWidth="1"/>
    <col min="3849" max="3849" width="4.125" style="1108" customWidth="1"/>
    <col min="3850" max="3850" width="6.125" style="1108" customWidth="1"/>
    <col min="3851" max="3851" width="4.125" style="1108" customWidth="1"/>
    <col min="3852" max="3852" width="6.875" style="1108" customWidth="1"/>
    <col min="3853" max="3856" width="6.125" style="1108" customWidth="1"/>
    <col min="3857" max="3857" width="4.125" style="1108" customWidth="1"/>
    <col min="3858" max="3858" width="6.125" style="1108" customWidth="1"/>
    <col min="3859" max="3859" width="4.125" style="1108" customWidth="1"/>
    <col min="3860" max="3860" width="6.125" style="1108" customWidth="1"/>
    <col min="3861" max="3861" width="4.125" style="1108" customWidth="1"/>
    <col min="3862" max="3862" width="6.125" style="1108" customWidth="1"/>
    <col min="3863" max="3863" width="4.125" style="1108" customWidth="1"/>
    <col min="3864" max="3865" width="6.125" style="1108" customWidth="1"/>
    <col min="3866" max="3866" width="4.25" style="1108" customWidth="1"/>
    <col min="3867" max="3867" width="6.125" style="1108" customWidth="1"/>
    <col min="3868" max="3868" width="4.125" style="1108" customWidth="1"/>
    <col min="3869" max="3870" width="6.125" style="1108" customWidth="1"/>
    <col min="3871" max="4096" width="9" style="1108"/>
    <col min="4097" max="4097" width="5.625" style="1108" customWidth="1"/>
    <col min="4098" max="4098" width="3" style="1108" customWidth="1"/>
    <col min="4099" max="4099" width="15.375" style="1108" customWidth="1"/>
    <col min="4100" max="4104" width="6.125" style="1108" customWidth="1"/>
    <col min="4105" max="4105" width="4.125" style="1108" customWidth="1"/>
    <col min="4106" max="4106" width="6.125" style="1108" customWidth="1"/>
    <col min="4107" max="4107" width="4.125" style="1108" customWidth="1"/>
    <col min="4108" max="4108" width="6.875" style="1108" customWidth="1"/>
    <col min="4109" max="4112" width="6.125" style="1108" customWidth="1"/>
    <col min="4113" max="4113" width="4.125" style="1108" customWidth="1"/>
    <col min="4114" max="4114" width="6.125" style="1108" customWidth="1"/>
    <col min="4115" max="4115" width="4.125" style="1108" customWidth="1"/>
    <col min="4116" max="4116" width="6.125" style="1108" customWidth="1"/>
    <col min="4117" max="4117" width="4.125" style="1108" customWidth="1"/>
    <col min="4118" max="4118" width="6.125" style="1108" customWidth="1"/>
    <col min="4119" max="4119" width="4.125" style="1108" customWidth="1"/>
    <col min="4120" max="4121" width="6.125" style="1108" customWidth="1"/>
    <col min="4122" max="4122" width="4.25" style="1108" customWidth="1"/>
    <col min="4123" max="4123" width="6.125" style="1108" customWidth="1"/>
    <col min="4124" max="4124" width="4.125" style="1108" customWidth="1"/>
    <col min="4125" max="4126" width="6.125" style="1108" customWidth="1"/>
    <col min="4127" max="4352" width="9" style="1108"/>
    <col min="4353" max="4353" width="5.625" style="1108" customWidth="1"/>
    <col min="4354" max="4354" width="3" style="1108" customWidth="1"/>
    <col min="4355" max="4355" width="15.375" style="1108" customWidth="1"/>
    <col min="4356" max="4360" width="6.125" style="1108" customWidth="1"/>
    <col min="4361" max="4361" width="4.125" style="1108" customWidth="1"/>
    <col min="4362" max="4362" width="6.125" style="1108" customWidth="1"/>
    <col min="4363" max="4363" width="4.125" style="1108" customWidth="1"/>
    <col min="4364" max="4364" width="6.875" style="1108" customWidth="1"/>
    <col min="4365" max="4368" width="6.125" style="1108" customWidth="1"/>
    <col min="4369" max="4369" width="4.125" style="1108" customWidth="1"/>
    <col min="4370" max="4370" width="6.125" style="1108" customWidth="1"/>
    <col min="4371" max="4371" width="4.125" style="1108" customWidth="1"/>
    <col min="4372" max="4372" width="6.125" style="1108" customWidth="1"/>
    <col min="4373" max="4373" width="4.125" style="1108" customWidth="1"/>
    <col min="4374" max="4374" width="6.125" style="1108" customWidth="1"/>
    <col min="4375" max="4375" width="4.125" style="1108" customWidth="1"/>
    <col min="4376" max="4377" width="6.125" style="1108" customWidth="1"/>
    <col min="4378" max="4378" width="4.25" style="1108" customWidth="1"/>
    <col min="4379" max="4379" width="6.125" style="1108" customWidth="1"/>
    <col min="4380" max="4380" width="4.125" style="1108" customWidth="1"/>
    <col min="4381" max="4382" width="6.125" style="1108" customWidth="1"/>
    <col min="4383" max="4608" width="9" style="1108"/>
    <col min="4609" max="4609" width="5.625" style="1108" customWidth="1"/>
    <col min="4610" max="4610" width="3" style="1108" customWidth="1"/>
    <col min="4611" max="4611" width="15.375" style="1108" customWidth="1"/>
    <col min="4612" max="4616" width="6.125" style="1108" customWidth="1"/>
    <col min="4617" max="4617" width="4.125" style="1108" customWidth="1"/>
    <col min="4618" max="4618" width="6.125" style="1108" customWidth="1"/>
    <col min="4619" max="4619" width="4.125" style="1108" customWidth="1"/>
    <col min="4620" max="4620" width="6.875" style="1108" customWidth="1"/>
    <col min="4621" max="4624" width="6.125" style="1108" customWidth="1"/>
    <col min="4625" max="4625" width="4.125" style="1108" customWidth="1"/>
    <col min="4626" max="4626" width="6.125" style="1108" customWidth="1"/>
    <col min="4627" max="4627" width="4.125" style="1108" customWidth="1"/>
    <col min="4628" max="4628" width="6.125" style="1108" customWidth="1"/>
    <col min="4629" max="4629" width="4.125" style="1108" customWidth="1"/>
    <col min="4630" max="4630" width="6.125" style="1108" customWidth="1"/>
    <col min="4631" max="4631" width="4.125" style="1108" customWidth="1"/>
    <col min="4632" max="4633" width="6.125" style="1108" customWidth="1"/>
    <col min="4634" max="4634" width="4.25" style="1108" customWidth="1"/>
    <col min="4635" max="4635" width="6.125" style="1108" customWidth="1"/>
    <col min="4636" max="4636" width="4.125" style="1108" customWidth="1"/>
    <col min="4637" max="4638" width="6.125" style="1108" customWidth="1"/>
    <col min="4639" max="4864" width="9" style="1108"/>
    <col min="4865" max="4865" width="5.625" style="1108" customWidth="1"/>
    <col min="4866" max="4866" width="3" style="1108" customWidth="1"/>
    <col min="4867" max="4867" width="15.375" style="1108" customWidth="1"/>
    <col min="4868" max="4872" width="6.125" style="1108" customWidth="1"/>
    <col min="4873" max="4873" width="4.125" style="1108" customWidth="1"/>
    <col min="4874" max="4874" width="6.125" style="1108" customWidth="1"/>
    <col min="4875" max="4875" width="4.125" style="1108" customWidth="1"/>
    <col min="4876" max="4876" width="6.875" style="1108" customWidth="1"/>
    <col min="4877" max="4880" width="6.125" style="1108" customWidth="1"/>
    <col min="4881" max="4881" width="4.125" style="1108" customWidth="1"/>
    <col min="4882" max="4882" width="6.125" style="1108" customWidth="1"/>
    <col min="4883" max="4883" width="4.125" style="1108" customWidth="1"/>
    <col min="4884" max="4884" width="6.125" style="1108" customWidth="1"/>
    <col min="4885" max="4885" width="4.125" style="1108" customWidth="1"/>
    <col min="4886" max="4886" width="6.125" style="1108" customWidth="1"/>
    <col min="4887" max="4887" width="4.125" style="1108" customWidth="1"/>
    <col min="4888" max="4889" width="6.125" style="1108" customWidth="1"/>
    <col min="4890" max="4890" width="4.25" style="1108" customWidth="1"/>
    <col min="4891" max="4891" width="6.125" style="1108" customWidth="1"/>
    <col min="4892" max="4892" width="4.125" style="1108" customWidth="1"/>
    <col min="4893" max="4894" width="6.125" style="1108" customWidth="1"/>
    <col min="4895" max="5120" width="9" style="1108"/>
    <col min="5121" max="5121" width="5.625" style="1108" customWidth="1"/>
    <col min="5122" max="5122" width="3" style="1108" customWidth="1"/>
    <col min="5123" max="5123" width="15.375" style="1108" customWidth="1"/>
    <col min="5124" max="5128" width="6.125" style="1108" customWidth="1"/>
    <col min="5129" max="5129" width="4.125" style="1108" customWidth="1"/>
    <col min="5130" max="5130" width="6.125" style="1108" customWidth="1"/>
    <col min="5131" max="5131" width="4.125" style="1108" customWidth="1"/>
    <col min="5132" max="5132" width="6.875" style="1108" customWidth="1"/>
    <col min="5133" max="5136" width="6.125" style="1108" customWidth="1"/>
    <col min="5137" max="5137" width="4.125" style="1108" customWidth="1"/>
    <col min="5138" max="5138" width="6.125" style="1108" customWidth="1"/>
    <col min="5139" max="5139" width="4.125" style="1108" customWidth="1"/>
    <col min="5140" max="5140" width="6.125" style="1108" customWidth="1"/>
    <col min="5141" max="5141" width="4.125" style="1108" customWidth="1"/>
    <col min="5142" max="5142" width="6.125" style="1108" customWidth="1"/>
    <col min="5143" max="5143" width="4.125" style="1108" customWidth="1"/>
    <col min="5144" max="5145" width="6.125" style="1108" customWidth="1"/>
    <col min="5146" max="5146" width="4.25" style="1108" customWidth="1"/>
    <col min="5147" max="5147" width="6.125" style="1108" customWidth="1"/>
    <col min="5148" max="5148" width="4.125" style="1108" customWidth="1"/>
    <col min="5149" max="5150" width="6.125" style="1108" customWidth="1"/>
    <col min="5151" max="5376" width="9" style="1108"/>
    <col min="5377" max="5377" width="5.625" style="1108" customWidth="1"/>
    <col min="5378" max="5378" width="3" style="1108" customWidth="1"/>
    <col min="5379" max="5379" width="15.375" style="1108" customWidth="1"/>
    <col min="5380" max="5384" width="6.125" style="1108" customWidth="1"/>
    <col min="5385" max="5385" width="4.125" style="1108" customWidth="1"/>
    <col min="5386" max="5386" width="6.125" style="1108" customWidth="1"/>
    <col min="5387" max="5387" width="4.125" style="1108" customWidth="1"/>
    <col min="5388" max="5388" width="6.875" style="1108" customWidth="1"/>
    <col min="5389" max="5392" width="6.125" style="1108" customWidth="1"/>
    <col min="5393" max="5393" width="4.125" style="1108" customWidth="1"/>
    <col min="5394" max="5394" width="6.125" style="1108" customWidth="1"/>
    <col min="5395" max="5395" width="4.125" style="1108" customWidth="1"/>
    <col min="5396" max="5396" width="6.125" style="1108" customWidth="1"/>
    <col min="5397" max="5397" width="4.125" style="1108" customWidth="1"/>
    <col min="5398" max="5398" width="6.125" style="1108" customWidth="1"/>
    <col min="5399" max="5399" width="4.125" style="1108" customWidth="1"/>
    <col min="5400" max="5401" width="6.125" style="1108" customWidth="1"/>
    <col min="5402" max="5402" width="4.25" style="1108" customWidth="1"/>
    <col min="5403" max="5403" width="6.125" style="1108" customWidth="1"/>
    <col min="5404" max="5404" width="4.125" style="1108" customWidth="1"/>
    <col min="5405" max="5406" width="6.125" style="1108" customWidth="1"/>
    <col min="5407" max="5632" width="9" style="1108"/>
    <col min="5633" max="5633" width="5.625" style="1108" customWidth="1"/>
    <col min="5634" max="5634" width="3" style="1108" customWidth="1"/>
    <col min="5635" max="5635" width="15.375" style="1108" customWidth="1"/>
    <col min="5636" max="5640" width="6.125" style="1108" customWidth="1"/>
    <col min="5641" max="5641" width="4.125" style="1108" customWidth="1"/>
    <col min="5642" max="5642" width="6.125" style="1108" customWidth="1"/>
    <col min="5643" max="5643" width="4.125" style="1108" customWidth="1"/>
    <col min="5644" max="5644" width="6.875" style="1108" customWidth="1"/>
    <col min="5645" max="5648" width="6.125" style="1108" customWidth="1"/>
    <col min="5649" max="5649" width="4.125" style="1108" customWidth="1"/>
    <col min="5650" max="5650" width="6.125" style="1108" customWidth="1"/>
    <col min="5651" max="5651" width="4.125" style="1108" customWidth="1"/>
    <col min="5652" max="5652" width="6.125" style="1108" customWidth="1"/>
    <col min="5653" max="5653" width="4.125" style="1108" customWidth="1"/>
    <col min="5654" max="5654" width="6.125" style="1108" customWidth="1"/>
    <col min="5655" max="5655" width="4.125" style="1108" customWidth="1"/>
    <col min="5656" max="5657" width="6.125" style="1108" customWidth="1"/>
    <col min="5658" max="5658" width="4.25" style="1108" customWidth="1"/>
    <col min="5659" max="5659" width="6.125" style="1108" customWidth="1"/>
    <col min="5660" max="5660" width="4.125" style="1108" customWidth="1"/>
    <col min="5661" max="5662" width="6.125" style="1108" customWidth="1"/>
    <col min="5663" max="5888" width="9" style="1108"/>
    <col min="5889" max="5889" width="5.625" style="1108" customWidth="1"/>
    <col min="5890" max="5890" width="3" style="1108" customWidth="1"/>
    <col min="5891" max="5891" width="15.375" style="1108" customWidth="1"/>
    <col min="5892" max="5896" width="6.125" style="1108" customWidth="1"/>
    <col min="5897" max="5897" width="4.125" style="1108" customWidth="1"/>
    <col min="5898" max="5898" width="6.125" style="1108" customWidth="1"/>
    <col min="5899" max="5899" width="4.125" style="1108" customWidth="1"/>
    <col min="5900" max="5900" width="6.875" style="1108" customWidth="1"/>
    <col min="5901" max="5904" width="6.125" style="1108" customWidth="1"/>
    <col min="5905" max="5905" width="4.125" style="1108" customWidth="1"/>
    <col min="5906" max="5906" width="6.125" style="1108" customWidth="1"/>
    <col min="5907" max="5907" width="4.125" style="1108" customWidth="1"/>
    <col min="5908" max="5908" width="6.125" style="1108" customWidth="1"/>
    <col min="5909" max="5909" width="4.125" style="1108" customWidth="1"/>
    <col min="5910" max="5910" width="6.125" style="1108" customWidth="1"/>
    <col min="5911" max="5911" width="4.125" style="1108" customWidth="1"/>
    <col min="5912" max="5913" width="6.125" style="1108" customWidth="1"/>
    <col min="5914" max="5914" width="4.25" style="1108" customWidth="1"/>
    <col min="5915" max="5915" width="6.125" style="1108" customWidth="1"/>
    <col min="5916" max="5916" width="4.125" style="1108" customWidth="1"/>
    <col min="5917" max="5918" width="6.125" style="1108" customWidth="1"/>
    <col min="5919" max="6144" width="9" style="1108"/>
    <col min="6145" max="6145" width="5.625" style="1108" customWidth="1"/>
    <col min="6146" max="6146" width="3" style="1108" customWidth="1"/>
    <col min="6147" max="6147" width="15.375" style="1108" customWidth="1"/>
    <col min="6148" max="6152" width="6.125" style="1108" customWidth="1"/>
    <col min="6153" max="6153" width="4.125" style="1108" customWidth="1"/>
    <col min="6154" max="6154" width="6.125" style="1108" customWidth="1"/>
    <col min="6155" max="6155" width="4.125" style="1108" customWidth="1"/>
    <col min="6156" max="6156" width="6.875" style="1108" customWidth="1"/>
    <col min="6157" max="6160" width="6.125" style="1108" customWidth="1"/>
    <col min="6161" max="6161" width="4.125" style="1108" customWidth="1"/>
    <col min="6162" max="6162" width="6.125" style="1108" customWidth="1"/>
    <col min="6163" max="6163" width="4.125" style="1108" customWidth="1"/>
    <col min="6164" max="6164" width="6.125" style="1108" customWidth="1"/>
    <col min="6165" max="6165" width="4.125" style="1108" customWidth="1"/>
    <col min="6166" max="6166" width="6.125" style="1108" customWidth="1"/>
    <col min="6167" max="6167" width="4.125" style="1108" customWidth="1"/>
    <col min="6168" max="6169" width="6.125" style="1108" customWidth="1"/>
    <col min="6170" max="6170" width="4.25" style="1108" customWidth="1"/>
    <col min="6171" max="6171" width="6.125" style="1108" customWidth="1"/>
    <col min="6172" max="6172" width="4.125" style="1108" customWidth="1"/>
    <col min="6173" max="6174" width="6.125" style="1108" customWidth="1"/>
    <col min="6175" max="6400" width="9" style="1108"/>
    <col min="6401" max="6401" width="5.625" style="1108" customWidth="1"/>
    <col min="6402" max="6402" width="3" style="1108" customWidth="1"/>
    <col min="6403" max="6403" width="15.375" style="1108" customWidth="1"/>
    <col min="6404" max="6408" width="6.125" style="1108" customWidth="1"/>
    <col min="6409" max="6409" width="4.125" style="1108" customWidth="1"/>
    <col min="6410" max="6410" width="6.125" style="1108" customWidth="1"/>
    <col min="6411" max="6411" width="4.125" style="1108" customWidth="1"/>
    <col min="6412" max="6412" width="6.875" style="1108" customWidth="1"/>
    <col min="6413" max="6416" width="6.125" style="1108" customWidth="1"/>
    <col min="6417" max="6417" width="4.125" style="1108" customWidth="1"/>
    <col min="6418" max="6418" width="6.125" style="1108" customWidth="1"/>
    <col min="6419" max="6419" width="4.125" style="1108" customWidth="1"/>
    <col min="6420" max="6420" width="6.125" style="1108" customWidth="1"/>
    <col min="6421" max="6421" width="4.125" style="1108" customWidth="1"/>
    <col min="6422" max="6422" width="6.125" style="1108" customWidth="1"/>
    <col min="6423" max="6423" width="4.125" style="1108" customWidth="1"/>
    <col min="6424" max="6425" width="6.125" style="1108" customWidth="1"/>
    <col min="6426" max="6426" width="4.25" style="1108" customWidth="1"/>
    <col min="6427" max="6427" width="6.125" style="1108" customWidth="1"/>
    <col min="6428" max="6428" width="4.125" style="1108" customWidth="1"/>
    <col min="6429" max="6430" width="6.125" style="1108" customWidth="1"/>
    <col min="6431" max="6656" width="9" style="1108"/>
    <col min="6657" max="6657" width="5.625" style="1108" customWidth="1"/>
    <col min="6658" max="6658" width="3" style="1108" customWidth="1"/>
    <col min="6659" max="6659" width="15.375" style="1108" customWidth="1"/>
    <col min="6660" max="6664" width="6.125" style="1108" customWidth="1"/>
    <col min="6665" max="6665" width="4.125" style="1108" customWidth="1"/>
    <col min="6666" max="6666" width="6.125" style="1108" customWidth="1"/>
    <col min="6667" max="6667" width="4.125" style="1108" customWidth="1"/>
    <col min="6668" max="6668" width="6.875" style="1108" customWidth="1"/>
    <col min="6669" max="6672" width="6.125" style="1108" customWidth="1"/>
    <col min="6673" max="6673" width="4.125" style="1108" customWidth="1"/>
    <col min="6674" max="6674" width="6.125" style="1108" customWidth="1"/>
    <col min="6675" max="6675" width="4.125" style="1108" customWidth="1"/>
    <col min="6676" max="6676" width="6.125" style="1108" customWidth="1"/>
    <col min="6677" max="6677" width="4.125" style="1108" customWidth="1"/>
    <col min="6678" max="6678" width="6.125" style="1108" customWidth="1"/>
    <col min="6679" max="6679" width="4.125" style="1108" customWidth="1"/>
    <col min="6680" max="6681" width="6.125" style="1108" customWidth="1"/>
    <col min="6682" max="6682" width="4.25" style="1108" customWidth="1"/>
    <col min="6683" max="6683" width="6.125" style="1108" customWidth="1"/>
    <col min="6684" max="6684" width="4.125" style="1108" customWidth="1"/>
    <col min="6685" max="6686" width="6.125" style="1108" customWidth="1"/>
    <col min="6687" max="6912" width="9" style="1108"/>
    <col min="6913" max="6913" width="5.625" style="1108" customWidth="1"/>
    <col min="6914" max="6914" width="3" style="1108" customWidth="1"/>
    <col min="6915" max="6915" width="15.375" style="1108" customWidth="1"/>
    <col min="6916" max="6920" width="6.125" style="1108" customWidth="1"/>
    <col min="6921" max="6921" width="4.125" style="1108" customWidth="1"/>
    <col min="6922" max="6922" width="6.125" style="1108" customWidth="1"/>
    <col min="6923" max="6923" width="4.125" style="1108" customWidth="1"/>
    <col min="6924" max="6924" width="6.875" style="1108" customWidth="1"/>
    <col min="6925" max="6928" width="6.125" style="1108" customWidth="1"/>
    <col min="6929" max="6929" width="4.125" style="1108" customWidth="1"/>
    <col min="6930" max="6930" width="6.125" style="1108" customWidth="1"/>
    <col min="6931" max="6931" width="4.125" style="1108" customWidth="1"/>
    <col min="6932" max="6932" width="6.125" style="1108" customWidth="1"/>
    <col min="6933" max="6933" width="4.125" style="1108" customWidth="1"/>
    <col min="6934" max="6934" width="6.125" style="1108" customWidth="1"/>
    <col min="6935" max="6935" width="4.125" style="1108" customWidth="1"/>
    <col min="6936" max="6937" width="6.125" style="1108" customWidth="1"/>
    <col min="6938" max="6938" width="4.25" style="1108" customWidth="1"/>
    <col min="6939" max="6939" width="6.125" style="1108" customWidth="1"/>
    <col min="6940" max="6940" width="4.125" style="1108" customWidth="1"/>
    <col min="6941" max="6942" width="6.125" style="1108" customWidth="1"/>
    <col min="6943" max="7168" width="9" style="1108"/>
    <col min="7169" max="7169" width="5.625" style="1108" customWidth="1"/>
    <col min="7170" max="7170" width="3" style="1108" customWidth="1"/>
    <col min="7171" max="7171" width="15.375" style="1108" customWidth="1"/>
    <col min="7172" max="7176" width="6.125" style="1108" customWidth="1"/>
    <col min="7177" max="7177" width="4.125" style="1108" customWidth="1"/>
    <col min="7178" max="7178" width="6.125" style="1108" customWidth="1"/>
    <col min="7179" max="7179" width="4.125" style="1108" customWidth="1"/>
    <col min="7180" max="7180" width="6.875" style="1108" customWidth="1"/>
    <col min="7181" max="7184" width="6.125" style="1108" customWidth="1"/>
    <col min="7185" max="7185" width="4.125" style="1108" customWidth="1"/>
    <col min="7186" max="7186" width="6.125" style="1108" customWidth="1"/>
    <col min="7187" max="7187" width="4.125" style="1108" customWidth="1"/>
    <col min="7188" max="7188" width="6.125" style="1108" customWidth="1"/>
    <col min="7189" max="7189" width="4.125" style="1108" customWidth="1"/>
    <col min="7190" max="7190" width="6.125" style="1108" customWidth="1"/>
    <col min="7191" max="7191" width="4.125" style="1108" customWidth="1"/>
    <col min="7192" max="7193" width="6.125" style="1108" customWidth="1"/>
    <col min="7194" max="7194" width="4.25" style="1108" customWidth="1"/>
    <col min="7195" max="7195" width="6.125" style="1108" customWidth="1"/>
    <col min="7196" max="7196" width="4.125" style="1108" customWidth="1"/>
    <col min="7197" max="7198" width="6.125" style="1108" customWidth="1"/>
    <col min="7199" max="7424" width="9" style="1108"/>
    <col min="7425" max="7425" width="5.625" style="1108" customWidth="1"/>
    <col min="7426" max="7426" width="3" style="1108" customWidth="1"/>
    <col min="7427" max="7427" width="15.375" style="1108" customWidth="1"/>
    <col min="7428" max="7432" width="6.125" style="1108" customWidth="1"/>
    <col min="7433" max="7433" width="4.125" style="1108" customWidth="1"/>
    <col min="7434" max="7434" width="6.125" style="1108" customWidth="1"/>
    <col min="7435" max="7435" width="4.125" style="1108" customWidth="1"/>
    <col min="7436" max="7436" width="6.875" style="1108" customWidth="1"/>
    <col min="7437" max="7440" width="6.125" style="1108" customWidth="1"/>
    <col min="7441" max="7441" width="4.125" style="1108" customWidth="1"/>
    <col min="7442" max="7442" width="6.125" style="1108" customWidth="1"/>
    <col min="7443" max="7443" width="4.125" style="1108" customWidth="1"/>
    <col min="7444" max="7444" width="6.125" style="1108" customWidth="1"/>
    <col min="7445" max="7445" width="4.125" style="1108" customWidth="1"/>
    <col min="7446" max="7446" width="6.125" style="1108" customWidth="1"/>
    <col min="7447" max="7447" width="4.125" style="1108" customWidth="1"/>
    <col min="7448" max="7449" width="6.125" style="1108" customWidth="1"/>
    <col min="7450" max="7450" width="4.25" style="1108" customWidth="1"/>
    <col min="7451" max="7451" width="6.125" style="1108" customWidth="1"/>
    <col min="7452" max="7452" width="4.125" style="1108" customWidth="1"/>
    <col min="7453" max="7454" width="6.125" style="1108" customWidth="1"/>
    <col min="7455" max="7680" width="9" style="1108"/>
    <col min="7681" max="7681" width="5.625" style="1108" customWidth="1"/>
    <col min="7682" max="7682" width="3" style="1108" customWidth="1"/>
    <col min="7683" max="7683" width="15.375" style="1108" customWidth="1"/>
    <col min="7684" max="7688" width="6.125" style="1108" customWidth="1"/>
    <col min="7689" max="7689" width="4.125" style="1108" customWidth="1"/>
    <col min="7690" max="7690" width="6.125" style="1108" customWidth="1"/>
    <col min="7691" max="7691" width="4.125" style="1108" customWidth="1"/>
    <col min="7692" max="7692" width="6.875" style="1108" customWidth="1"/>
    <col min="7693" max="7696" width="6.125" style="1108" customWidth="1"/>
    <col min="7697" max="7697" width="4.125" style="1108" customWidth="1"/>
    <col min="7698" max="7698" width="6.125" style="1108" customWidth="1"/>
    <col min="7699" max="7699" width="4.125" style="1108" customWidth="1"/>
    <col min="7700" max="7700" width="6.125" style="1108" customWidth="1"/>
    <col min="7701" max="7701" width="4.125" style="1108" customWidth="1"/>
    <col min="7702" max="7702" width="6.125" style="1108" customWidth="1"/>
    <col min="7703" max="7703" width="4.125" style="1108" customWidth="1"/>
    <col min="7704" max="7705" width="6.125" style="1108" customWidth="1"/>
    <col min="7706" max="7706" width="4.25" style="1108" customWidth="1"/>
    <col min="7707" max="7707" width="6.125" style="1108" customWidth="1"/>
    <col min="7708" max="7708" width="4.125" style="1108" customWidth="1"/>
    <col min="7709" max="7710" width="6.125" style="1108" customWidth="1"/>
    <col min="7711" max="7936" width="9" style="1108"/>
    <col min="7937" max="7937" width="5.625" style="1108" customWidth="1"/>
    <col min="7938" max="7938" width="3" style="1108" customWidth="1"/>
    <col min="7939" max="7939" width="15.375" style="1108" customWidth="1"/>
    <col min="7940" max="7944" width="6.125" style="1108" customWidth="1"/>
    <col min="7945" max="7945" width="4.125" style="1108" customWidth="1"/>
    <col min="7946" max="7946" width="6.125" style="1108" customWidth="1"/>
    <col min="7947" max="7947" width="4.125" style="1108" customWidth="1"/>
    <col min="7948" max="7948" width="6.875" style="1108" customWidth="1"/>
    <col min="7949" max="7952" width="6.125" style="1108" customWidth="1"/>
    <col min="7953" max="7953" width="4.125" style="1108" customWidth="1"/>
    <col min="7954" max="7954" width="6.125" style="1108" customWidth="1"/>
    <col min="7955" max="7955" width="4.125" style="1108" customWidth="1"/>
    <col min="7956" max="7956" width="6.125" style="1108" customWidth="1"/>
    <col min="7957" max="7957" width="4.125" style="1108" customWidth="1"/>
    <col min="7958" max="7958" width="6.125" style="1108" customWidth="1"/>
    <col min="7959" max="7959" width="4.125" style="1108" customWidth="1"/>
    <col min="7960" max="7961" width="6.125" style="1108" customWidth="1"/>
    <col min="7962" max="7962" width="4.25" style="1108" customWidth="1"/>
    <col min="7963" max="7963" width="6.125" style="1108" customWidth="1"/>
    <col min="7964" max="7964" width="4.125" style="1108" customWidth="1"/>
    <col min="7965" max="7966" width="6.125" style="1108" customWidth="1"/>
    <col min="7967" max="8192" width="9" style="1108"/>
    <col min="8193" max="8193" width="5.625" style="1108" customWidth="1"/>
    <col min="8194" max="8194" width="3" style="1108" customWidth="1"/>
    <col min="8195" max="8195" width="15.375" style="1108" customWidth="1"/>
    <col min="8196" max="8200" width="6.125" style="1108" customWidth="1"/>
    <col min="8201" max="8201" width="4.125" style="1108" customWidth="1"/>
    <col min="8202" max="8202" width="6.125" style="1108" customWidth="1"/>
    <col min="8203" max="8203" width="4.125" style="1108" customWidth="1"/>
    <col min="8204" max="8204" width="6.875" style="1108" customWidth="1"/>
    <col min="8205" max="8208" width="6.125" style="1108" customWidth="1"/>
    <col min="8209" max="8209" width="4.125" style="1108" customWidth="1"/>
    <col min="8210" max="8210" width="6.125" style="1108" customWidth="1"/>
    <col min="8211" max="8211" width="4.125" style="1108" customWidth="1"/>
    <col min="8212" max="8212" width="6.125" style="1108" customWidth="1"/>
    <col min="8213" max="8213" width="4.125" style="1108" customWidth="1"/>
    <col min="8214" max="8214" width="6.125" style="1108" customWidth="1"/>
    <col min="8215" max="8215" width="4.125" style="1108" customWidth="1"/>
    <col min="8216" max="8217" width="6.125" style="1108" customWidth="1"/>
    <col min="8218" max="8218" width="4.25" style="1108" customWidth="1"/>
    <col min="8219" max="8219" width="6.125" style="1108" customWidth="1"/>
    <col min="8220" max="8220" width="4.125" style="1108" customWidth="1"/>
    <col min="8221" max="8222" width="6.125" style="1108" customWidth="1"/>
    <col min="8223" max="8448" width="9" style="1108"/>
    <col min="8449" max="8449" width="5.625" style="1108" customWidth="1"/>
    <col min="8450" max="8450" width="3" style="1108" customWidth="1"/>
    <col min="8451" max="8451" width="15.375" style="1108" customWidth="1"/>
    <col min="8452" max="8456" width="6.125" style="1108" customWidth="1"/>
    <col min="8457" max="8457" width="4.125" style="1108" customWidth="1"/>
    <col min="8458" max="8458" width="6.125" style="1108" customWidth="1"/>
    <col min="8459" max="8459" width="4.125" style="1108" customWidth="1"/>
    <col min="8460" max="8460" width="6.875" style="1108" customWidth="1"/>
    <col min="8461" max="8464" width="6.125" style="1108" customWidth="1"/>
    <col min="8465" max="8465" width="4.125" style="1108" customWidth="1"/>
    <col min="8466" max="8466" width="6.125" style="1108" customWidth="1"/>
    <col min="8467" max="8467" width="4.125" style="1108" customWidth="1"/>
    <col min="8468" max="8468" width="6.125" style="1108" customWidth="1"/>
    <col min="8469" max="8469" width="4.125" style="1108" customWidth="1"/>
    <col min="8470" max="8470" width="6.125" style="1108" customWidth="1"/>
    <col min="8471" max="8471" width="4.125" style="1108" customWidth="1"/>
    <col min="8472" max="8473" width="6.125" style="1108" customWidth="1"/>
    <col min="8474" max="8474" width="4.25" style="1108" customWidth="1"/>
    <col min="8475" max="8475" width="6.125" style="1108" customWidth="1"/>
    <col min="8476" max="8476" width="4.125" style="1108" customWidth="1"/>
    <col min="8477" max="8478" width="6.125" style="1108" customWidth="1"/>
    <col min="8479" max="8704" width="9" style="1108"/>
    <col min="8705" max="8705" width="5.625" style="1108" customWidth="1"/>
    <col min="8706" max="8706" width="3" style="1108" customWidth="1"/>
    <col min="8707" max="8707" width="15.375" style="1108" customWidth="1"/>
    <col min="8708" max="8712" width="6.125" style="1108" customWidth="1"/>
    <col min="8713" max="8713" width="4.125" style="1108" customWidth="1"/>
    <col min="8714" max="8714" width="6.125" style="1108" customWidth="1"/>
    <col min="8715" max="8715" width="4.125" style="1108" customWidth="1"/>
    <col min="8716" max="8716" width="6.875" style="1108" customWidth="1"/>
    <col min="8717" max="8720" width="6.125" style="1108" customWidth="1"/>
    <col min="8721" max="8721" width="4.125" style="1108" customWidth="1"/>
    <col min="8722" max="8722" width="6.125" style="1108" customWidth="1"/>
    <col min="8723" max="8723" width="4.125" style="1108" customWidth="1"/>
    <col min="8724" max="8724" width="6.125" style="1108" customWidth="1"/>
    <col min="8725" max="8725" width="4.125" style="1108" customWidth="1"/>
    <col min="8726" max="8726" width="6.125" style="1108" customWidth="1"/>
    <col min="8727" max="8727" width="4.125" style="1108" customWidth="1"/>
    <col min="8728" max="8729" width="6.125" style="1108" customWidth="1"/>
    <col min="8730" max="8730" width="4.25" style="1108" customWidth="1"/>
    <col min="8731" max="8731" width="6.125" style="1108" customWidth="1"/>
    <col min="8732" max="8732" width="4.125" style="1108" customWidth="1"/>
    <col min="8733" max="8734" width="6.125" style="1108" customWidth="1"/>
    <col min="8735" max="8960" width="9" style="1108"/>
    <col min="8961" max="8961" width="5.625" style="1108" customWidth="1"/>
    <col min="8962" max="8962" width="3" style="1108" customWidth="1"/>
    <col min="8963" max="8963" width="15.375" style="1108" customWidth="1"/>
    <col min="8964" max="8968" width="6.125" style="1108" customWidth="1"/>
    <col min="8969" max="8969" width="4.125" style="1108" customWidth="1"/>
    <col min="8970" max="8970" width="6.125" style="1108" customWidth="1"/>
    <col min="8971" max="8971" width="4.125" style="1108" customWidth="1"/>
    <col min="8972" max="8972" width="6.875" style="1108" customWidth="1"/>
    <col min="8973" max="8976" width="6.125" style="1108" customWidth="1"/>
    <col min="8977" max="8977" width="4.125" style="1108" customWidth="1"/>
    <col min="8978" max="8978" width="6.125" style="1108" customWidth="1"/>
    <col min="8979" max="8979" width="4.125" style="1108" customWidth="1"/>
    <col min="8980" max="8980" width="6.125" style="1108" customWidth="1"/>
    <col min="8981" max="8981" width="4.125" style="1108" customWidth="1"/>
    <col min="8982" max="8982" width="6.125" style="1108" customWidth="1"/>
    <col min="8983" max="8983" width="4.125" style="1108" customWidth="1"/>
    <col min="8984" max="8985" width="6.125" style="1108" customWidth="1"/>
    <col min="8986" max="8986" width="4.25" style="1108" customWidth="1"/>
    <col min="8987" max="8987" width="6.125" style="1108" customWidth="1"/>
    <col min="8988" max="8988" width="4.125" style="1108" customWidth="1"/>
    <col min="8989" max="8990" width="6.125" style="1108" customWidth="1"/>
    <col min="8991" max="9216" width="9" style="1108"/>
    <col min="9217" max="9217" width="5.625" style="1108" customWidth="1"/>
    <col min="9218" max="9218" width="3" style="1108" customWidth="1"/>
    <col min="9219" max="9219" width="15.375" style="1108" customWidth="1"/>
    <col min="9220" max="9224" width="6.125" style="1108" customWidth="1"/>
    <col min="9225" max="9225" width="4.125" style="1108" customWidth="1"/>
    <col min="9226" max="9226" width="6.125" style="1108" customWidth="1"/>
    <col min="9227" max="9227" width="4.125" style="1108" customWidth="1"/>
    <col min="9228" max="9228" width="6.875" style="1108" customWidth="1"/>
    <col min="9229" max="9232" width="6.125" style="1108" customWidth="1"/>
    <col min="9233" max="9233" width="4.125" style="1108" customWidth="1"/>
    <col min="9234" max="9234" width="6.125" style="1108" customWidth="1"/>
    <col min="9235" max="9235" width="4.125" style="1108" customWidth="1"/>
    <col min="9236" max="9236" width="6.125" style="1108" customWidth="1"/>
    <col min="9237" max="9237" width="4.125" style="1108" customWidth="1"/>
    <col min="9238" max="9238" width="6.125" style="1108" customWidth="1"/>
    <col min="9239" max="9239" width="4.125" style="1108" customWidth="1"/>
    <col min="9240" max="9241" width="6.125" style="1108" customWidth="1"/>
    <col min="9242" max="9242" width="4.25" style="1108" customWidth="1"/>
    <col min="9243" max="9243" width="6.125" style="1108" customWidth="1"/>
    <col min="9244" max="9244" width="4.125" style="1108" customWidth="1"/>
    <col min="9245" max="9246" width="6.125" style="1108" customWidth="1"/>
    <col min="9247" max="9472" width="9" style="1108"/>
    <col min="9473" max="9473" width="5.625" style="1108" customWidth="1"/>
    <col min="9474" max="9474" width="3" style="1108" customWidth="1"/>
    <col min="9475" max="9475" width="15.375" style="1108" customWidth="1"/>
    <col min="9476" max="9480" width="6.125" style="1108" customWidth="1"/>
    <col min="9481" max="9481" width="4.125" style="1108" customWidth="1"/>
    <col min="9482" max="9482" width="6.125" style="1108" customWidth="1"/>
    <col min="9483" max="9483" width="4.125" style="1108" customWidth="1"/>
    <col min="9484" max="9484" width="6.875" style="1108" customWidth="1"/>
    <col min="9485" max="9488" width="6.125" style="1108" customWidth="1"/>
    <col min="9489" max="9489" width="4.125" style="1108" customWidth="1"/>
    <col min="9490" max="9490" width="6.125" style="1108" customWidth="1"/>
    <col min="9491" max="9491" width="4.125" style="1108" customWidth="1"/>
    <col min="9492" max="9492" width="6.125" style="1108" customWidth="1"/>
    <col min="9493" max="9493" width="4.125" style="1108" customWidth="1"/>
    <col min="9494" max="9494" width="6.125" style="1108" customWidth="1"/>
    <col min="9495" max="9495" width="4.125" style="1108" customWidth="1"/>
    <col min="9496" max="9497" width="6.125" style="1108" customWidth="1"/>
    <col min="9498" max="9498" width="4.25" style="1108" customWidth="1"/>
    <col min="9499" max="9499" width="6.125" style="1108" customWidth="1"/>
    <col min="9500" max="9500" width="4.125" style="1108" customWidth="1"/>
    <col min="9501" max="9502" width="6.125" style="1108" customWidth="1"/>
    <col min="9503" max="9728" width="9" style="1108"/>
    <col min="9729" max="9729" width="5.625" style="1108" customWidth="1"/>
    <col min="9730" max="9730" width="3" style="1108" customWidth="1"/>
    <col min="9731" max="9731" width="15.375" style="1108" customWidth="1"/>
    <col min="9732" max="9736" width="6.125" style="1108" customWidth="1"/>
    <col min="9737" max="9737" width="4.125" style="1108" customWidth="1"/>
    <col min="9738" max="9738" width="6.125" style="1108" customWidth="1"/>
    <col min="9739" max="9739" width="4.125" style="1108" customWidth="1"/>
    <col min="9740" max="9740" width="6.875" style="1108" customWidth="1"/>
    <col min="9741" max="9744" width="6.125" style="1108" customWidth="1"/>
    <col min="9745" max="9745" width="4.125" style="1108" customWidth="1"/>
    <col min="9746" max="9746" width="6.125" style="1108" customWidth="1"/>
    <col min="9747" max="9747" width="4.125" style="1108" customWidth="1"/>
    <col min="9748" max="9748" width="6.125" style="1108" customWidth="1"/>
    <col min="9749" max="9749" width="4.125" style="1108" customWidth="1"/>
    <col min="9750" max="9750" width="6.125" style="1108" customWidth="1"/>
    <col min="9751" max="9751" width="4.125" style="1108" customWidth="1"/>
    <col min="9752" max="9753" width="6.125" style="1108" customWidth="1"/>
    <col min="9754" max="9754" width="4.25" style="1108" customWidth="1"/>
    <col min="9755" max="9755" width="6.125" style="1108" customWidth="1"/>
    <col min="9756" max="9756" width="4.125" style="1108" customWidth="1"/>
    <col min="9757" max="9758" width="6.125" style="1108" customWidth="1"/>
    <col min="9759" max="9984" width="9" style="1108"/>
    <col min="9985" max="9985" width="5.625" style="1108" customWidth="1"/>
    <col min="9986" max="9986" width="3" style="1108" customWidth="1"/>
    <col min="9987" max="9987" width="15.375" style="1108" customWidth="1"/>
    <col min="9988" max="9992" width="6.125" style="1108" customWidth="1"/>
    <col min="9993" max="9993" width="4.125" style="1108" customWidth="1"/>
    <col min="9994" max="9994" width="6.125" style="1108" customWidth="1"/>
    <col min="9995" max="9995" width="4.125" style="1108" customWidth="1"/>
    <col min="9996" max="9996" width="6.875" style="1108" customWidth="1"/>
    <col min="9997" max="10000" width="6.125" style="1108" customWidth="1"/>
    <col min="10001" max="10001" width="4.125" style="1108" customWidth="1"/>
    <col min="10002" max="10002" width="6.125" style="1108" customWidth="1"/>
    <col min="10003" max="10003" width="4.125" style="1108" customWidth="1"/>
    <col min="10004" max="10004" width="6.125" style="1108" customWidth="1"/>
    <col min="10005" max="10005" width="4.125" style="1108" customWidth="1"/>
    <col min="10006" max="10006" width="6.125" style="1108" customWidth="1"/>
    <col min="10007" max="10007" width="4.125" style="1108" customWidth="1"/>
    <col min="10008" max="10009" width="6.125" style="1108" customWidth="1"/>
    <col min="10010" max="10010" width="4.25" style="1108" customWidth="1"/>
    <col min="10011" max="10011" width="6.125" style="1108" customWidth="1"/>
    <col min="10012" max="10012" width="4.125" style="1108" customWidth="1"/>
    <col min="10013" max="10014" width="6.125" style="1108" customWidth="1"/>
    <col min="10015" max="10240" width="9" style="1108"/>
    <col min="10241" max="10241" width="5.625" style="1108" customWidth="1"/>
    <col min="10242" max="10242" width="3" style="1108" customWidth="1"/>
    <col min="10243" max="10243" width="15.375" style="1108" customWidth="1"/>
    <col min="10244" max="10248" width="6.125" style="1108" customWidth="1"/>
    <col min="10249" max="10249" width="4.125" style="1108" customWidth="1"/>
    <col min="10250" max="10250" width="6.125" style="1108" customWidth="1"/>
    <col min="10251" max="10251" width="4.125" style="1108" customWidth="1"/>
    <col min="10252" max="10252" width="6.875" style="1108" customWidth="1"/>
    <col min="10253" max="10256" width="6.125" style="1108" customWidth="1"/>
    <col min="10257" max="10257" width="4.125" style="1108" customWidth="1"/>
    <col min="10258" max="10258" width="6.125" style="1108" customWidth="1"/>
    <col min="10259" max="10259" width="4.125" style="1108" customWidth="1"/>
    <col min="10260" max="10260" width="6.125" style="1108" customWidth="1"/>
    <col min="10261" max="10261" width="4.125" style="1108" customWidth="1"/>
    <col min="10262" max="10262" width="6.125" style="1108" customWidth="1"/>
    <col min="10263" max="10263" width="4.125" style="1108" customWidth="1"/>
    <col min="10264" max="10265" width="6.125" style="1108" customWidth="1"/>
    <col min="10266" max="10266" width="4.25" style="1108" customWidth="1"/>
    <col min="10267" max="10267" width="6.125" style="1108" customWidth="1"/>
    <col min="10268" max="10268" width="4.125" style="1108" customWidth="1"/>
    <col min="10269" max="10270" width="6.125" style="1108" customWidth="1"/>
    <col min="10271" max="10496" width="9" style="1108"/>
    <col min="10497" max="10497" width="5.625" style="1108" customWidth="1"/>
    <col min="10498" max="10498" width="3" style="1108" customWidth="1"/>
    <col min="10499" max="10499" width="15.375" style="1108" customWidth="1"/>
    <col min="10500" max="10504" width="6.125" style="1108" customWidth="1"/>
    <col min="10505" max="10505" width="4.125" style="1108" customWidth="1"/>
    <col min="10506" max="10506" width="6.125" style="1108" customWidth="1"/>
    <col min="10507" max="10507" width="4.125" style="1108" customWidth="1"/>
    <col min="10508" max="10508" width="6.875" style="1108" customWidth="1"/>
    <col min="10509" max="10512" width="6.125" style="1108" customWidth="1"/>
    <col min="10513" max="10513" width="4.125" style="1108" customWidth="1"/>
    <col min="10514" max="10514" width="6.125" style="1108" customWidth="1"/>
    <col min="10515" max="10515" width="4.125" style="1108" customWidth="1"/>
    <col min="10516" max="10516" width="6.125" style="1108" customWidth="1"/>
    <col min="10517" max="10517" width="4.125" style="1108" customWidth="1"/>
    <col min="10518" max="10518" width="6.125" style="1108" customWidth="1"/>
    <col min="10519" max="10519" width="4.125" style="1108" customWidth="1"/>
    <col min="10520" max="10521" width="6.125" style="1108" customWidth="1"/>
    <col min="10522" max="10522" width="4.25" style="1108" customWidth="1"/>
    <col min="10523" max="10523" width="6.125" style="1108" customWidth="1"/>
    <col min="10524" max="10524" width="4.125" style="1108" customWidth="1"/>
    <col min="10525" max="10526" width="6.125" style="1108" customWidth="1"/>
    <col min="10527" max="10752" width="9" style="1108"/>
    <col min="10753" max="10753" width="5.625" style="1108" customWidth="1"/>
    <col min="10754" max="10754" width="3" style="1108" customWidth="1"/>
    <col min="10755" max="10755" width="15.375" style="1108" customWidth="1"/>
    <col min="10756" max="10760" width="6.125" style="1108" customWidth="1"/>
    <col min="10761" max="10761" width="4.125" style="1108" customWidth="1"/>
    <col min="10762" max="10762" width="6.125" style="1108" customWidth="1"/>
    <col min="10763" max="10763" width="4.125" style="1108" customWidth="1"/>
    <col min="10764" max="10764" width="6.875" style="1108" customWidth="1"/>
    <col min="10765" max="10768" width="6.125" style="1108" customWidth="1"/>
    <col min="10769" max="10769" width="4.125" style="1108" customWidth="1"/>
    <col min="10770" max="10770" width="6.125" style="1108" customWidth="1"/>
    <col min="10771" max="10771" width="4.125" style="1108" customWidth="1"/>
    <col min="10772" max="10772" width="6.125" style="1108" customWidth="1"/>
    <col min="10773" max="10773" width="4.125" style="1108" customWidth="1"/>
    <col min="10774" max="10774" width="6.125" style="1108" customWidth="1"/>
    <col min="10775" max="10775" width="4.125" style="1108" customWidth="1"/>
    <col min="10776" max="10777" width="6.125" style="1108" customWidth="1"/>
    <col min="10778" max="10778" width="4.25" style="1108" customWidth="1"/>
    <col min="10779" max="10779" width="6.125" style="1108" customWidth="1"/>
    <col min="10780" max="10780" width="4.125" style="1108" customWidth="1"/>
    <col min="10781" max="10782" width="6.125" style="1108" customWidth="1"/>
    <col min="10783" max="11008" width="9" style="1108"/>
    <col min="11009" max="11009" width="5.625" style="1108" customWidth="1"/>
    <col min="11010" max="11010" width="3" style="1108" customWidth="1"/>
    <col min="11011" max="11011" width="15.375" style="1108" customWidth="1"/>
    <col min="11012" max="11016" width="6.125" style="1108" customWidth="1"/>
    <col min="11017" max="11017" width="4.125" style="1108" customWidth="1"/>
    <col min="11018" max="11018" width="6.125" style="1108" customWidth="1"/>
    <col min="11019" max="11019" width="4.125" style="1108" customWidth="1"/>
    <col min="11020" max="11020" width="6.875" style="1108" customWidth="1"/>
    <col min="11021" max="11024" width="6.125" style="1108" customWidth="1"/>
    <col min="11025" max="11025" width="4.125" style="1108" customWidth="1"/>
    <col min="11026" max="11026" width="6.125" style="1108" customWidth="1"/>
    <col min="11027" max="11027" width="4.125" style="1108" customWidth="1"/>
    <col min="11028" max="11028" width="6.125" style="1108" customWidth="1"/>
    <col min="11029" max="11029" width="4.125" style="1108" customWidth="1"/>
    <col min="11030" max="11030" width="6.125" style="1108" customWidth="1"/>
    <col min="11031" max="11031" width="4.125" style="1108" customWidth="1"/>
    <col min="11032" max="11033" width="6.125" style="1108" customWidth="1"/>
    <col min="11034" max="11034" width="4.25" style="1108" customWidth="1"/>
    <col min="11035" max="11035" width="6.125" style="1108" customWidth="1"/>
    <col min="11036" max="11036" width="4.125" style="1108" customWidth="1"/>
    <col min="11037" max="11038" width="6.125" style="1108" customWidth="1"/>
    <col min="11039" max="11264" width="9" style="1108"/>
    <col min="11265" max="11265" width="5.625" style="1108" customWidth="1"/>
    <col min="11266" max="11266" width="3" style="1108" customWidth="1"/>
    <col min="11267" max="11267" width="15.375" style="1108" customWidth="1"/>
    <col min="11268" max="11272" width="6.125" style="1108" customWidth="1"/>
    <col min="11273" max="11273" width="4.125" style="1108" customWidth="1"/>
    <col min="11274" max="11274" width="6.125" style="1108" customWidth="1"/>
    <col min="11275" max="11275" width="4.125" style="1108" customWidth="1"/>
    <col min="11276" max="11276" width="6.875" style="1108" customWidth="1"/>
    <col min="11277" max="11280" width="6.125" style="1108" customWidth="1"/>
    <col min="11281" max="11281" width="4.125" style="1108" customWidth="1"/>
    <col min="11282" max="11282" width="6.125" style="1108" customWidth="1"/>
    <col min="11283" max="11283" width="4.125" style="1108" customWidth="1"/>
    <col min="11284" max="11284" width="6.125" style="1108" customWidth="1"/>
    <col min="11285" max="11285" width="4.125" style="1108" customWidth="1"/>
    <col min="11286" max="11286" width="6.125" style="1108" customWidth="1"/>
    <col min="11287" max="11287" width="4.125" style="1108" customWidth="1"/>
    <col min="11288" max="11289" width="6.125" style="1108" customWidth="1"/>
    <col min="11290" max="11290" width="4.25" style="1108" customWidth="1"/>
    <col min="11291" max="11291" width="6.125" style="1108" customWidth="1"/>
    <col min="11292" max="11292" width="4.125" style="1108" customWidth="1"/>
    <col min="11293" max="11294" width="6.125" style="1108" customWidth="1"/>
    <col min="11295" max="11520" width="9" style="1108"/>
    <col min="11521" max="11521" width="5.625" style="1108" customWidth="1"/>
    <col min="11522" max="11522" width="3" style="1108" customWidth="1"/>
    <col min="11523" max="11523" width="15.375" style="1108" customWidth="1"/>
    <col min="11524" max="11528" width="6.125" style="1108" customWidth="1"/>
    <col min="11529" max="11529" width="4.125" style="1108" customWidth="1"/>
    <col min="11530" max="11530" width="6.125" style="1108" customWidth="1"/>
    <col min="11531" max="11531" width="4.125" style="1108" customWidth="1"/>
    <col min="11532" max="11532" width="6.875" style="1108" customWidth="1"/>
    <col min="11533" max="11536" width="6.125" style="1108" customWidth="1"/>
    <col min="11537" max="11537" width="4.125" style="1108" customWidth="1"/>
    <col min="11538" max="11538" width="6.125" style="1108" customWidth="1"/>
    <col min="11539" max="11539" width="4.125" style="1108" customWidth="1"/>
    <col min="11540" max="11540" width="6.125" style="1108" customWidth="1"/>
    <col min="11541" max="11541" width="4.125" style="1108" customWidth="1"/>
    <col min="11542" max="11542" width="6.125" style="1108" customWidth="1"/>
    <col min="11543" max="11543" width="4.125" style="1108" customWidth="1"/>
    <col min="11544" max="11545" width="6.125" style="1108" customWidth="1"/>
    <col min="11546" max="11546" width="4.25" style="1108" customWidth="1"/>
    <col min="11547" max="11547" width="6.125" style="1108" customWidth="1"/>
    <col min="11548" max="11548" width="4.125" style="1108" customWidth="1"/>
    <col min="11549" max="11550" width="6.125" style="1108" customWidth="1"/>
    <col min="11551" max="11776" width="9" style="1108"/>
    <col min="11777" max="11777" width="5.625" style="1108" customWidth="1"/>
    <col min="11778" max="11778" width="3" style="1108" customWidth="1"/>
    <col min="11779" max="11779" width="15.375" style="1108" customWidth="1"/>
    <col min="11780" max="11784" width="6.125" style="1108" customWidth="1"/>
    <col min="11785" max="11785" width="4.125" style="1108" customWidth="1"/>
    <col min="11786" max="11786" width="6.125" style="1108" customWidth="1"/>
    <col min="11787" max="11787" width="4.125" style="1108" customWidth="1"/>
    <col min="11788" max="11788" width="6.875" style="1108" customWidth="1"/>
    <col min="11789" max="11792" width="6.125" style="1108" customWidth="1"/>
    <col min="11793" max="11793" width="4.125" style="1108" customWidth="1"/>
    <col min="11794" max="11794" width="6.125" style="1108" customWidth="1"/>
    <col min="11795" max="11795" width="4.125" style="1108" customWidth="1"/>
    <col min="11796" max="11796" width="6.125" style="1108" customWidth="1"/>
    <col min="11797" max="11797" width="4.125" style="1108" customWidth="1"/>
    <col min="11798" max="11798" width="6.125" style="1108" customWidth="1"/>
    <col min="11799" max="11799" width="4.125" style="1108" customWidth="1"/>
    <col min="11800" max="11801" width="6.125" style="1108" customWidth="1"/>
    <col min="11802" max="11802" width="4.25" style="1108" customWidth="1"/>
    <col min="11803" max="11803" width="6.125" style="1108" customWidth="1"/>
    <col min="11804" max="11804" width="4.125" style="1108" customWidth="1"/>
    <col min="11805" max="11806" width="6.125" style="1108" customWidth="1"/>
    <col min="11807" max="12032" width="9" style="1108"/>
    <col min="12033" max="12033" width="5.625" style="1108" customWidth="1"/>
    <col min="12034" max="12034" width="3" style="1108" customWidth="1"/>
    <col min="12035" max="12035" width="15.375" style="1108" customWidth="1"/>
    <col min="12036" max="12040" width="6.125" style="1108" customWidth="1"/>
    <col min="12041" max="12041" width="4.125" style="1108" customWidth="1"/>
    <col min="12042" max="12042" width="6.125" style="1108" customWidth="1"/>
    <col min="12043" max="12043" width="4.125" style="1108" customWidth="1"/>
    <col min="12044" max="12044" width="6.875" style="1108" customWidth="1"/>
    <col min="12045" max="12048" width="6.125" style="1108" customWidth="1"/>
    <col min="12049" max="12049" width="4.125" style="1108" customWidth="1"/>
    <col min="12050" max="12050" width="6.125" style="1108" customWidth="1"/>
    <col min="12051" max="12051" width="4.125" style="1108" customWidth="1"/>
    <col min="12052" max="12052" width="6.125" style="1108" customWidth="1"/>
    <col min="12053" max="12053" width="4.125" style="1108" customWidth="1"/>
    <col min="12054" max="12054" width="6.125" style="1108" customWidth="1"/>
    <col min="12055" max="12055" width="4.125" style="1108" customWidth="1"/>
    <col min="12056" max="12057" width="6.125" style="1108" customWidth="1"/>
    <col min="12058" max="12058" width="4.25" style="1108" customWidth="1"/>
    <col min="12059" max="12059" width="6.125" style="1108" customWidth="1"/>
    <col min="12060" max="12060" width="4.125" style="1108" customWidth="1"/>
    <col min="12061" max="12062" width="6.125" style="1108" customWidth="1"/>
    <col min="12063" max="12288" width="9" style="1108"/>
    <col min="12289" max="12289" width="5.625" style="1108" customWidth="1"/>
    <col min="12290" max="12290" width="3" style="1108" customWidth="1"/>
    <col min="12291" max="12291" width="15.375" style="1108" customWidth="1"/>
    <col min="12292" max="12296" width="6.125" style="1108" customWidth="1"/>
    <col min="12297" max="12297" width="4.125" style="1108" customWidth="1"/>
    <col min="12298" max="12298" width="6.125" style="1108" customWidth="1"/>
    <col min="12299" max="12299" width="4.125" style="1108" customWidth="1"/>
    <col min="12300" max="12300" width="6.875" style="1108" customWidth="1"/>
    <col min="12301" max="12304" width="6.125" style="1108" customWidth="1"/>
    <col min="12305" max="12305" width="4.125" style="1108" customWidth="1"/>
    <col min="12306" max="12306" width="6.125" style="1108" customWidth="1"/>
    <col min="12307" max="12307" width="4.125" style="1108" customWidth="1"/>
    <col min="12308" max="12308" width="6.125" style="1108" customWidth="1"/>
    <col min="12309" max="12309" width="4.125" style="1108" customWidth="1"/>
    <col min="12310" max="12310" width="6.125" style="1108" customWidth="1"/>
    <col min="12311" max="12311" width="4.125" style="1108" customWidth="1"/>
    <col min="12312" max="12313" width="6.125" style="1108" customWidth="1"/>
    <col min="12314" max="12314" width="4.25" style="1108" customWidth="1"/>
    <col min="12315" max="12315" width="6.125" style="1108" customWidth="1"/>
    <col min="12316" max="12316" width="4.125" style="1108" customWidth="1"/>
    <col min="12317" max="12318" width="6.125" style="1108" customWidth="1"/>
    <col min="12319" max="12544" width="9" style="1108"/>
    <col min="12545" max="12545" width="5.625" style="1108" customWidth="1"/>
    <col min="12546" max="12546" width="3" style="1108" customWidth="1"/>
    <col min="12547" max="12547" width="15.375" style="1108" customWidth="1"/>
    <col min="12548" max="12552" width="6.125" style="1108" customWidth="1"/>
    <col min="12553" max="12553" width="4.125" style="1108" customWidth="1"/>
    <col min="12554" max="12554" width="6.125" style="1108" customWidth="1"/>
    <col min="12555" max="12555" width="4.125" style="1108" customWidth="1"/>
    <col min="12556" max="12556" width="6.875" style="1108" customWidth="1"/>
    <col min="12557" max="12560" width="6.125" style="1108" customWidth="1"/>
    <col min="12561" max="12561" width="4.125" style="1108" customWidth="1"/>
    <col min="12562" max="12562" width="6.125" style="1108" customWidth="1"/>
    <col min="12563" max="12563" width="4.125" style="1108" customWidth="1"/>
    <col min="12564" max="12564" width="6.125" style="1108" customWidth="1"/>
    <col min="12565" max="12565" width="4.125" style="1108" customWidth="1"/>
    <col min="12566" max="12566" width="6.125" style="1108" customWidth="1"/>
    <col min="12567" max="12567" width="4.125" style="1108" customWidth="1"/>
    <col min="12568" max="12569" width="6.125" style="1108" customWidth="1"/>
    <col min="12570" max="12570" width="4.25" style="1108" customWidth="1"/>
    <col min="12571" max="12571" width="6.125" style="1108" customWidth="1"/>
    <col min="12572" max="12572" width="4.125" style="1108" customWidth="1"/>
    <col min="12573" max="12574" width="6.125" style="1108" customWidth="1"/>
    <col min="12575" max="12800" width="9" style="1108"/>
    <col min="12801" max="12801" width="5.625" style="1108" customWidth="1"/>
    <col min="12802" max="12802" width="3" style="1108" customWidth="1"/>
    <col min="12803" max="12803" width="15.375" style="1108" customWidth="1"/>
    <col min="12804" max="12808" width="6.125" style="1108" customWidth="1"/>
    <col min="12809" max="12809" width="4.125" style="1108" customWidth="1"/>
    <col min="12810" max="12810" width="6.125" style="1108" customWidth="1"/>
    <col min="12811" max="12811" width="4.125" style="1108" customWidth="1"/>
    <col min="12812" max="12812" width="6.875" style="1108" customWidth="1"/>
    <col min="12813" max="12816" width="6.125" style="1108" customWidth="1"/>
    <col min="12817" max="12817" width="4.125" style="1108" customWidth="1"/>
    <col min="12818" max="12818" width="6.125" style="1108" customWidth="1"/>
    <col min="12819" max="12819" width="4.125" style="1108" customWidth="1"/>
    <col min="12820" max="12820" width="6.125" style="1108" customWidth="1"/>
    <col min="12821" max="12821" width="4.125" style="1108" customWidth="1"/>
    <col min="12822" max="12822" width="6.125" style="1108" customWidth="1"/>
    <col min="12823" max="12823" width="4.125" style="1108" customWidth="1"/>
    <col min="12824" max="12825" width="6.125" style="1108" customWidth="1"/>
    <col min="12826" max="12826" width="4.25" style="1108" customWidth="1"/>
    <col min="12827" max="12827" width="6.125" style="1108" customWidth="1"/>
    <col min="12828" max="12828" width="4.125" style="1108" customWidth="1"/>
    <col min="12829" max="12830" width="6.125" style="1108" customWidth="1"/>
    <col min="12831" max="13056" width="9" style="1108"/>
    <col min="13057" max="13057" width="5.625" style="1108" customWidth="1"/>
    <col min="13058" max="13058" width="3" style="1108" customWidth="1"/>
    <col min="13059" max="13059" width="15.375" style="1108" customWidth="1"/>
    <col min="13060" max="13064" width="6.125" style="1108" customWidth="1"/>
    <col min="13065" max="13065" width="4.125" style="1108" customWidth="1"/>
    <col min="13066" max="13066" width="6.125" style="1108" customWidth="1"/>
    <col min="13067" max="13067" width="4.125" style="1108" customWidth="1"/>
    <col min="13068" max="13068" width="6.875" style="1108" customWidth="1"/>
    <col min="13069" max="13072" width="6.125" style="1108" customWidth="1"/>
    <col min="13073" max="13073" width="4.125" style="1108" customWidth="1"/>
    <col min="13074" max="13074" width="6.125" style="1108" customWidth="1"/>
    <col min="13075" max="13075" width="4.125" style="1108" customWidth="1"/>
    <col min="13076" max="13076" width="6.125" style="1108" customWidth="1"/>
    <col min="13077" max="13077" width="4.125" style="1108" customWidth="1"/>
    <col min="13078" max="13078" width="6.125" style="1108" customWidth="1"/>
    <col min="13079" max="13079" width="4.125" style="1108" customWidth="1"/>
    <col min="13080" max="13081" width="6.125" style="1108" customWidth="1"/>
    <col min="13082" max="13082" width="4.25" style="1108" customWidth="1"/>
    <col min="13083" max="13083" width="6.125" style="1108" customWidth="1"/>
    <col min="13084" max="13084" width="4.125" style="1108" customWidth="1"/>
    <col min="13085" max="13086" width="6.125" style="1108" customWidth="1"/>
    <col min="13087" max="13312" width="9" style="1108"/>
    <col min="13313" max="13313" width="5.625" style="1108" customWidth="1"/>
    <col min="13314" max="13314" width="3" style="1108" customWidth="1"/>
    <col min="13315" max="13315" width="15.375" style="1108" customWidth="1"/>
    <col min="13316" max="13320" width="6.125" style="1108" customWidth="1"/>
    <col min="13321" max="13321" width="4.125" style="1108" customWidth="1"/>
    <col min="13322" max="13322" width="6.125" style="1108" customWidth="1"/>
    <col min="13323" max="13323" width="4.125" style="1108" customWidth="1"/>
    <col min="13324" max="13324" width="6.875" style="1108" customWidth="1"/>
    <col min="13325" max="13328" width="6.125" style="1108" customWidth="1"/>
    <col min="13329" max="13329" width="4.125" style="1108" customWidth="1"/>
    <col min="13330" max="13330" width="6.125" style="1108" customWidth="1"/>
    <col min="13331" max="13331" width="4.125" style="1108" customWidth="1"/>
    <col min="13332" max="13332" width="6.125" style="1108" customWidth="1"/>
    <col min="13333" max="13333" width="4.125" style="1108" customWidth="1"/>
    <col min="13334" max="13334" width="6.125" style="1108" customWidth="1"/>
    <col min="13335" max="13335" width="4.125" style="1108" customWidth="1"/>
    <col min="13336" max="13337" width="6.125" style="1108" customWidth="1"/>
    <col min="13338" max="13338" width="4.25" style="1108" customWidth="1"/>
    <col min="13339" max="13339" width="6.125" style="1108" customWidth="1"/>
    <col min="13340" max="13340" width="4.125" style="1108" customWidth="1"/>
    <col min="13341" max="13342" width="6.125" style="1108" customWidth="1"/>
    <col min="13343" max="13568" width="9" style="1108"/>
    <col min="13569" max="13569" width="5.625" style="1108" customWidth="1"/>
    <col min="13570" max="13570" width="3" style="1108" customWidth="1"/>
    <col min="13571" max="13571" width="15.375" style="1108" customWidth="1"/>
    <col min="13572" max="13576" width="6.125" style="1108" customWidth="1"/>
    <col min="13577" max="13577" width="4.125" style="1108" customWidth="1"/>
    <col min="13578" max="13578" width="6.125" style="1108" customWidth="1"/>
    <col min="13579" max="13579" width="4.125" style="1108" customWidth="1"/>
    <col min="13580" max="13580" width="6.875" style="1108" customWidth="1"/>
    <col min="13581" max="13584" width="6.125" style="1108" customWidth="1"/>
    <col min="13585" max="13585" width="4.125" style="1108" customWidth="1"/>
    <col min="13586" max="13586" width="6.125" style="1108" customWidth="1"/>
    <col min="13587" max="13587" width="4.125" style="1108" customWidth="1"/>
    <col min="13588" max="13588" width="6.125" style="1108" customWidth="1"/>
    <col min="13589" max="13589" width="4.125" style="1108" customWidth="1"/>
    <col min="13590" max="13590" width="6.125" style="1108" customWidth="1"/>
    <col min="13591" max="13591" width="4.125" style="1108" customWidth="1"/>
    <col min="13592" max="13593" width="6.125" style="1108" customWidth="1"/>
    <col min="13594" max="13594" width="4.25" style="1108" customWidth="1"/>
    <col min="13595" max="13595" width="6.125" style="1108" customWidth="1"/>
    <col min="13596" max="13596" width="4.125" style="1108" customWidth="1"/>
    <col min="13597" max="13598" width="6.125" style="1108" customWidth="1"/>
    <col min="13599" max="13824" width="9" style="1108"/>
    <col min="13825" max="13825" width="5.625" style="1108" customWidth="1"/>
    <col min="13826" max="13826" width="3" style="1108" customWidth="1"/>
    <col min="13827" max="13827" width="15.375" style="1108" customWidth="1"/>
    <col min="13828" max="13832" width="6.125" style="1108" customWidth="1"/>
    <col min="13833" max="13833" width="4.125" style="1108" customWidth="1"/>
    <col min="13834" max="13834" width="6.125" style="1108" customWidth="1"/>
    <col min="13835" max="13835" width="4.125" style="1108" customWidth="1"/>
    <col min="13836" max="13836" width="6.875" style="1108" customWidth="1"/>
    <col min="13837" max="13840" width="6.125" style="1108" customWidth="1"/>
    <col min="13841" max="13841" width="4.125" style="1108" customWidth="1"/>
    <col min="13842" max="13842" width="6.125" style="1108" customWidth="1"/>
    <col min="13843" max="13843" width="4.125" style="1108" customWidth="1"/>
    <col min="13844" max="13844" width="6.125" style="1108" customWidth="1"/>
    <col min="13845" max="13845" width="4.125" style="1108" customWidth="1"/>
    <col min="13846" max="13846" width="6.125" style="1108" customWidth="1"/>
    <col min="13847" max="13847" width="4.125" style="1108" customWidth="1"/>
    <col min="13848" max="13849" width="6.125" style="1108" customWidth="1"/>
    <col min="13850" max="13850" width="4.25" style="1108" customWidth="1"/>
    <col min="13851" max="13851" width="6.125" style="1108" customWidth="1"/>
    <col min="13852" max="13852" width="4.125" style="1108" customWidth="1"/>
    <col min="13853" max="13854" width="6.125" style="1108" customWidth="1"/>
    <col min="13855" max="14080" width="9" style="1108"/>
    <col min="14081" max="14081" width="5.625" style="1108" customWidth="1"/>
    <col min="14082" max="14082" width="3" style="1108" customWidth="1"/>
    <col min="14083" max="14083" width="15.375" style="1108" customWidth="1"/>
    <col min="14084" max="14088" width="6.125" style="1108" customWidth="1"/>
    <col min="14089" max="14089" width="4.125" style="1108" customWidth="1"/>
    <col min="14090" max="14090" width="6.125" style="1108" customWidth="1"/>
    <col min="14091" max="14091" width="4.125" style="1108" customWidth="1"/>
    <col min="14092" max="14092" width="6.875" style="1108" customWidth="1"/>
    <col min="14093" max="14096" width="6.125" style="1108" customWidth="1"/>
    <col min="14097" max="14097" width="4.125" style="1108" customWidth="1"/>
    <col min="14098" max="14098" width="6.125" style="1108" customWidth="1"/>
    <col min="14099" max="14099" width="4.125" style="1108" customWidth="1"/>
    <col min="14100" max="14100" width="6.125" style="1108" customWidth="1"/>
    <col min="14101" max="14101" width="4.125" style="1108" customWidth="1"/>
    <col min="14102" max="14102" width="6.125" style="1108" customWidth="1"/>
    <col min="14103" max="14103" width="4.125" style="1108" customWidth="1"/>
    <col min="14104" max="14105" width="6.125" style="1108" customWidth="1"/>
    <col min="14106" max="14106" width="4.25" style="1108" customWidth="1"/>
    <col min="14107" max="14107" width="6.125" style="1108" customWidth="1"/>
    <col min="14108" max="14108" width="4.125" style="1108" customWidth="1"/>
    <col min="14109" max="14110" width="6.125" style="1108" customWidth="1"/>
    <col min="14111" max="14336" width="9" style="1108"/>
    <col min="14337" max="14337" width="5.625" style="1108" customWidth="1"/>
    <col min="14338" max="14338" width="3" style="1108" customWidth="1"/>
    <col min="14339" max="14339" width="15.375" style="1108" customWidth="1"/>
    <col min="14340" max="14344" width="6.125" style="1108" customWidth="1"/>
    <col min="14345" max="14345" width="4.125" style="1108" customWidth="1"/>
    <col min="14346" max="14346" width="6.125" style="1108" customWidth="1"/>
    <col min="14347" max="14347" width="4.125" style="1108" customWidth="1"/>
    <col min="14348" max="14348" width="6.875" style="1108" customWidth="1"/>
    <col min="14349" max="14352" width="6.125" style="1108" customWidth="1"/>
    <col min="14353" max="14353" width="4.125" style="1108" customWidth="1"/>
    <col min="14354" max="14354" width="6.125" style="1108" customWidth="1"/>
    <col min="14355" max="14355" width="4.125" style="1108" customWidth="1"/>
    <col min="14356" max="14356" width="6.125" style="1108" customWidth="1"/>
    <col min="14357" max="14357" width="4.125" style="1108" customWidth="1"/>
    <col min="14358" max="14358" width="6.125" style="1108" customWidth="1"/>
    <col min="14359" max="14359" width="4.125" style="1108" customWidth="1"/>
    <col min="14360" max="14361" width="6.125" style="1108" customWidth="1"/>
    <col min="14362" max="14362" width="4.25" style="1108" customWidth="1"/>
    <col min="14363" max="14363" width="6.125" style="1108" customWidth="1"/>
    <col min="14364" max="14364" width="4.125" style="1108" customWidth="1"/>
    <col min="14365" max="14366" width="6.125" style="1108" customWidth="1"/>
    <col min="14367" max="14592" width="9" style="1108"/>
    <col min="14593" max="14593" width="5.625" style="1108" customWidth="1"/>
    <col min="14594" max="14594" width="3" style="1108" customWidth="1"/>
    <col min="14595" max="14595" width="15.375" style="1108" customWidth="1"/>
    <col min="14596" max="14600" width="6.125" style="1108" customWidth="1"/>
    <col min="14601" max="14601" width="4.125" style="1108" customWidth="1"/>
    <col min="14602" max="14602" width="6.125" style="1108" customWidth="1"/>
    <col min="14603" max="14603" width="4.125" style="1108" customWidth="1"/>
    <col min="14604" max="14604" width="6.875" style="1108" customWidth="1"/>
    <col min="14605" max="14608" width="6.125" style="1108" customWidth="1"/>
    <col min="14609" max="14609" width="4.125" style="1108" customWidth="1"/>
    <col min="14610" max="14610" width="6.125" style="1108" customWidth="1"/>
    <col min="14611" max="14611" width="4.125" style="1108" customWidth="1"/>
    <col min="14612" max="14612" width="6.125" style="1108" customWidth="1"/>
    <col min="14613" max="14613" width="4.125" style="1108" customWidth="1"/>
    <col min="14614" max="14614" width="6.125" style="1108" customWidth="1"/>
    <col min="14615" max="14615" width="4.125" style="1108" customWidth="1"/>
    <col min="14616" max="14617" width="6.125" style="1108" customWidth="1"/>
    <col min="14618" max="14618" width="4.25" style="1108" customWidth="1"/>
    <col min="14619" max="14619" width="6.125" style="1108" customWidth="1"/>
    <col min="14620" max="14620" width="4.125" style="1108" customWidth="1"/>
    <col min="14621" max="14622" width="6.125" style="1108" customWidth="1"/>
    <col min="14623" max="14848" width="9" style="1108"/>
    <col min="14849" max="14849" width="5.625" style="1108" customWidth="1"/>
    <col min="14850" max="14850" width="3" style="1108" customWidth="1"/>
    <col min="14851" max="14851" width="15.375" style="1108" customWidth="1"/>
    <col min="14852" max="14856" width="6.125" style="1108" customWidth="1"/>
    <col min="14857" max="14857" width="4.125" style="1108" customWidth="1"/>
    <col min="14858" max="14858" width="6.125" style="1108" customWidth="1"/>
    <col min="14859" max="14859" width="4.125" style="1108" customWidth="1"/>
    <col min="14860" max="14860" width="6.875" style="1108" customWidth="1"/>
    <col min="14861" max="14864" width="6.125" style="1108" customWidth="1"/>
    <col min="14865" max="14865" width="4.125" style="1108" customWidth="1"/>
    <col min="14866" max="14866" width="6.125" style="1108" customWidth="1"/>
    <col min="14867" max="14867" width="4.125" style="1108" customWidth="1"/>
    <col min="14868" max="14868" width="6.125" style="1108" customWidth="1"/>
    <col min="14869" max="14869" width="4.125" style="1108" customWidth="1"/>
    <col min="14870" max="14870" width="6.125" style="1108" customWidth="1"/>
    <col min="14871" max="14871" width="4.125" style="1108" customWidth="1"/>
    <col min="14872" max="14873" width="6.125" style="1108" customWidth="1"/>
    <col min="14874" max="14874" width="4.25" style="1108" customWidth="1"/>
    <col min="14875" max="14875" width="6.125" style="1108" customWidth="1"/>
    <col min="14876" max="14876" width="4.125" style="1108" customWidth="1"/>
    <col min="14877" max="14878" width="6.125" style="1108" customWidth="1"/>
    <col min="14879" max="15104" width="9" style="1108"/>
    <col min="15105" max="15105" width="5.625" style="1108" customWidth="1"/>
    <col min="15106" max="15106" width="3" style="1108" customWidth="1"/>
    <col min="15107" max="15107" width="15.375" style="1108" customWidth="1"/>
    <col min="15108" max="15112" width="6.125" style="1108" customWidth="1"/>
    <col min="15113" max="15113" width="4.125" style="1108" customWidth="1"/>
    <col min="15114" max="15114" width="6.125" style="1108" customWidth="1"/>
    <col min="15115" max="15115" width="4.125" style="1108" customWidth="1"/>
    <col min="15116" max="15116" width="6.875" style="1108" customWidth="1"/>
    <col min="15117" max="15120" width="6.125" style="1108" customWidth="1"/>
    <col min="15121" max="15121" width="4.125" style="1108" customWidth="1"/>
    <col min="15122" max="15122" width="6.125" style="1108" customWidth="1"/>
    <col min="15123" max="15123" width="4.125" style="1108" customWidth="1"/>
    <col min="15124" max="15124" width="6.125" style="1108" customWidth="1"/>
    <col min="15125" max="15125" width="4.125" style="1108" customWidth="1"/>
    <col min="15126" max="15126" width="6.125" style="1108" customWidth="1"/>
    <col min="15127" max="15127" width="4.125" style="1108" customWidth="1"/>
    <col min="15128" max="15129" width="6.125" style="1108" customWidth="1"/>
    <col min="15130" max="15130" width="4.25" style="1108" customWidth="1"/>
    <col min="15131" max="15131" width="6.125" style="1108" customWidth="1"/>
    <col min="15132" max="15132" width="4.125" style="1108" customWidth="1"/>
    <col min="15133" max="15134" width="6.125" style="1108" customWidth="1"/>
    <col min="15135" max="15360" width="9" style="1108"/>
    <col min="15361" max="15361" width="5.625" style="1108" customWidth="1"/>
    <col min="15362" max="15362" width="3" style="1108" customWidth="1"/>
    <col min="15363" max="15363" width="15.375" style="1108" customWidth="1"/>
    <col min="15364" max="15368" width="6.125" style="1108" customWidth="1"/>
    <col min="15369" max="15369" width="4.125" style="1108" customWidth="1"/>
    <col min="15370" max="15370" width="6.125" style="1108" customWidth="1"/>
    <col min="15371" max="15371" width="4.125" style="1108" customWidth="1"/>
    <col min="15372" max="15372" width="6.875" style="1108" customWidth="1"/>
    <col min="15373" max="15376" width="6.125" style="1108" customWidth="1"/>
    <col min="15377" max="15377" width="4.125" style="1108" customWidth="1"/>
    <col min="15378" max="15378" width="6.125" style="1108" customWidth="1"/>
    <col min="15379" max="15379" width="4.125" style="1108" customWidth="1"/>
    <col min="15380" max="15380" width="6.125" style="1108" customWidth="1"/>
    <col min="15381" max="15381" width="4.125" style="1108" customWidth="1"/>
    <col min="15382" max="15382" width="6.125" style="1108" customWidth="1"/>
    <col min="15383" max="15383" width="4.125" style="1108" customWidth="1"/>
    <col min="15384" max="15385" width="6.125" style="1108" customWidth="1"/>
    <col min="15386" max="15386" width="4.25" style="1108" customWidth="1"/>
    <col min="15387" max="15387" width="6.125" style="1108" customWidth="1"/>
    <col min="15388" max="15388" width="4.125" style="1108" customWidth="1"/>
    <col min="15389" max="15390" width="6.125" style="1108" customWidth="1"/>
    <col min="15391" max="15616" width="9" style="1108"/>
    <col min="15617" max="15617" width="5.625" style="1108" customWidth="1"/>
    <col min="15618" max="15618" width="3" style="1108" customWidth="1"/>
    <col min="15619" max="15619" width="15.375" style="1108" customWidth="1"/>
    <col min="15620" max="15624" width="6.125" style="1108" customWidth="1"/>
    <col min="15625" max="15625" width="4.125" style="1108" customWidth="1"/>
    <col min="15626" max="15626" width="6.125" style="1108" customWidth="1"/>
    <col min="15627" max="15627" width="4.125" style="1108" customWidth="1"/>
    <col min="15628" max="15628" width="6.875" style="1108" customWidth="1"/>
    <col min="15629" max="15632" width="6.125" style="1108" customWidth="1"/>
    <col min="15633" max="15633" width="4.125" style="1108" customWidth="1"/>
    <col min="15634" max="15634" width="6.125" style="1108" customWidth="1"/>
    <col min="15635" max="15635" width="4.125" style="1108" customWidth="1"/>
    <col min="15636" max="15636" width="6.125" style="1108" customWidth="1"/>
    <col min="15637" max="15637" width="4.125" style="1108" customWidth="1"/>
    <col min="15638" max="15638" width="6.125" style="1108" customWidth="1"/>
    <col min="15639" max="15639" width="4.125" style="1108" customWidth="1"/>
    <col min="15640" max="15641" width="6.125" style="1108" customWidth="1"/>
    <col min="15642" max="15642" width="4.25" style="1108" customWidth="1"/>
    <col min="15643" max="15643" width="6.125" style="1108" customWidth="1"/>
    <col min="15644" max="15644" width="4.125" style="1108" customWidth="1"/>
    <col min="15645" max="15646" width="6.125" style="1108" customWidth="1"/>
    <col min="15647" max="15872" width="9" style="1108"/>
    <col min="15873" max="15873" width="5.625" style="1108" customWidth="1"/>
    <col min="15874" max="15874" width="3" style="1108" customWidth="1"/>
    <col min="15875" max="15875" width="15.375" style="1108" customWidth="1"/>
    <col min="15876" max="15880" width="6.125" style="1108" customWidth="1"/>
    <col min="15881" max="15881" width="4.125" style="1108" customWidth="1"/>
    <col min="15882" max="15882" width="6.125" style="1108" customWidth="1"/>
    <col min="15883" max="15883" width="4.125" style="1108" customWidth="1"/>
    <col min="15884" max="15884" width="6.875" style="1108" customWidth="1"/>
    <col min="15885" max="15888" width="6.125" style="1108" customWidth="1"/>
    <col min="15889" max="15889" width="4.125" style="1108" customWidth="1"/>
    <col min="15890" max="15890" width="6.125" style="1108" customWidth="1"/>
    <col min="15891" max="15891" width="4.125" style="1108" customWidth="1"/>
    <col min="15892" max="15892" width="6.125" style="1108" customWidth="1"/>
    <col min="15893" max="15893" width="4.125" style="1108" customWidth="1"/>
    <col min="15894" max="15894" width="6.125" style="1108" customWidth="1"/>
    <col min="15895" max="15895" width="4.125" style="1108" customWidth="1"/>
    <col min="15896" max="15897" width="6.125" style="1108" customWidth="1"/>
    <col min="15898" max="15898" width="4.25" style="1108" customWidth="1"/>
    <col min="15899" max="15899" width="6.125" style="1108" customWidth="1"/>
    <col min="15900" max="15900" width="4.125" style="1108" customWidth="1"/>
    <col min="15901" max="15902" width="6.125" style="1108" customWidth="1"/>
    <col min="15903" max="16128" width="9" style="1108"/>
    <col min="16129" max="16129" width="5.625" style="1108" customWidth="1"/>
    <col min="16130" max="16130" width="3" style="1108" customWidth="1"/>
    <col min="16131" max="16131" width="15.375" style="1108" customWidth="1"/>
    <col min="16132" max="16136" width="6.125" style="1108" customWidth="1"/>
    <col min="16137" max="16137" width="4.125" style="1108" customWidth="1"/>
    <col min="16138" max="16138" width="6.125" style="1108" customWidth="1"/>
    <col min="16139" max="16139" width="4.125" style="1108" customWidth="1"/>
    <col min="16140" max="16140" width="6.875" style="1108" customWidth="1"/>
    <col min="16141" max="16144" width="6.125" style="1108" customWidth="1"/>
    <col min="16145" max="16145" width="4.125" style="1108" customWidth="1"/>
    <col min="16146" max="16146" width="6.125" style="1108" customWidth="1"/>
    <col min="16147" max="16147" width="4.125" style="1108" customWidth="1"/>
    <col min="16148" max="16148" width="6.125" style="1108" customWidth="1"/>
    <col min="16149" max="16149" width="4.125" style="1108" customWidth="1"/>
    <col min="16150" max="16150" width="6.125" style="1108" customWidth="1"/>
    <col min="16151" max="16151" width="4.125" style="1108" customWidth="1"/>
    <col min="16152" max="16153" width="6.125" style="1108" customWidth="1"/>
    <col min="16154" max="16154" width="4.25" style="1108" customWidth="1"/>
    <col min="16155" max="16155" width="6.125" style="1108" customWidth="1"/>
    <col min="16156" max="16156" width="4.125" style="1108" customWidth="1"/>
    <col min="16157" max="16157" width="6.125" style="1108" customWidth="1"/>
    <col min="16158" max="16384" width="9" style="973"/>
  </cols>
  <sheetData>
    <row r="1" spans="1:30" s="1074" customFormat="1" ht="17.25">
      <c r="A1" s="1074" t="s">
        <v>785</v>
      </c>
      <c r="D1" s="973"/>
      <c r="E1" s="973"/>
      <c r="F1" s="973"/>
      <c r="G1" s="973"/>
      <c r="H1" s="973"/>
      <c r="I1" s="973"/>
      <c r="J1" s="973"/>
      <c r="K1" s="973"/>
      <c r="L1" s="973"/>
      <c r="M1" s="973"/>
      <c r="N1" s="973"/>
      <c r="O1" s="973"/>
      <c r="Q1" s="1031"/>
      <c r="R1" s="973"/>
      <c r="S1" s="1031"/>
      <c r="T1" s="973"/>
      <c r="U1" s="1031"/>
      <c r="V1" s="973"/>
      <c r="W1" s="1031"/>
      <c r="X1" s="973"/>
      <c r="Y1" s="973"/>
      <c r="Z1" s="973"/>
      <c r="AA1" s="973"/>
      <c r="AB1" s="973"/>
      <c r="AC1" s="973"/>
      <c r="AD1" s="973"/>
    </row>
    <row r="2" spans="1:30" s="981" customFormat="1" ht="14.1" customHeight="1">
      <c r="P2" s="979"/>
      <c r="Z2" s="1225"/>
    </row>
    <row r="3" spans="1:30" s="1027" customFormat="1" ht="16.5" customHeight="1">
      <c r="A3" s="2709" t="s">
        <v>482</v>
      </c>
      <c r="B3" s="2709" t="s">
        <v>483</v>
      </c>
      <c r="C3" s="2709" t="s">
        <v>484</v>
      </c>
      <c r="D3" s="2803" t="s">
        <v>510</v>
      </c>
      <c r="E3" s="2803"/>
      <c r="F3" s="2803"/>
      <c r="G3" s="2803"/>
      <c r="H3" s="2803"/>
      <c r="I3" s="2803"/>
      <c r="J3" s="2803"/>
      <c r="K3" s="2803"/>
      <c r="L3" s="2803"/>
      <c r="M3" s="2803"/>
      <c r="N3" s="2803"/>
      <c r="O3" s="2803"/>
      <c r="P3" s="2803" t="s">
        <v>511</v>
      </c>
      <c r="Q3" s="2803"/>
      <c r="R3" s="2803"/>
      <c r="S3" s="2803"/>
      <c r="T3" s="2803"/>
      <c r="U3" s="2803"/>
      <c r="V3" s="2803"/>
      <c r="W3" s="2803"/>
      <c r="X3" s="2803"/>
      <c r="Y3" s="2803"/>
      <c r="Z3" s="2803" t="s">
        <v>786</v>
      </c>
      <c r="AA3" s="2803"/>
      <c r="AB3" s="2803"/>
      <c r="AC3" s="2803"/>
      <c r="AD3" s="2803"/>
    </row>
    <row r="4" spans="1:30" s="1027" customFormat="1" ht="17.25" customHeight="1">
      <c r="A4" s="2709"/>
      <c r="B4" s="2709"/>
      <c r="C4" s="2709"/>
      <c r="D4" s="2803" t="s">
        <v>787</v>
      </c>
      <c r="E4" s="2803"/>
      <c r="F4" s="2803"/>
      <c r="G4" s="2803" t="s">
        <v>788</v>
      </c>
      <c r="H4" s="2803"/>
      <c r="I4" s="2803"/>
      <c r="J4" s="2803"/>
      <c r="K4" s="2803"/>
      <c r="L4" s="2803"/>
      <c r="M4" s="2709" t="s">
        <v>789</v>
      </c>
      <c r="N4" s="2709" t="s">
        <v>790</v>
      </c>
      <c r="O4" s="2709" t="s">
        <v>113</v>
      </c>
      <c r="P4" s="2709" t="s">
        <v>513</v>
      </c>
      <c r="Q4" s="2709"/>
      <c r="R4" s="2709" t="s">
        <v>791</v>
      </c>
      <c r="S4" s="2709"/>
      <c r="T4" s="2709" t="s">
        <v>514</v>
      </c>
      <c r="U4" s="2709"/>
      <c r="V4" s="2709" t="s">
        <v>792</v>
      </c>
      <c r="W4" s="2709"/>
      <c r="X4" s="984" t="s">
        <v>113</v>
      </c>
      <c r="Y4" s="2712" t="s">
        <v>793</v>
      </c>
      <c r="Z4" s="2709" t="s">
        <v>786</v>
      </c>
      <c r="AA4" s="2709"/>
      <c r="AB4" s="2709" t="s">
        <v>794</v>
      </c>
      <c r="AC4" s="2709"/>
      <c r="AD4" s="984" t="s">
        <v>113</v>
      </c>
    </row>
    <row r="5" spans="1:30" s="1027" customFormat="1" ht="39.950000000000003" customHeight="1">
      <c r="A5" s="2709"/>
      <c r="B5" s="2709"/>
      <c r="C5" s="2709"/>
      <c r="D5" s="1201" t="s">
        <v>517</v>
      </c>
      <c r="E5" s="1201" t="s">
        <v>795</v>
      </c>
      <c r="F5" s="984" t="s">
        <v>796</v>
      </c>
      <c r="G5" s="1201" t="s">
        <v>797</v>
      </c>
      <c r="H5" s="984" t="s">
        <v>798</v>
      </c>
      <c r="I5" s="984" t="s">
        <v>799</v>
      </c>
      <c r="J5" s="984" t="s">
        <v>800</v>
      </c>
      <c r="K5" s="984" t="s">
        <v>801</v>
      </c>
      <c r="L5" s="984" t="s">
        <v>802</v>
      </c>
      <c r="M5" s="2803"/>
      <c r="N5" s="2803"/>
      <c r="O5" s="2709"/>
      <c r="P5" s="984" t="s">
        <v>803</v>
      </c>
      <c r="Q5" s="1092" t="s">
        <v>804</v>
      </c>
      <c r="R5" s="984" t="s">
        <v>803</v>
      </c>
      <c r="S5" s="1092" t="s">
        <v>804</v>
      </c>
      <c r="T5" s="984" t="s">
        <v>803</v>
      </c>
      <c r="U5" s="1092" t="s">
        <v>804</v>
      </c>
      <c r="V5" s="984" t="s">
        <v>803</v>
      </c>
      <c r="W5" s="1092" t="s">
        <v>804</v>
      </c>
      <c r="X5" s="984" t="s">
        <v>803</v>
      </c>
      <c r="Y5" s="2714"/>
      <c r="Z5" s="984" t="s">
        <v>805</v>
      </c>
      <c r="AA5" s="984" t="s">
        <v>806</v>
      </c>
      <c r="AB5" s="984" t="s">
        <v>807</v>
      </c>
      <c r="AC5" s="984" t="s">
        <v>806</v>
      </c>
      <c r="AD5" s="984" t="s">
        <v>806</v>
      </c>
    </row>
    <row r="6" spans="1:30" s="13" customFormat="1" ht="14.1" customHeight="1">
      <c r="A6" s="2804" t="s">
        <v>494</v>
      </c>
      <c r="B6" s="1245">
        <v>6</v>
      </c>
      <c r="C6" s="1245" t="s">
        <v>677</v>
      </c>
      <c r="D6" s="1245">
        <v>0</v>
      </c>
      <c r="E6" s="1245">
        <v>0</v>
      </c>
      <c r="F6" s="1245">
        <v>0</v>
      </c>
      <c r="G6" s="1245">
        <v>0</v>
      </c>
      <c r="H6" s="1245"/>
      <c r="I6" s="1245"/>
      <c r="J6" s="1245">
        <v>3073</v>
      </c>
      <c r="K6" s="1245">
        <v>9</v>
      </c>
      <c r="L6" s="1245">
        <v>3079</v>
      </c>
      <c r="M6" s="1245">
        <v>0</v>
      </c>
      <c r="N6" s="1245">
        <v>2424</v>
      </c>
      <c r="O6" s="1245">
        <f t="shared" ref="O6:O12" si="0">D6+E6+F6+G6+H6+J6+L6+M6+N6</f>
        <v>8576</v>
      </c>
      <c r="P6" s="1245">
        <v>6152</v>
      </c>
      <c r="Q6" s="1246">
        <f>+ROUND(P6/X6*100,1)</f>
        <v>100</v>
      </c>
      <c r="R6" s="1245">
        <v>0</v>
      </c>
      <c r="S6" s="1247">
        <f>+ROUND(R6/X6*100,1)</f>
        <v>0</v>
      </c>
      <c r="T6" s="1245">
        <v>0</v>
      </c>
      <c r="U6" s="1247">
        <f t="shared" ref="U6:U12" si="1">+ROUND(T6/X6*100,1)</f>
        <v>0</v>
      </c>
      <c r="V6" s="1245">
        <v>0</v>
      </c>
      <c r="W6" s="1247">
        <f t="shared" ref="W6:W12" si="2">+ROUND(V6/X6*100,1)</f>
        <v>0</v>
      </c>
      <c r="X6" s="1248">
        <f t="shared" ref="X6:X12" si="3">P6+R6+T6+V6</f>
        <v>6152</v>
      </c>
      <c r="Y6" s="1245">
        <v>0</v>
      </c>
      <c r="Z6" s="1245">
        <v>36</v>
      </c>
      <c r="AA6" s="1245">
        <v>21109</v>
      </c>
      <c r="AB6" s="1245">
        <v>0</v>
      </c>
      <c r="AC6" s="1245">
        <v>0</v>
      </c>
      <c r="AD6" s="1245">
        <f t="shared" ref="AD6:AD12" si="4">AA6+AC6</f>
        <v>21109</v>
      </c>
    </row>
    <row r="7" spans="1:30" s="13" customFormat="1" ht="14.1" customHeight="1">
      <c r="A7" s="2804"/>
      <c r="B7" s="1249">
        <v>42</v>
      </c>
      <c r="C7" s="1249" t="s">
        <v>681</v>
      </c>
      <c r="D7" s="1249">
        <v>0</v>
      </c>
      <c r="E7" s="1249">
        <v>0</v>
      </c>
      <c r="F7" s="1250">
        <v>0</v>
      </c>
      <c r="G7" s="1249">
        <v>0</v>
      </c>
      <c r="H7" s="1249"/>
      <c r="I7" s="1249"/>
      <c r="J7" s="1249"/>
      <c r="K7" s="1249">
        <v>0</v>
      </c>
      <c r="L7" s="1249">
        <v>773</v>
      </c>
      <c r="M7" s="1249">
        <v>0</v>
      </c>
      <c r="N7" s="1249">
        <v>0</v>
      </c>
      <c r="O7" s="1249">
        <f t="shared" si="0"/>
        <v>773</v>
      </c>
      <c r="P7" s="1249">
        <v>595</v>
      </c>
      <c r="Q7" s="1251">
        <f t="shared" ref="Q7:Q12" si="5">+ROUND(P7/X7*100,1)</f>
        <v>100</v>
      </c>
      <c r="R7" s="1249">
        <v>0</v>
      </c>
      <c r="S7" s="1252">
        <f t="shared" ref="S7:S12" si="6">+ROUND(R7/X7*100,1)</f>
        <v>0</v>
      </c>
      <c r="T7" s="1249">
        <v>0</v>
      </c>
      <c r="U7" s="1252">
        <f t="shared" si="1"/>
        <v>0</v>
      </c>
      <c r="V7" s="1249">
        <v>0</v>
      </c>
      <c r="W7" s="1252">
        <f t="shared" si="2"/>
        <v>0</v>
      </c>
      <c r="X7" s="1249">
        <f t="shared" si="3"/>
        <v>595</v>
      </c>
      <c r="Y7" s="1249">
        <v>0</v>
      </c>
      <c r="Z7" s="1249">
        <v>15</v>
      </c>
      <c r="AA7" s="1249">
        <v>4158</v>
      </c>
      <c r="AB7" s="1249">
        <v>0</v>
      </c>
      <c r="AC7" s="1249">
        <v>0</v>
      </c>
      <c r="AD7" s="1249">
        <f t="shared" si="4"/>
        <v>4158</v>
      </c>
    </row>
    <row r="8" spans="1:30" s="13" customFormat="1" ht="14.1" customHeight="1">
      <c r="A8" s="2804"/>
      <c r="B8" s="1249">
        <v>13</v>
      </c>
      <c r="C8" s="1249" t="s">
        <v>683</v>
      </c>
      <c r="D8" s="1249">
        <v>0</v>
      </c>
      <c r="E8" s="1249">
        <v>0</v>
      </c>
      <c r="F8" s="1249">
        <v>1135</v>
      </c>
      <c r="G8" s="1249">
        <v>0</v>
      </c>
      <c r="H8" s="1249"/>
      <c r="I8" s="1249"/>
      <c r="J8" s="1249">
        <v>1186</v>
      </c>
      <c r="K8" s="1249">
        <v>13</v>
      </c>
      <c r="L8" s="1249">
        <v>1225</v>
      </c>
      <c r="M8" s="1249">
        <v>0</v>
      </c>
      <c r="N8" s="1249">
        <v>1055</v>
      </c>
      <c r="O8" s="1249">
        <f t="shared" si="0"/>
        <v>4601</v>
      </c>
      <c r="P8" s="1249">
        <v>2412</v>
      </c>
      <c r="Q8" s="1252">
        <f t="shared" si="5"/>
        <v>68</v>
      </c>
      <c r="R8" s="1249">
        <v>799</v>
      </c>
      <c r="S8" s="1252">
        <f t="shared" si="6"/>
        <v>22.5</v>
      </c>
      <c r="T8" s="1249">
        <v>335</v>
      </c>
      <c r="U8" s="1252">
        <f t="shared" si="1"/>
        <v>9.4</v>
      </c>
      <c r="V8" s="1249">
        <v>0</v>
      </c>
      <c r="W8" s="1252">
        <f t="shared" si="2"/>
        <v>0</v>
      </c>
      <c r="X8" s="1249">
        <f t="shared" si="3"/>
        <v>3546</v>
      </c>
      <c r="Y8" s="1249">
        <v>0</v>
      </c>
      <c r="Z8" s="1249">
        <v>16</v>
      </c>
      <c r="AA8" s="1249">
        <v>10632</v>
      </c>
      <c r="AB8" s="1249">
        <v>0</v>
      </c>
      <c r="AC8" s="1249">
        <v>0</v>
      </c>
      <c r="AD8" s="1249">
        <f t="shared" si="4"/>
        <v>10632</v>
      </c>
    </row>
    <row r="9" spans="1:30" s="13" customFormat="1" ht="14.1" customHeight="1">
      <c r="A9" s="2804"/>
      <c r="B9" s="1249">
        <v>90</v>
      </c>
      <c r="C9" s="1249" t="s">
        <v>808</v>
      </c>
      <c r="D9" s="1249">
        <v>0</v>
      </c>
      <c r="E9" s="1249">
        <v>0</v>
      </c>
      <c r="F9" s="1249">
        <v>0</v>
      </c>
      <c r="G9" s="1249">
        <v>216</v>
      </c>
      <c r="H9" s="1249"/>
      <c r="I9" s="1249"/>
      <c r="J9" s="1249">
        <v>571</v>
      </c>
      <c r="K9" s="1249">
        <v>3</v>
      </c>
      <c r="L9" s="1249">
        <v>0</v>
      </c>
      <c r="M9" s="1249">
        <v>0</v>
      </c>
      <c r="N9" s="1249">
        <v>434</v>
      </c>
      <c r="O9" s="1249">
        <f t="shared" si="0"/>
        <v>1221</v>
      </c>
      <c r="P9" s="1249">
        <v>787</v>
      </c>
      <c r="Q9" s="1252">
        <f t="shared" si="5"/>
        <v>100</v>
      </c>
      <c r="R9" s="1249">
        <v>0</v>
      </c>
      <c r="S9" s="1252">
        <f t="shared" si="6"/>
        <v>0</v>
      </c>
      <c r="T9" s="1249">
        <v>0</v>
      </c>
      <c r="U9" s="1252">
        <f t="shared" si="1"/>
        <v>0</v>
      </c>
      <c r="V9" s="1249">
        <v>0</v>
      </c>
      <c r="W9" s="1252">
        <f t="shared" si="2"/>
        <v>0</v>
      </c>
      <c r="X9" s="1249">
        <f t="shared" si="3"/>
        <v>787</v>
      </c>
      <c r="Y9" s="1249">
        <v>0</v>
      </c>
      <c r="Z9" s="1249">
        <v>9</v>
      </c>
      <c r="AA9" s="1249">
        <v>3097</v>
      </c>
      <c r="AB9" s="1249">
        <v>0</v>
      </c>
      <c r="AC9" s="1249">
        <v>0</v>
      </c>
      <c r="AD9" s="1249">
        <f t="shared" si="4"/>
        <v>3097</v>
      </c>
    </row>
    <row r="10" spans="1:30" s="13" customFormat="1" ht="14.1" customHeight="1">
      <c r="A10" s="2804"/>
      <c r="B10" s="1249">
        <v>50</v>
      </c>
      <c r="C10" s="1249" t="s">
        <v>688</v>
      </c>
      <c r="D10" s="1249">
        <v>0</v>
      </c>
      <c r="E10" s="1249">
        <v>0</v>
      </c>
      <c r="F10" s="1249">
        <v>0</v>
      </c>
      <c r="G10" s="1249">
        <v>0</v>
      </c>
      <c r="H10" s="1249"/>
      <c r="I10" s="1249"/>
      <c r="J10" s="1249"/>
      <c r="K10" s="1249"/>
      <c r="L10" s="1249">
        <v>1644</v>
      </c>
      <c r="M10" s="1249">
        <v>0</v>
      </c>
      <c r="N10" s="1249">
        <v>0</v>
      </c>
      <c r="O10" s="1249">
        <f t="shared" si="0"/>
        <v>1644</v>
      </c>
      <c r="P10" s="1249">
        <v>1644</v>
      </c>
      <c r="Q10" s="1251">
        <f t="shared" si="5"/>
        <v>100</v>
      </c>
      <c r="R10" s="1249">
        <v>0</v>
      </c>
      <c r="S10" s="1252">
        <f t="shared" si="6"/>
        <v>0</v>
      </c>
      <c r="T10" s="1249">
        <v>0</v>
      </c>
      <c r="U10" s="1252">
        <f t="shared" si="1"/>
        <v>0</v>
      </c>
      <c r="V10" s="1249">
        <v>0</v>
      </c>
      <c r="W10" s="1252">
        <f t="shared" si="2"/>
        <v>0</v>
      </c>
      <c r="X10" s="1249">
        <f t="shared" si="3"/>
        <v>1644</v>
      </c>
      <c r="Y10" s="1249">
        <v>0</v>
      </c>
      <c r="Z10" s="1249">
        <v>5</v>
      </c>
      <c r="AA10" s="1249">
        <v>3782</v>
      </c>
      <c r="AB10" s="1249">
        <v>0</v>
      </c>
      <c r="AC10" s="1249">
        <v>0</v>
      </c>
      <c r="AD10" s="1249">
        <f t="shared" si="4"/>
        <v>3782</v>
      </c>
    </row>
    <row r="11" spans="1:30" s="13" customFormat="1" ht="14.1" customHeight="1">
      <c r="A11" s="2804"/>
      <c r="B11" s="1249">
        <v>37</v>
      </c>
      <c r="C11" s="1249" t="s">
        <v>692</v>
      </c>
      <c r="D11" s="1249">
        <v>0</v>
      </c>
      <c r="E11" s="1249">
        <v>0</v>
      </c>
      <c r="F11" s="1249">
        <v>0</v>
      </c>
      <c r="G11" s="1249">
        <v>0</v>
      </c>
      <c r="H11" s="1249">
        <v>1549</v>
      </c>
      <c r="I11" s="1249">
        <v>2</v>
      </c>
      <c r="J11" s="1249">
        <v>4495</v>
      </c>
      <c r="K11" s="1249">
        <v>33</v>
      </c>
      <c r="L11" s="1249">
        <v>7219</v>
      </c>
      <c r="M11" s="1249">
        <v>0</v>
      </c>
      <c r="N11" s="1249">
        <v>2734</v>
      </c>
      <c r="O11" s="1249">
        <f t="shared" si="0"/>
        <v>15997</v>
      </c>
      <c r="P11" s="1249">
        <v>12472</v>
      </c>
      <c r="Q11" s="1252">
        <f t="shared" si="5"/>
        <v>94</v>
      </c>
      <c r="R11" s="1249">
        <v>0</v>
      </c>
      <c r="S11" s="1252">
        <f t="shared" si="6"/>
        <v>0</v>
      </c>
      <c r="T11" s="1249">
        <v>791</v>
      </c>
      <c r="U11" s="1252">
        <f t="shared" si="1"/>
        <v>6</v>
      </c>
      <c r="V11" s="1249">
        <v>0</v>
      </c>
      <c r="W11" s="1252">
        <f t="shared" si="2"/>
        <v>0</v>
      </c>
      <c r="X11" s="1249">
        <f t="shared" si="3"/>
        <v>13263</v>
      </c>
      <c r="Y11" s="1249">
        <v>0</v>
      </c>
      <c r="Z11" s="1249">
        <v>80</v>
      </c>
      <c r="AA11" s="1249">
        <v>38874</v>
      </c>
      <c r="AB11" s="1249">
        <v>0</v>
      </c>
      <c r="AC11" s="1249">
        <v>0</v>
      </c>
      <c r="AD11" s="1249">
        <f t="shared" si="4"/>
        <v>38874</v>
      </c>
    </row>
    <row r="12" spans="1:30" s="13" customFormat="1" ht="14.1" customHeight="1" thickBot="1">
      <c r="A12" s="2804"/>
      <c r="B12" s="1253">
        <v>86</v>
      </c>
      <c r="C12" s="1253" t="s">
        <v>694</v>
      </c>
      <c r="D12" s="1253">
        <v>0</v>
      </c>
      <c r="E12" s="1253">
        <v>0</v>
      </c>
      <c r="F12" s="1253">
        <v>0</v>
      </c>
      <c r="G12" s="1253">
        <v>0</v>
      </c>
      <c r="H12" s="1253">
        <v>56</v>
      </c>
      <c r="I12" s="1253">
        <v>1</v>
      </c>
      <c r="J12" s="1253">
        <v>518</v>
      </c>
      <c r="K12" s="1253">
        <v>4</v>
      </c>
      <c r="L12" s="1253">
        <v>0</v>
      </c>
      <c r="M12" s="1253">
        <v>0</v>
      </c>
      <c r="N12" s="1253">
        <v>0</v>
      </c>
      <c r="O12" s="1253">
        <f t="shared" si="0"/>
        <v>574</v>
      </c>
      <c r="P12" s="1253">
        <v>565</v>
      </c>
      <c r="Q12" s="1254">
        <f t="shared" si="5"/>
        <v>100</v>
      </c>
      <c r="R12" s="1253">
        <v>0</v>
      </c>
      <c r="S12" s="1255">
        <f t="shared" si="6"/>
        <v>0</v>
      </c>
      <c r="T12" s="1253">
        <v>0</v>
      </c>
      <c r="U12" s="1255">
        <f t="shared" si="1"/>
        <v>0</v>
      </c>
      <c r="V12" s="1253">
        <v>0</v>
      </c>
      <c r="W12" s="1255">
        <f t="shared" si="2"/>
        <v>0</v>
      </c>
      <c r="X12" s="1249">
        <f t="shared" si="3"/>
        <v>565</v>
      </c>
      <c r="Y12" s="1253">
        <v>0</v>
      </c>
      <c r="Z12" s="1250">
        <v>5</v>
      </c>
      <c r="AA12" s="1253">
        <v>1588</v>
      </c>
      <c r="AB12" s="1253">
        <v>0</v>
      </c>
      <c r="AC12" s="1253">
        <v>0</v>
      </c>
      <c r="AD12" s="1253">
        <f t="shared" si="4"/>
        <v>1588</v>
      </c>
    </row>
    <row r="13" spans="1:30" s="1258" customFormat="1" ht="14.1" customHeight="1" thickTop="1">
      <c r="A13" s="2804"/>
      <c r="B13" s="1130"/>
      <c r="C13" s="1131" t="s">
        <v>113</v>
      </c>
      <c r="D13" s="1256">
        <f t="shared" ref="D13:P13" si="7">+SUM(D6:D12)</f>
        <v>0</v>
      </c>
      <c r="E13" s="1256">
        <f t="shared" si="7"/>
        <v>0</v>
      </c>
      <c r="F13" s="1256">
        <f t="shared" si="7"/>
        <v>1135</v>
      </c>
      <c r="G13" s="1256">
        <f t="shared" si="7"/>
        <v>216</v>
      </c>
      <c r="H13" s="1256">
        <f t="shared" si="7"/>
        <v>1605</v>
      </c>
      <c r="I13" s="1256">
        <f t="shared" si="7"/>
        <v>3</v>
      </c>
      <c r="J13" s="1256">
        <f t="shared" si="7"/>
        <v>9843</v>
      </c>
      <c r="K13" s="1256">
        <f t="shared" si="7"/>
        <v>62</v>
      </c>
      <c r="L13" s="1256">
        <f t="shared" si="7"/>
        <v>13940</v>
      </c>
      <c r="M13" s="1256">
        <f t="shared" si="7"/>
        <v>0</v>
      </c>
      <c r="N13" s="1256">
        <f t="shared" si="7"/>
        <v>6647</v>
      </c>
      <c r="O13" s="1256">
        <f t="shared" si="7"/>
        <v>33386</v>
      </c>
      <c r="P13" s="1256">
        <f t="shared" si="7"/>
        <v>24627</v>
      </c>
      <c r="Q13" s="1257">
        <f>+ROUND(P13/X13*100,1)</f>
        <v>92.8</v>
      </c>
      <c r="R13" s="1256">
        <f>+SUM(R6:R12)</f>
        <v>799</v>
      </c>
      <c r="S13" s="1257">
        <f>+ROUND(R13/X13*100,1)</f>
        <v>3</v>
      </c>
      <c r="T13" s="1256">
        <f>+SUM(T6:T12)</f>
        <v>1126</v>
      </c>
      <c r="U13" s="1257">
        <f>+ROUND(T13/X13*100,1)</f>
        <v>4.2</v>
      </c>
      <c r="V13" s="1256">
        <f>+SUM(V6:V12)</f>
        <v>0</v>
      </c>
      <c r="W13" s="1257">
        <f>+ROUND(V13/X13*100,1)</f>
        <v>0</v>
      </c>
      <c r="X13" s="1256">
        <f t="shared" ref="X13:AD13" si="8">+SUM(X6:X12)</f>
        <v>26552</v>
      </c>
      <c r="Y13" s="1256">
        <f t="shared" si="8"/>
        <v>0</v>
      </c>
      <c r="Z13" s="1256">
        <f t="shared" si="8"/>
        <v>166</v>
      </c>
      <c r="AA13" s="1256">
        <f t="shared" si="8"/>
        <v>83240</v>
      </c>
      <c r="AB13" s="1256">
        <f t="shared" si="8"/>
        <v>0</v>
      </c>
      <c r="AC13" s="1256">
        <f t="shared" si="8"/>
        <v>0</v>
      </c>
      <c r="AD13" s="1256">
        <f t="shared" si="8"/>
        <v>83240</v>
      </c>
    </row>
    <row r="14" spans="1:30" s="1258" customFormat="1" ht="14.1" customHeight="1">
      <c r="A14" s="2804"/>
      <c r="B14" s="1141"/>
      <c r="C14" s="1142"/>
      <c r="D14" s="1148"/>
      <c r="E14" s="1148"/>
      <c r="F14" s="1148"/>
      <c r="G14" s="1148"/>
      <c r="H14" s="1148"/>
      <c r="I14" s="1148"/>
      <c r="J14" s="1148"/>
      <c r="K14" s="1148"/>
      <c r="L14" s="1148"/>
      <c r="M14" s="1148"/>
      <c r="N14" s="1148"/>
      <c r="O14" s="1148"/>
      <c r="P14" s="1148"/>
      <c r="Q14" s="1150"/>
      <c r="R14" s="1148"/>
      <c r="S14" s="1150"/>
      <c r="T14" s="1148"/>
      <c r="U14" s="1150"/>
      <c r="V14" s="1148"/>
      <c r="W14" s="1150"/>
      <c r="X14" s="1148"/>
      <c r="Y14" s="1148"/>
      <c r="Z14" s="1148"/>
      <c r="AA14" s="1148"/>
      <c r="AB14" s="1148"/>
      <c r="AC14" s="1148"/>
      <c r="AD14" s="1148"/>
    </row>
    <row r="15" spans="1:30" s="13" customFormat="1" ht="14.1" customHeight="1">
      <c r="A15" s="2804" t="s">
        <v>697</v>
      </c>
      <c r="B15" s="1245">
        <v>3</v>
      </c>
      <c r="C15" s="1245" t="s">
        <v>698</v>
      </c>
      <c r="D15" s="1245">
        <v>1056</v>
      </c>
      <c r="E15" s="1248">
        <v>0</v>
      </c>
      <c r="F15" s="1196">
        <v>18665</v>
      </c>
      <c r="G15" s="1248">
        <v>601</v>
      </c>
      <c r="H15" s="1245">
        <v>7</v>
      </c>
      <c r="I15" s="1245">
        <v>1</v>
      </c>
      <c r="J15" s="1245">
        <v>146</v>
      </c>
      <c r="K15" s="1245">
        <v>4</v>
      </c>
      <c r="L15" s="1245">
        <v>1118</v>
      </c>
      <c r="M15" s="1245">
        <v>0</v>
      </c>
      <c r="N15" s="1245">
        <v>0</v>
      </c>
      <c r="O15" s="1245">
        <f>D15+E15+F15+G15+H15+J15+L15+M15+N15</f>
        <v>21593</v>
      </c>
      <c r="P15" s="1245">
        <v>1223</v>
      </c>
      <c r="Q15" s="1247">
        <f t="shared" ref="Q15:Q17" si="9">+ROUND(P15/X15*100,1)</f>
        <v>6.9</v>
      </c>
      <c r="R15" s="1245">
        <v>12185</v>
      </c>
      <c r="S15" s="1246">
        <f t="shared" ref="S15:S17" si="10">+ROUND(R15/X15*100,1)</f>
        <v>69</v>
      </c>
      <c r="T15" s="1245">
        <v>3848</v>
      </c>
      <c r="U15" s="1247">
        <f t="shared" ref="U15:U17" si="11">+ROUND(T15/X15*100,1)</f>
        <v>21.8</v>
      </c>
      <c r="V15" s="1245">
        <v>416</v>
      </c>
      <c r="W15" s="1247">
        <f t="shared" ref="W15:W17" si="12">+ROUND(V15/X15*100,1)</f>
        <v>2.4</v>
      </c>
      <c r="X15" s="1248">
        <f t="shared" ref="X15:X17" si="13">P15+R15+T15+V15</f>
        <v>17672</v>
      </c>
      <c r="Y15" s="1245">
        <v>0</v>
      </c>
      <c r="Z15" s="1245">
        <v>124</v>
      </c>
      <c r="AA15" s="1245">
        <v>50987</v>
      </c>
      <c r="AB15" s="1245">
        <v>0</v>
      </c>
      <c r="AC15" s="1245">
        <v>0</v>
      </c>
      <c r="AD15" s="1245">
        <f>AA15+AC15</f>
        <v>50987</v>
      </c>
    </row>
    <row r="16" spans="1:30" s="13" customFormat="1" ht="14.1" customHeight="1">
      <c r="A16" s="2804"/>
      <c r="B16" s="1249">
        <v>53</v>
      </c>
      <c r="C16" s="1249" t="s">
        <v>700</v>
      </c>
      <c r="D16" s="1249">
        <v>0</v>
      </c>
      <c r="E16" s="1249">
        <v>0</v>
      </c>
      <c r="F16" s="1109">
        <v>0</v>
      </c>
      <c r="G16" s="1249">
        <v>0</v>
      </c>
      <c r="H16" s="1249"/>
      <c r="I16" s="1249"/>
      <c r="J16" s="1249">
        <v>3004</v>
      </c>
      <c r="K16" s="1249">
        <v>19</v>
      </c>
      <c r="L16" s="1249">
        <v>550</v>
      </c>
      <c r="M16" s="1249">
        <v>0</v>
      </c>
      <c r="N16" s="1249">
        <v>116</v>
      </c>
      <c r="O16" s="1249">
        <f>D16+E16+F16+G16+H16+J16+L16+M16+N16</f>
        <v>3670</v>
      </c>
      <c r="P16" s="1249">
        <v>3380</v>
      </c>
      <c r="Q16" s="1252">
        <f t="shared" si="9"/>
        <v>95.1</v>
      </c>
      <c r="R16" s="1249">
        <v>0</v>
      </c>
      <c r="S16" s="1252">
        <f t="shared" si="10"/>
        <v>0</v>
      </c>
      <c r="T16" s="1259">
        <v>174</v>
      </c>
      <c r="U16" s="1252">
        <f t="shared" si="11"/>
        <v>4.9000000000000004</v>
      </c>
      <c r="V16" s="1249">
        <v>0</v>
      </c>
      <c r="W16" s="1252">
        <f t="shared" si="12"/>
        <v>0</v>
      </c>
      <c r="X16" s="1249">
        <f t="shared" si="13"/>
        <v>3554</v>
      </c>
      <c r="Y16" s="1249">
        <v>0</v>
      </c>
      <c r="Z16" s="1249">
        <v>38</v>
      </c>
      <c r="AA16" s="1249">
        <v>19786</v>
      </c>
      <c r="AB16" s="1249">
        <v>0</v>
      </c>
      <c r="AC16" s="1249">
        <v>0</v>
      </c>
      <c r="AD16" s="1249">
        <f t="shared" ref="AD16:AD17" si="14">AA16+AC16</f>
        <v>19786</v>
      </c>
    </row>
    <row r="17" spans="1:30" s="13" customFormat="1" ht="14.1" customHeight="1" thickBot="1">
      <c r="A17" s="2804"/>
      <c r="B17" s="1249">
        <v>92</v>
      </c>
      <c r="C17" s="1249" t="s">
        <v>702</v>
      </c>
      <c r="D17" s="1249">
        <v>0</v>
      </c>
      <c r="E17" s="1249">
        <v>0</v>
      </c>
      <c r="F17" s="1109">
        <v>0</v>
      </c>
      <c r="G17" s="1249">
        <v>0</v>
      </c>
      <c r="H17" s="1249">
        <v>9</v>
      </c>
      <c r="I17" s="1249">
        <v>2</v>
      </c>
      <c r="J17" s="1249">
        <v>2</v>
      </c>
      <c r="K17" s="1249">
        <v>5</v>
      </c>
      <c r="L17" s="1249">
        <v>701</v>
      </c>
      <c r="M17" s="1249">
        <v>0</v>
      </c>
      <c r="N17" s="1249">
        <v>0</v>
      </c>
      <c r="O17" s="1249">
        <f>D17+E17+F17+G17+H17+J17+L17+M17+N17</f>
        <v>712</v>
      </c>
      <c r="P17" s="1249">
        <v>712</v>
      </c>
      <c r="Q17" s="1251">
        <f t="shared" si="9"/>
        <v>100</v>
      </c>
      <c r="R17" s="1249">
        <v>0</v>
      </c>
      <c r="S17" s="1252">
        <f t="shared" si="10"/>
        <v>0</v>
      </c>
      <c r="T17" s="1249">
        <v>0</v>
      </c>
      <c r="U17" s="1252">
        <f t="shared" si="11"/>
        <v>0</v>
      </c>
      <c r="V17" s="1249">
        <v>0</v>
      </c>
      <c r="W17" s="1252">
        <f t="shared" si="12"/>
        <v>0</v>
      </c>
      <c r="X17" s="1249">
        <f t="shared" si="13"/>
        <v>712</v>
      </c>
      <c r="Y17" s="1249">
        <v>0</v>
      </c>
      <c r="Z17" s="1249">
        <v>30</v>
      </c>
      <c r="AA17" s="1249">
        <v>5201</v>
      </c>
      <c r="AB17" s="1249">
        <v>0</v>
      </c>
      <c r="AC17" s="1249">
        <v>0</v>
      </c>
      <c r="AD17" s="1249">
        <f t="shared" si="14"/>
        <v>5201</v>
      </c>
    </row>
    <row r="18" spans="1:30" s="1258" customFormat="1" ht="14.1" customHeight="1" thickTop="1">
      <c r="A18" s="2804"/>
      <c r="B18" s="1130"/>
      <c r="C18" s="1131" t="s">
        <v>113</v>
      </c>
      <c r="D18" s="1256">
        <f t="shared" ref="D18:P18" si="15">+SUM(D15:D17)</f>
        <v>1056</v>
      </c>
      <c r="E18" s="1256">
        <f t="shared" si="15"/>
        <v>0</v>
      </c>
      <c r="F18" s="1256">
        <f t="shared" si="15"/>
        <v>18665</v>
      </c>
      <c r="G18" s="1256">
        <f t="shared" si="15"/>
        <v>601</v>
      </c>
      <c r="H18" s="1256">
        <f t="shared" si="15"/>
        <v>16</v>
      </c>
      <c r="I18" s="1256">
        <f t="shared" si="15"/>
        <v>3</v>
      </c>
      <c r="J18" s="1256">
        <f t="shared" si="15"/>
        <v>3152</v>
      </c>
      <c r="K18" s="1256">
        <f t="shared" si="15"/>
        <v>28</v>
      </c>
      <c r="L18" s="1256">
        <f t="shared" si="15"/>
        <v>2369</v>
      </c>
      <c r="M18" s="1256">
        <f t="shared" si="15"/>
        <v>0</v>
      </c>
      <c r="N18" s="1256">
        <f t="shared" si="15"/>
        <v>116</v>
      </c>
      <c r="O18" s="1256">
        <f t="shared" si="15"/>
        <v>25975</v>
      </c>
      <c r="P18" s="1256">
        <f t="shared" si="15"/>
        <v>5315</v>
      </c>
      <c r="Q18" s="1257">
        <f>+ROUND(P18/X18*100,1)</f>
        <v>24.2</v>
      </c>
      <c r="R18" s="1256">
        <f>+SUM(R15:R17)</f>
        <v>12185</v>
      </c>
      <c r="S18" s="1257">
        <f>+ROUND(R18/X18*100,1)</f>
        <v>55.5</v>
      </c>
      <c r="T18" s="1256">
        <f>+SUM(T15:T17)</f>
        <v>4022</v>
      </c>
      <c r="U18" s="1257">
        <f>+ROUND(T18/X18*100,1)</f>
        <v>18.3</v>
      </c>
      <c r="V18" s="1256">
        <f>+SUM(V15:V17)</f>
        <v>416</v>
      </c>
      <c r="W18" s="1257">
        <f>ROUND(V18/X18*100,1)</f>
        <v>1.9</v>
      </c>
      <c r="X18" s="1256">
        <f t="shared" ref="X18:AD18" si="16">+SUM(X15:X17)</f>
        <v>21938</v>
      </c>
      <c r="Y18" s="1256">
        <f t="shared" si="16"/>
        <v>0</v>
      </c>
      <c r="Z18" s="1256">
        <f t="shared" si="16"/>
        <v>192</v>
      </c>
      <c r="AA18" s="1256">
        <f t="shared" si="16"/>
        <v>75974</v>
      </c>
      <c r="AB18" s="1256">
        <f t="shared" si="16"/>
        <v>0</v>
      </c>
      <c r="AC18" s="1256">
        <f t="shared" si="16"/>
        <v>0</v>
      </c>
      <c r="AD18" s="1256">
        <f t="shared" si="16"/>
        <v>75974</v>
      </c>
    </row>
    <row r="19" spans="1:30" s="1258" customFormat="1" ht="14.1" customHeight="1">
      <c r="A19" s="2804"/>
      <c r="B19" s="1141"/>
      <c r="C19" s="1142"/>
      <c r="D19" s="1148"/>
      <c r="E19" s="1148"/>
      <c r="F19" s="1148"/>
      <c r="G19" s="1148"/>
      <c r="H19" s="1148"/>
      <c r="I19" s="1148"/>
      <c r="J19" s="1148"/>
      <c r="K19" s="1148"/>
      <c r="L19" s="1148"/>
      <c r="M19" s="1148"/>
      <c r="N19" s="1148"/>
      <c r="O19" s="1148"/>
      <c r="P19" s="1148"/>
      <c r="Q19" s="1150"/>
      <c r="R19" s="1148"/>
      <c r="S19" s="1150"/>
      <c r="T19" s="1148"/>
      <c r="U19" s="1150"/>
      <c r="V19" s="1148"/>
      <c r="W19" s="1150"/>
      <c r="X19" s="1148"/>
      <c r="Y19" s="1148"/>
      <c r="Z19" s="1148"/>
      <c r="AA19" s="1148"/>
      <c r="AB19" s="1148"/>
      <c r="AC19" s="1148"/>
      <c r="AD19" s="1148"/>
    </row>
    <row r="20" spans="1:30" s="13" customFormat="1" ht="14.1" customHeight="1">
      <c r="A20" s="2804" t="s">
        <v>705</v>
      </c>
      <c r="B20" s="1245">
        <v>14</v>
      </c>
      <c r="C20" s="1245" t="s">
        <v>706</v>
      </c>
      <c r="D20" s="1245">
        <v>0</v>
      </c>
      <c r="E20" s="1245">
        <v>0</v>
      </c>
      <c r="F20" s="1245">
        <v>1038</v>
      </c>
      <c r="G20" s="1245">
        <v>0</v>
      </c>
      <c r="H20" s="1245"/>
      <c r="I20" s="1245"/>
      <c r="J20" s="1245">
        <v>6242</v>
      </c>
      <c r="K20" s="1245">
        <v>15</v>
      </c>
      <c r="L20" s="1245">
        <v>423</v>
      </c>
      <c r="M20" s="1245">
        <v>0</v>
      </c>
      <c r="N20" s="1245">
        <v>0</v>
      </c>
      <c r="O20" s="1245">
        <f t="shared" ref="O20:O30" si="17">D20+E20+F20+G20+H20+J20+L20+M20+N20</f>
        <v>7703</v>
      </c>
      <c r="P20" s="1245">
        <v>6455</v>
      </c>
      <c r="Q20" s="1247">
        <f t="shared" ref="Q20:Q30" si="18">+ROUND(P20/X20*100,1)</f>
        <v>85.7</v>
      </c>
      <c r="R20" s="1245">
        <v>0</v>
      </c>
      <c r="S20" s="1247">
        <f t="shared" ref="S20:S30" si="19">+ROUND(R20/X20*100,1)</f>
        <v>0</v>
      </c>
      <c r="T20" s="1245">
        <v>1079</v>
      </c>
      <c r="U20" s="1247">
        <f t="shared" ref="U20:U30" si="20">+ROUND(T20/X20*100,1)</f>
        <v>14.3</v>
      </c>
      <c r="V20" s="1245">
        <v>0</v>
      </c>
      <c r="W20" s="1247">
        <f t="shared" ref="W20:W30" si="21">+ROUND(V20/X20*100,1)</f>
        <v>0</v>
      </c>
      <c r="X20" s="1248">
        <f t="shared" ref="X20:X30" si="22">P20+R20+T20+V20</f>
        <v>7534</v>
      </c>
      <c r="Y20" s="1245">
        <v>4130</v>
      </c>
      <c r="Z20" s="1245">
        <v>20</v>
      </c>
      <c r="AA20" s="1245">
        <v>12272</v>
      </c>
      <c r="AB20" s="1245">
        <v>0</v>
      </c>
      <c r="AC20" s="1245">
        <v>0</v>
      </c>
      <c r="AD20" s="1245">
        <f t="shared" ref="AD20:AD30" si="23">AA20+AC20</f>
        <v>12272</v>
      </c>
    </row>
    <row r="21" spans="1:30" s="13" customFormat="1" ht="14.1" customHeight="1">
      <c r="A21" s="2804"/>
      <c r="B21" s="1249">
        <v>5</v>
      </c>
      <c r="C21" s="1249" t="s">
        <v>708</v>
      </c>
      <c r="D21" s="1249">
        <v>0</v>
      </c>
      <c r="E21" s="1249">
        <v>0</v>
      </c>
      <c r="F21" s="1249"/>
      <c r="G21" s="1249">
        <v>0</v>
      </c>
      <c r="H21" s="1249"/>
      <c r="I21" s="1249"/>
      <c r="J21" s="1249">
        <v>5699</v>
      </c>
      <c r="K21" s="1249">
        <v>7</v>
      </c>
      <c r="L21" s="1249">
        <v>3120</v>
      </c>
      <c r="M21" s="1249">
        <v>0</v>
      </c>
      <c r="N21" s="1249">
        <v>0</v>
      </c>
      <c r="O21" s="1249">
        <f t="shared" si="17"/>
        <v>8819</v>
      </c>
      <c r="P21" s="1249">
        <v>8414</v>
      </c>
      <c r="Q21" s="1251">
        <f t="shared" si="18"/>
        <v>100</v>
      </c>
      <c r="R21" s="1249">
        <v>0</v>
      </c>
      <c r="S21" s="1252">
        <f t="shared" si="19"/>
        <v>0</v>
      </c>
      <c r="T21" s="1249">
        <v>0</v>
      </c>
      <c r="U21" s="1252">
        <f t="shared" si="20"/>
        <v>0</v>
      </c>
      <c r="V21" s="1249">
        <v>0</v>
      </c>
      <c r="W21" s="1252">
        <f t="shared" si="21"/>
        <v>0</v>
      </c>
      <c r="X21" s="1249">
        <f t="shared" si="22"/>
        <v>8414</v>
      </c>
      <c r="Y21" s="1249">
        <v>2768</v>
      </c>
      <c r="Z21" s="1249">
        <v>15</v>
      </c>
      <c r="AA21" s="1249">
        <v>17638</v>
      </c>
      <c r="AB21" s="1249">
        <v>0</v>
      </c>
      <c r="AC21" s="1249">
        <v>0</v>
      </c>
      <c r="AD21" s="1249">
        <f t="shared" si="23"/>
        <v>17638</v>
      </c>
    </row>
    <row r="22" spans="1:30" s="13" customFormat="1" ht="14.1" customHeight="1">
      <c r="A22" s="2804"/>
      <c r="B22" s="1249">
        <v>45</v>
      </c>
      <c r="C22" s="1249" t="s">
        <v>710</v>
      </c>
      <c r="D22" s="1249">
        <v>0</v>
      </c>
      <c r="E22" s="1249">
        <v>0</v>
      </c>
      <c r="F22" s="1249"/>
      <c r="G22" s="1249">
        <v>0</v>
      </c>
      <c r="H22" s="1249"/>
      <c r="I22" s="1249"/>
      <c r="J22" s="1249">
        <v>5120</v>
      </c>
      <c r="K22" s="1249">
        <v>22</v>
      </c>
      <c r="L22" s="1249">
        <v>5780</v>
      </c>
      <c r="M22" s="1249">
        <v>0</v>
      </c>
      <c r="N22" s="1249">
        <v>0</v>
      </c>
      <c r="O22" s="1249">
        <f t="shared" si="17"/>
        <v>10900</v>
      </c>
      <c r="P22" s="1249">
        <v>9142</v>
      </c>
      <c r="Q22" s="1251">
        <f t="shared" si="18"/>
        <v>100</v>
      </c>
      <c r="R22" s="1249">
        <v>0</v>
      </c>
      <c r="S22" s="1252">
        <f t="shared" si="19"/>
        <v>0</v>
      </c>
      <c r="T22" s="1249">
        <v>0</v>
      </c>
      <c r="U22" s="1252">
        <f t="shared" si="20"/>
        <v>0</v>
      </c>
      <c r="V22" s="1249">
        <v>0</v>
      </c>
      <c r="W22" s="1252">
        <f t="shared" si="21"/>
        <v>0</v>
      </c>
      <c r="X22" s="1249">
        <f t="shared" si="22"/>
        <v>9142</v>
      </c>
      <c r="Y22" s="1249">
        <v>0</v>
      </c>
      <c r="Z22" s="1249">
        <v>54</v>
      </c>
      <c r="AA22" s="1249">
        <v>21088</v>
      </c>
      <c r="AB22" s="1249">
        <v>0</v>
      </c>
      <c r="AC22" s="1249">
        <v>0</v>
      </c>
      <c r="AD22" s="1249">
        <f t="shared" si="23"/>
        <v>21088</v>
      </c>
    </row>
    <row r="23" spans="1:30" s="13" customFormat="1" ht="14.1" customHeight="1">
      <c r="A23" s="2804"/>
      <c r="B23" s="1249">
        <v>17</v>
      </c>
      <c r="C23" s="1249" t="s">
        <v>711</v>
      </c>
      <c r="D23" s="1249">
        <v>0</v>
      </c>
      <c r="E23" s="1249">
        <v>0</v>
      </c>
      <c r="F23" s="1249">
        <v>3186</v>
      </c>
      <c r="G23" s="1249">
        <v>0</v>
      </c>
      <c r="H23" s="1249"/>
      <c r="I23" s="1249"/>
      <c r="J23" s="1249">
        <v>10</v>
      </c>
      <c r="K23" s="1249">
        <v>1</v>
      </c>
      <c r="L23" s="1249">
        <v>772</v>
      </c>
      <c r="M23" s="1249">
        <v>0</v>
      </c>
      <c r="N23" s="1249">
        <v>0</v>
      </c>
      <c r="O23" s="1249">
        <f t="shared" si="17"/>
        <v>3968</v>
      </c>
      <c r="P23" s="1249">
        <v>531</v>
      </c>
      <c r="Q23" s="1252">
        <f t="shared" si="18"/>
        <v>14.8</v>
      </c>
      <c r="R23" s="1249">
        <v>0</v>
      </c>
      <c r="S23" s="1252">
        <f t="shared" si="19"/>
        <v>0</v>
      </c>
      <c r="T23" s="1249">
        <v>3048</v>
      </c>
      <c r="U23" s="1252">
        <f t="shared" si="20"/>
        <v>84.9</v>
      </c>
      <c r="V23" s="1249">
        <v>12</v>
      </c>
      <c r="W23" s="1252">
        <f t="shared" si="21"/>
        <v>0.3</v>
      </c>
      <c r="X23" s="1249">
        <f t="shared" si="22"/>
        <v>3591</v>
      </c>
      <c r="Y23" s="1249">
        <v>0</v>
      </c>
      <c r="Z23" s="1249">
        <v>8</v>
      </c>
      <c r="AA23" s="1249">
        <v>6350</v>
      </c>
      <c r="AB23" s="1249">
        <v>0</v>
      </c>
      <c r="AC23" s="1249">
        <v>0</v>
      </c>
      <c r="AD23" s="1249">
        <f t="shared" si="23"/>
        <v>6350</v>
      </c>
    </row>
    <row r="24" spans="1:30" s="13" customFormat="1" ht="14.1" customHeight="1">
      <c r="A24" s="2804"/>
      <c r="B24" s="1249">
        <v>58</v>
      </c>
      <c r="C24" s="1249" t="s">
        <v>712</v>
      </c>
      <c r="D24" s="1249">
        <v>0</v>
      </c>
      <c r="E24" s="1249">
        <v>0</v>
      </c>
      <c r="F24" s="1249">
        <v>1337</v>
      </c>
      <c r="G24" s="1249">
        <v>0</v>
      </c>
      <c r="H24" s="1249"/>
      <c r="I24" s="1249"/>
      <c r="J24" s="1249">
        <v>1394</v>
      </c>
      <c r="K24" s="1249">
        <v>8</v>
      </c>
      <c r="L24" s="1249">
        <v>2339</v>
      </c>
      <c r="M24" s="1249">
        <v>0</v>
      </c>
      <c r="N24" s="1249">
        <v>0</v>
      </c>
      <c r="O24" s="1249">
        <f t="shared" si="17"/>
        <v>5070</v>
      </c>
      <c r="P24" s="1249">
        <v>3733</v>
      </c>
      <c r="Q24" s="1252">
        <f t="shared" si="18"/>
        <v>87.1</v>
      </c>
      <c r="R24" s="1249">
        <v>0</v>
      </c>
      <c r="S24" s="1252">
        <f t="shared" si="19"/>
        <v>0</v>
      </c>
      <c r="T24" s="1249">
        <v>538</v>
      </c>
      <c r="U24" s="1252">
        <f t="shared" si="20"/>
        <v>12.6</v>
      </c>
      <c r="V24" s="1249">
        <v>14</v>
      </c>
      <c r="W24" s="1252">
        <f t="shared" si="21"/>
        <v>0.3</v>
      </c>
      <c r="X24" s="1249">
        <f t="shared" si="22"/>
        <v>4285</v>
      </c>
      <c r="Y24" s="1249">
        <v>0</v>
      </c>
      <c r="Z24" s="1249">
        <v>41</v>
      </c>
      <c r="AA24" s="1249">
        <v>24076</v>
      </c>
      <c r="AB24" s="1249">
        <v>0</v>
      </c>
      <c r="AC24" s="1249">
        <v>0</v>
      </c>
      <c r="AD24" s="1249">
        <f t="shared" si="23"/>
        <v>24076</v>
      </c>
    </row>
    <row r="25" spans="1:30" s="13" customFormat="1" ht="14.1" customHeight="1">
      <c r="A25" s="2804"/>
      <c r="B25" s="1249">
        <v>56</v>
      </c>
      <c r="C25" s="1249" t="s">
        <v>713</v>
      </c>
      <c r="D25" s="1249">
        <v>0</v>
      </c>
      <c r="E25" s="1249">
        <v>0</v>
      </c>
      <c r="F25" s="1249"/>
      <c r="G25" s="1249">
        <v>0</v>
      </c>
      <c r="H25" s="1249"/>
      <c r="I25" s="1249"/>
      <c r="J25" s="1249">
        <v>1076</v>
      </c>
      <c r="K25" s="1249">
        <v>7</v>
      </c>
      <c r="L25" s="1249">
        <v>0</v>
      </c>
      <c r="M25" s="1249">
        <v>0</v>
      </c>
      <c r="N25" s="1249">
        <v>0</v>
      </c>
      <c r="O25" s="1249">
        <f t="shared" si="17"/>
        <v>1076</v>
      </c>
      <c r="P25" s="1249">
        <v>1076</v>
      </c>
      <c r="Q25" s="1251">
        <f t="shared" si="18"/>
        <v>100</v>
      </c>
      <c r="R25" s="1249">
        <v>0</v>
      </c>
      <c r="S25" s="1252">
        <f t="shared" si="19"/>
        <v>0</v>
      </c>
      <c r="T25" s="1249">
        <v>0</v>
      </c>
      <c r="U25" s="1252">
        <f t="shared" si="20"/>
        <v>0</v>
      </c>
      <c r="V25" s="1249">
        <v>0</v>
      </c>
      <c r="W25" s="1252">
        <f t="shared" si="21"/>
        <v>0</v>
      </c>
      <c r="X25" s="1249">
        <f t="shared" si="22"/>
        <v>1076</v>
      </c>
      <c r="Y25" s="1249">
        <v>0</v>
      </c>
      <c r="Z25" s="1249">
        <v>8</v>
      </c>
      <c r="AA25" s="1249">
        <v>4700</v>
      </c>
      <c r="AB25" s="1249">
        <v>0</v>
      </c>
      <c r="AC25" s="1249">
        <v>0</v>
      </c>
      <c r="AD25" s="1249">
        <f t="shared" si="23"/>
        <v>4700</v>
      </c>
    </row>
    <row r="26" spans="1:30" s="13" customFormat="1" ht="14.1" customHeight="1">
      <c r="A26" s="2804"/>
      <c r="B26" s="1249">
        <v>71</v>
      </c>
      <c r="C26" s="1249" t="s">
        <v>717</v>
      </c>
      <c r="D26" s="1249">
        <v>0</v>
      </c>
      <c r="E26" s="1249">
        <v>0</v>
      </c>
      <c r="F26" s="1249"/>
      <c r="G26" s="1249">
        <v>0</v>
      </c>
      <c r="H26" s="1249"/>
      <c r="I26" s="1249"/>
      <c r="J26" s="1249">
        <v>1254</v>
      </c>
      <c r="K26" s="1249">
        <v>3</v>
      </c>
      <c r="L26" s="1249">
        <v>0</v>
      </c>
      <c r="M26" s="1249">
        <v>0</v>
      </c>
      <c r="N26" s="1249">
        <v>0</v>
      </c>
      <c r="O26" s="1249">
        <f t="shared" si="17"/>
        <v>1254</v>
      </c>
      <c r="P26" s="1249">
        <v>625</v>
      </c>
      <c r="Q26" s="1251">
        <f t="shared" si="18"/>
        <v>100</v>
      </c>
      <c r="R26" s="1249">
        <v>0</v>
      </c>
      <c r="S26" s="1252">
        <f t="shared" si="19"/>
        <v>0</v>
      </c>
      <c r="T26" s="1249">
        <v>0</v>
      </c>
      <c r="U26" s="1252">
        <f t="shared" si="20"/>
        <v>0</v>
      </c>
      <c r="V26" s="1249">
        <v>0</v>
      </c>
      <c r="W26" s="1252">
        <f t="shared" si="21"/>
        <v>0</v>
      </c>
      <c r="X26" s="1249">
        <f t="shared" si="22"/>
        <v>625</v>
      </c>
      <c r="Y26" s="1249">
        <v>0</v>
      </c>
      <c r="Z26" s="1249">
        <v>9</v>
      </c>
      <c r="AA26" s="1249">
        <v>2866</v>
      </c>
      <c r="AB26" s="1249">
        <v>0</v>
      </c>
      <c r="AC26" s="1249">
        <v>0</v>
      </c>
      <c r="AD26" s="1249">
        <f t="shared" si="23"/>
        <v>2866</v>
      </c>
    </row>
    <row r="27" spans="1:30" s="13" customFormat="1" ht="14.1" customHeight="1">
      <c r="A27" s="2804"/>
      <c r="B27" s="1249">
        <v>78</v>
      </c>
      <c r="C27" s="1249" t="s">
        <v>718</v>
      </c>
      <c r="D27" s="1249">
        <v>0</v>
      </c>
      <c r="E27" s="1249">
        <v>0</v>
      </c>
      <c r="F27" s="1249"/>
      <c r="G27" s="1249">
        <v>0</v>
      </c>
      <c r="H27" s="1249"/>
      <c r="I27" s="1249"/>
      <c r="J27" s="1249">
        <v>985</v>
      </c>
      <c r="K27" s="1249">
        <v>12</v>
      </c>
      <c r="L27" s="1249">
        <v>0</v>
      </c>
      <c r="M27" s="1249">
        <v>0</v>
      </c>
      <c r="N27" s="1249">
        <v>0</v>
      </c>
      <c r="O27" s="1249">
        <f t="shared" si="17"/>
        <v>985</v>
      </c>
      <c r="P27" s="1249">
        <v>985</v>
      </c>
      <c r="Q27" s="1251">
        <f t="shared" si="18"/>
        <v>100</v>
      </c>
      <c r="R27" s="1249">
        <v>0</v>
      </c>
      <c r="S27" s="1252">
        <f t="shared" si="19"/>
        <v>0</v>
      </c>
      <c r="T27" s="1249">
        <v>0</v>
      </c>
      <c r="U27" s="1252">
        <f t="shared" si="20"/>
        <v>0</v>
      </c>
      <c r="V27" s="1249">
        <v>0</v>
      </c>
      <c r="W27" s="1252">
        <f t="shared" si="21"/>
        <v>0</v>
      </c>
      <c r="X27" s="1249">
        <f t="shared" si="22"/>
        <v>985</v>
      </c>
      <c r="Y27" s="1249">
        <v>0</v>
      </c>
      <c r="Z27" s="1249">
        <v>17</v>
      </c>
      <c r="AA27" s="1249">
        <v>2919</v>
      </c>
      <c r="AB27" s="1249">
        <v>0</v>
      </c>
      <c r="AC27" s="1249">
        <v>0</v>
      </c>
      <c r="AD27" s="1249">
        <f t="shared" si="23"/>
        <v>2919</v>
      </c>
    </row>
    <row r="28" spans="1:30" s="13" customFormat="1" ht="14.1" customHeight="1">
      <c r="A28" s="2804"/>
      <c r="B28" s="1249">
        <v>79</v>
      </c>
      <c r="C28" s="1249" t="s">
        <v>719</v>
      </c>
      <c r="D28" s="1249">
        <v>0</v>
      </c>
      <c r="E28" s="1249">
        <v>0</v>
      </c>
      <c r="F28" s="1249"/>
      <c r="G28" s="1249">
        <v>0</v>
      </c>
      <c r="H28" s="1249"/>
      <c r="I28" s="1249"/>
      <c r="J28" s="1249">
        <v>294</v>
      </c>
      <c r="K28" s="1249">
        <v>5</v>
      </c>
      <c r="L28" s="1249">
        <v>0</v>
      </c>
      <c r="M28" s="1249">
        <v>0</v>
      </c>
      <c r="N28" s="1249">
        <v>0</v>
      </c>
      <c r="O28" s="1249">
        <f t="shared" si="17"/>
        <v>294</v>
      </c>
      <c r="P28" s="1249">
        <v>294</v>
      </c>
      <c r="Q28" s="1251">
        <f t="shared" si="18"/>
        <v>100</v>
      </c>
      <c r="R28" s="1249">
        <v>0</v>
      </c>
      <c r="S28" s="1252">
        <f t="shared" si="19"/>
        <v>0</v>
      </c>
      <c r="T28" s="1249">
        <v>0</v>
      </c>
      <c r="U28" s="1252">
        <f t="shared" si="20"/>
        <v>0</v>
      </c>
      <c r="V28" s="1249">
        <v>0</v>
      </c>
      <c r="W28" s="1252">
        <f t="shared" si="21"/>
        <v>0</v>
      </c>
      <c r="X28" s="1249">
        <f t="shared" si="22"/>
        <v>294</v>
      </c>
      <c r="Y28" s="1249">
        <v>0</v>
      </c>
      <c r="Z28" s="1260">
        <v>7</v>
      </c>
      <c r="AA28" s="1249">
        <v>1190</v>
      </c>
      <c r="AB28" s="1249">
        <v>0</v>
      </c>
      <c r="AC28" s="1249">
        <v>0</v>
      </c>
      <c r="AD28" s="1249">
        <f t="shared" si="23"/>
        <v>1190</v>
      </c>
    </row>
    <row r="29" spans="1:30" s="13" customFormat="1" ht="14.1" customHeight="1">
      <c r="A29" s="2804"/>
      <c r="B29" s="1249">
        <v>80</v>
      </c>
      <c r="C29" s="1249" t="s">
        <v>720</v>
      </c>
      <c r="D29" s="1249">
        <v>0</v>
      </c>
      <c r="E29" s="1249">
        <v>0</v>
      </c>
      <c r="F29" s="1249">
        <v>288</v>
      </c>
      <c r="G29" s="1249">
        <v>0</v>
      </c>
      <c r="H29" s="1249"/>
      <c r="I29" s="1249"/>
      <c r="J29" s="1249">
        <v>0</v>
      </c>
      <c r="K29" s="1249">
        <v>0</v>
      </c>
      <c r="L29" s="1249">
        <v>164</v>
      </c>
      <c r="M29" s="1249">
        <v>0</v>
      </c>
      <c r="N29" s="1249">
        <v>0</v>
      </c>
      <c r="O29" s="1249">
        <f t="shared" si="17"/>
        <v>452</v>
      </c>
      <c r="P29" s="1249">
        <v>164</v>
      </c>
      <c r="Q29" s="1252">
        <f t="shared" si="18"/>
        <v>36.299999999999997</v>
      </c>
      <c r="R29" s="1249">
        <v>288</v>
      </c>
      <c r="S29" s="1252">
        <f t="shared" si="19"/>
        <v>63.7</v>
      </c>
      <c r="T29" s="1249">
        <v>0</v>
      </c>
      <c r="U29" s="1252">
        <f t="shared" si="20"/>
        <v>0</v>
      </c>
      <c r="V29" s="1249">
        <v>0</v>
      </c>
      <c r="W29" s="1252">
        <f t="shared" si="21"/>
        <v>0</v>
      </c>
      <c r="X29" s="1249">
        <f t="shared" si="22"/>
        <v>452</v>
      </c>
      <c r="Y29" s="1249">
        <v>0</v>
      </c>
      <c r="Z29" s="1249">
        <v>7</v>
      </c>
      <c r="AA29" s="1249">
        <v>2370</v>
      </c>
      <c r="AB29" s="1249">
        <v>0</v>
      </c>
      <c r="AC29" s="1249">
        <v>0</v>
      </c>
      <c r="AD29" s="1249">
        <f t="shared" si="23"/>
        <v>2370</v>
      </c>
    </row>
    <row r="30" spans="1:30" s="13" customFormat="1" ht="14.1" customHeight="1" thickBot="1">
      <c r="A30" s="2804"/>
      <c r="B30" s="1253">
        <v>85</v>
      </c>
      <c r="C30" s="1253" t="s">
        <v>721</v>
      </c>
      <c r="D30" s="1253">
        <v>0</v>
      </c>
      <c r="E30" s="1253">
        <v>0</v>
      </c>
      <c r="F30" s="1253"/>
      <c r="G30" s="1253">
        <v>0</v>
      </c>
      <c r="H30" s="1253"/>
      <c r="I30" s="1253"/>
      <c r="J30" s="1253">
        <v>142</v>
      </c>
      <c r="K30" s="1253">
        <v>3</v>
      </c>
      <c r="L30" s="1253">
        <v>106</v>
      </c>
      <c r="M30" s="1253">
        <v>0</v>
      </c>
      <c r="N30" s="1253">
        <v>0</v>
      </c>
      <c r="O30" s="1253">
        <f t="shared" si="17"/>
        <v>248</v>
      </c>
      <c r="P30" s="1253">
        <v>248</v>
      </c>
      <c r="Q30" s="1254">
        <f t="shared" si="18"/>
        <v>100</v>
      </c>
      <c r="R30" s="1253">
        <v>0</v>
      </c>
      <c r="S30" s="1255">
        <f t="shared" si="19"/>
        <v>0</v>
      </c>
      <c r="T30" s="1253">
        <v>0</v>
      </c>
      <c r="U30" s="1255">
        <f t="shared" si="20"/>
        <v>0</v>
      </c>
      <c r="V30" s="1253">
        <v>0</v>
      </c>
      <c r="W30" s="1255">
        <f t="shared" si="21"/>
        <v>0</v>
      </c>
      <c r="X30" s="1249">
        <f t="shared" si="22"/>
        <v>248</v>
      </c>
      <c r="Y30" s="1253">
        <v>0</v>
      </c>
      <c r="Z30" s="1253">
        <v>12</v>
      </c>
      <c r="AA30" s="1253">
        <v>2150</v>
      </c>
      <c r="AB30" s="1253">
        <v>0</v>
      </c>
      <c r="AC30" s="1253">
        <v>0</v>
      </c>
      <c r="AD30" s="1253">
        <f t="shared" si="23"/>
        <v>2150</v>
      </c>
    </row>
    <row r="31" spans="1:30" s="1258" customFormat="1" ht="14.1" customHeight="1" thickTop="1">
      <c r="A31" s="2804"/>
      <c r="B31" s="1130"/>
      <c r="C31" s="1131" t="s">
        <v>113</v>
      </c>
      <c r="D31" s="1256">
        <f t="shared" ref="D31:P31" si="24">+SUM(D20:D30)</f>
        <v>0</v>
      </c>
      <c r="E31" s="1256">
        <f t="shared" si="24"/>
        <v>0</v>
      </c>
      <c r="F31" s="1256">
        <f t="shared" si="24"/>
        <v>5849</v>
      </c>
      <c r="G31" s="1256">
        <f t="shared" si="24"/>
        <v>0</v>
      </c>
      <c r="H31" s="1256">
        <f t="shared" si="24"/>
        <v>0</v>
      </c>
      <c r="I31" s="1256">
        <f t="shared" si="24"/>
        <v>0</v>
      </c>
      <c r="J31" s="1256">
        <f t="shared" si="24"/>
        <v>22216</v>
      </c>
      <c r="K31" s="1256">
        <f t="shared" si="24"/>
        <v>83</v>
      </c>
      <c r="L31" s="1256">
        <f t="shared" si="24"/>
        <v>12704</v>
      </c>
      <c r="M31" s="1256">
        <f t="shared" si="24"/>
        <v>0</v>
      </c>
      <c r="N31" s="1256">
        <f t="shared" si="24"/>
        <v>0</v>
      </c>
      <c r="O31" s="1256">
        <f t="shared" si="24"/>
        <v>40769</v>
      </c>
      <c r="P31" s="1256">
        <f t="shared" si="24"/>
        <v>31667</v>
      </c>
      <c r="Q31" s="1257">
        <f>+ROUND(P31/X31*100,1)</f>
        <v>86.4</v>
      </c>
      <c r="R31" s="1256">
        <f>+SUM(R20:R30)</f>
        <v>288</v>
      </c>
      <c r="S31" s="1257">
        <f>+ROUND(R31/X31*100,1)</f>
        <v>0.8</v>
      </c>
      <c r="T31" s="1256">
        <f>+SUM(T20:T30)</f>
        <v>4665</v>
      </c>
      <c r="U31" s="1257">
        <f>+ROUND(T31/X31*100,1)</f>
        <v>12.7</v>
      </c>
      <c r="V31" s="1256">
        <f>+SUM(V20:V30)</f>
        <v>26</v>
      </c>
      <c r="W31" s="1257">
        <f>+ROUND(V31/X31*100,1)</f>
        <v>0.1</v>
      </c>
      <c r="X31" s="1256">
        <f t="shared" ref="X31:AD31" si="25">+SUM(X20:X30)</f>
        <v>36646</v>
      </c>
      <c r="Y31" s="1256">
        <f t="shared" si="25"/>
        <v>6898</v>
      </c>
      <c r="Z31" s="1256">
        <f t="shared" si="25"/>
        <v>198</v>
      </c>
      <c r="AA31" s="1256">
        <f t="shared" si="25"/>
        <v>97619</v>
      </c>
      <c r="AB31" s="1256">
        <f t="shared" si="25"/>
        <v>0</v>
      </c>
      <c r="AC31" s="1256">
        <f t="shared" si="25"/>
        <v>0</v>
      </c>
      <c r="AD31" s="1256">
        <f t="shared" si="25"/>
        <v>97619</v>
      </c>
    </row>
    <row r="32" spans="1:30" s="1258" customFormat="1" ht="14.1" customHeight="1">
      <c r="A32" s="2804"/>
      <c r="B32" s="1141"/>
      <c r="C32" s="1142"/>
      <c r="D32" s="1148"/>
      <c r="E32" s="1148"/>
      <c r="F32" s="1148"/>
      <c r="G32" s="1148"/>
      <c r="H32" s="1148"/>
      <c r="I32" s="1148"/>
      <c r="J32" s="1148"/>
      <c r="K32" s="1148"/>
      <c r="L32" s="1148"/>
      <c r="M32" s="1148"/>
      <c r="N32" s="1148"/>
      <c r="O32" s="1148"/>
      <c r="P32" s="1148"/>
      <c r="Q32" s="1150"/>
      <c r="R32" s="1148"/>
      <c r="S32" s="1150"/>
      <c r="T32" s="1148"/>
      <c r="U32" s="1150"/>
      <c r="V32" s="1148"/>
      <c r="W32" s="1150"/>
      <c r="X32" s="1148"/>
      <c r="Y32" s="1148"/>
      <c r="Z32" s="1148"/>
      <c r="AA32" s="1148"/>
      <c r="AB32" s="1148"/>
      <c r="AC32" s="1148"/>
      <c r="AD32" s="1148"/>
    </row>
    <row r="33" spans="1:30" s="13" customFormat="1" ht="14.1" customHeight="1">
      <c r="A33" s="2804" t="s">
        <v>500</v>
      </c>
      <c r="B33" s="1245">
        <v>35</v>
      </c>
      <c r="C33" s="1245" t="s">
        <v>722</v>
      </c>
      <c r="D33" s="1245">
        <v>0</v>
      </c>
      <c r="E33" s="1245">
        <v>0</v>
      </c>
      <c r="F33" s="1245">
        <v>832</v>
      </c>
      <c r="G33" s="1245">
        <v>50</v>
      </c>
      <c r="H33" s="1245"/>
      <c r="I33" s="1245"/>
      <c r="J33" s="1245">
        <v>2093</v>
      </c>
      <c r="K33" s="1245">
        <v>8</v>
      </c>
      <c r="L33" s="1245">
        <v>1386</v>
      </c>
      <c r="M33" s="1245">
        <v>0</v>
      </c>
      <c r="N33" s="1245">
        <v>6895</v>
      </c>
      <c r="O33" s="1245">
        <f t="shared" ref="O33:O40" si="26">D33+E33+F33+G33+H33+J33+L33+M33+N33</f>
        <v>11256</v>
      </c>
      <c r="P33" s="1245">
        <v>2731</v>
      </c>
      <c r="Q33" s="1247">
        <f t="shared" ref="Q33:Q40" si="27">+ROUND(P33/X33*100,1)</f>
        <v>78.599999999999994</v>
      </c>
      <c r="R33" s="1245">
        <v>249</v>
      </c>
      <c r="S33" s="1247">
        <f t="shared" ref="S33:S40" si="28">+ROUND(R33/X33*100,1)</f>
        <v>7.2</v>
      </c>
      <c r="T33" s="1245">
        <v>494</v>
      </c>
      <c r="U33" s="1247">
        <f t="shared" ref="U33:U40" si="29">+ROUND(T33/X33*100,1)</f>
        <v>14.2</v>
      </c>
      <c r="V33" s="1245">
        <v>0</v>
      </c>
      <c r="W33" s="1247">
        <f t="shared" ref="W33:W40" si="30">+ROUND(V33/X33*100,1)</f>
        <v>0</v>
      </c>
      <c r="X33" s="1248">
        <f t="shared" ref="X33:X40" si="31">P33+R33+T33+V33</f>
        <v>3474</v>
      </c>
      <c r="Y33" s="1245">
        <v>0</v>
      </c>
      <c r="Z33" s="1245">
        <v>79</v>
      </c>
      <c r="AA33" s="1245">
        <v>32203</v>
      </c>
      <c r="AB33" s="1245">
        <v>0</v>
      </c>
      <c r="AC33" s="1245">
        <v>0</v>
      </c>
      <c r="AD33" s="1245">
        <f t="shared" ref="AD33:AD40" si="32">AA33+AC33</f>
        <v>32203</v>
      </c>
    </row>
    <row r="34" spans="1:30" s="13" customFormat="1" ht="14.1" customHeight="1">
      <c r="A34" s="2804"/>
      <c r="B34" s="1249">
        <v>29</v>
      </c>
      <c r="C34" s="1249" t="s">
        <v>723</v>
      </c>
      <c r="D34" s="1249">
        <v>0</v>
      </c>
      <c r="E34" s="1249">
        <v>0</v>
      </c>
      <c r="F34" s="1249">
        <v>1700</v>
      </c>
      <c r="G34" s="1249">
        <v>41</v>
      </c>
      <c r="H34" s="1249"/>
      <c r="I34" s="1249"/>
      <c r="J34" s="1249">
        <v>1</v>
      </c>
      <c r="K34" s="1249">
        <v>2</v>
      </c>
      <c r="L34" s="1249">
        <v>0</v>
      </c>
      <c r="M34" s="1249">
        <v>0</v>
      </c>
      <c r="N34" s="1249">
        <v>2558</v>
      </c>
      <c r="O34" s="1249">
        <f t="shared" si="26"/>
        <v>4300</v>
      </c>
      <c r="P34" s="1249">
        <v>1</v>
      </c>
      <c r="Q34" s="1252">
        <f t="shared" si="27"/>
        <v>0.1</v>
      </c>
      <c r="R34" s="1249">
        <v>13</v>
      </c>
      <c r="S34" s="1252">
        <f t="shared" si="28"/>
        <v>0.8</v>
      </c>
      <c r="T34" s="1249">
        <v>0</v>
      </c>
      <c r="U34" s="1252">
        <f t="shared" si="29"/>
        <v>0</v>
      </c>
      <c r="V34" s="1249">
        <v>1655</v>
      </c>
      <c r="W34" s="1251">
        <f t="shared" si="30"/>
        <v>99.2</v>
      </c>
      <c r="X34" s="1249">
        <f t="shared" si="31"/>
        <v>1669</v>
      </c>
      <c r="Y34" s="1249">
        <v>0</v>
      </c>
      <c r="Z34" s="1249">
        <v>21</v>
      </c>
      <c r="AA34" s="1249">
        <v>10507</v>
      </c>
      <c r="AB34" s="1249">
        <v>0</v>
      </c>
      <c r="AC34" s="1249">
        <v>0</v>
      </c>
      <c r="AD34" s="1249">
        <f t="shared" si="32"/>
        <v>10507</v>
      </c>
    </row>
    <row r="35" spans="1:30" s="13" customFormat="1" ht="14.1" customHeight="1">
      <c r="A35" s="2804"/>
      <c r="B35" s="1249">
        <v>25</v>
      </c>
      <c r="C35" s="1249" t="s">
        <v>724</v>
      </c>
      <c r="D35" s="1249">
        <v>0</v>
      </c>
      <c r="E35" s="1249">
        <v>0</v>
      </c>
      <c r="F35" s="1249">
        <v>282</v>
      </c>
      <c r="G35" s="1249">
        <v>999</v>
      </c>
      <c r="H35" s="1249"/>
      <c r="I35" s="1249"/>
      <c r="J35" s="1249">
        <v>1169</v>
      </c>
      <c r="K35" s="1249">
        <v>8</v>
      </c>
      <c r="L35" s="1249">
        <v>0</v>
      </c>
      <c r="M35" s="1249">
        <v>0</v>
      </c>
      <c r="N35" s="1249">
        <v>79</v>
      </c>
      <c r="O35" s="1249">
        <f t="shared" si="26"/>
        <v>2529</v>
      </c>
      <c r="P35" s="1249">
        <v>2034</v>
      </c>
      <c r="Q35" s="1252">
        <f t="shared" si="27"/>
        <v>83</v>
      </c>
      <c r="R35" s="1249">
        <v>106</v>
      </c>
      <c r="S35" s="1252">
        <f t="shared" si="28"/>
        <v>4.3</v>
      </c>
      <c r="T35" s="1249">
        <v>232</v>
      </c>
      <c r="U35" s="1252">
        <f t="shared" si="29"/>
        <v>9.5</v>
      </c>
      <c r="V35" s="1249">
        <v>78</v>
      </c>
      <c r="W35" s="1252">
        <f t="shared" si="30"/>
        <v>3.2</v>
      </c>
      <c r="X35" s="1249">
        <f t="shared" si="31"/>
        <v>2450</v>
      </c>
      <c r="Y35" s="1249">
        <v>690</v>
      </c>
      <c r="Z35" s="1249">
        <v>20</v>
      </c>
      <c r="AA35" s="1249">
        <v>5440</v>
      </c>
      <c r="AB35" s="1249">
        <v>0</v>
      </c>
      <c r="AC35" s="1249">
        <v>0</v>
      </c>
      <c r="AD35" s="1249">
        <f t="shared" si="32"/>
        <v>5440</v>
      </c>
    </row>
    <row r="36" spans="1:30" s="13" customFormat="1" ht="14.1" customHeight="1">
      <c r="A36" s="2804"/>
      <c r="B36" s="1249">
        <v>59</v>
      </c>
      <c r="C36" s="1249" t="s">
        <v>726</v>
      </c>
      <c r="D36" s="1249">
        <v>0</v>
      </c>
      <c r="E36" s="1249">
        <v>0</v>
      </c>
      <c r="F36" s="1249">
        <v>0</v>
      </c>
      <c r="G36" s="1249">
        <v>0</v>
      </c>
      <c r="H36" s="1249">
        <v>189</v>
      </c>
      <c r="I36" s="1249">
        <v>1</v>
      </c>
      <c r="J36" s="1249">
        <v>170</v>
      </c>
      <c r="K36" s="1109">
        <v>3</v>
      </c>
      <c r="L36" s="1249">
        <v>105</v>
      </c>
      <c r="M36" s="1249">
        <v>0</v>
      </c>
      <c r="N36" s="1249">
        <v>2405</v>
      </c>
      <c r="O36" s="1249">
        <f t="shared" si="26"/>
        <v>2869</v>
      </c>
      <c r="P36" s="1249">
        <v>382</v>
      </c>
      <c r="Q36" s="1252">
        <f t="shared" si="27"/>
        <v>82.3</v>
      </c>
      <c r="R36" s="1249">
        <v>0</v>
      </c>
      <c r="S36" s="1252">
        <f t="shared" si="28"/>
        <v>0</v>
      </c>
      <c r="T36" s="1249">
        <v>82</v>
      </c>
      <c r="U36" s="1252">
        <f t="shared" si="29"/>
        <v>17.7</v>
      </c>
      <c r="V36" s="1249">
        <v>0</v>
      </c>
      <c r="W36" s="1252">
        <f t="shared" si="30"/>
        <v>0</v>
      </c>
      <c r="X36" s="1249">
        <f t="shared" si="31"/>
        <v>464</v>
      </c>
      <c r="Y36" s="1249">
        <v>0</v>
      </c>
      <c r="Z36" s="1249">
        <v>13</v>
      </c>
      <c r="AA36" s="1249">
        <v>7849</v>
      </c>
      <c r="AB36" s="1249">
        <v>0</v>
      </c>
      <c r="AC36" s="1249">
        <v>0</v>
      </c>
      <c r="AD36" s="1249">
        <f t="shared" si="32"/>
        <v>7849</v>
      </c>
    </row>
    <row r="37" spans="1:30" s="13" customFormat="1" ht="14.1" customHeight="1">
      <c r="A37" s="2804"/>
      <c r="B37" s="1249">
        <v>66</v>
      </c>
      <c r="C37" s="1249" t="s">
        <v>728</v>
      </c>
      <c r="D37" s="1249">
        <v>0</v>
      </c>
      <c r="E37" s="1249">
        <v>0</v>
      </c>
      <c r="F37" s="1249">
        <v>1321</v>
      </c>
      <c r="G37" s="1249">
        <v>0</v>
      </c>
      <c r="H37" s="1249"/>
      <c r="I37" s="1249"/>
      <c r="J37" s="1249"/>
      <c r="K37" s="1249">
        <v>0</v>
      </c>
      <c r="L37" s="1249">
        <v>0</v>
      </c>
      <c r="M37" s="1249">
        <v>0</v>
      </c>
      <c r="N37" s="1249">
        <v>0</v>
      </c>
      <c r="O37" s="1249">
        <f t="shared" si="26"/>
        <v>1321</v>
      </c>
      <c r="P37" s="1249">
        <v>0</v>
      </c>
      <c r="Q37" s="1252">
        <f t="shared" si="27"/>
        <v>0</v>
      </c>
      <c r="R37" s="1249">
        <v>0</v>
      </c>
      <c r="S37" s="1252">
        <f t="shared" si="28"/>
        <v>0</v>
      </c>
      <c r="T37" s="1249">
        <v>1173</v>
      </c>
      <c r="U37" s="1251">
        <f t="shared" si="29"/>
        <v>100</v>
      </c>
      <c r="V37" s="1249">
        <v>0</v>
      </c>
      <c r="W37" s="1252">
        <f t="shared" si="30"/>
        <v>0</v>
      </c>
      <c r="X37" s="1249">
        <f t="shared" si="31"/>
        <v>1173</v>
      </c>
      <c r="Y37" s="1249">
        <v>0</v>
      </c>
      <c r="Z37" s="1249">
        <v>9</v>
      </c>
      <c r="AA37" s="1249">
        <v>5465</v>
      </c>
      <c r="AB37" s="1249">
        <v>0</v>
      </c>
      <c r="AC37" s="1249">
        <v>0</v>
      </c>
      <c r="AD37" s="1249">
        <f t="shared" si="32"/>
        <v>5465</v>
      </c>
    </row>
    <row r="38" spans="1:30" s="13" customFormat="1" ht="14.1" customHeight="1">
      <c r="A38" s="2804"/>
      <c r="B38" s="1249">
        <v>64</v>
      </c>
      <c r="C38" s="1249" t="s">
        <v>730</v>
      </c>
      <c r="D38" s="1249">
        <v>0</v>
      </c>
      <c r="E38" s="1249">
        <v>0</v>
      </c>
      <c r="F38" s="1249">
        <v>113</v>
      </c>
      <c r="G38" s="1249">
        <v>0</v>
      </c>
      <c r="H38" s="1249"/>
      <c r="I38" s="1249"/>
      <c r="J38" s="1249">
        <v>21</v>
      </c>
      <c r="K38" s="1249">
        <v>1</v>
      </c>
      <c r="L38" s="1249">
        <v>0</v>
      </c>
      <c r="M38" s="1249">
        <v>0</v>
      </c>
      <c r="N38" s="1249">
        <v>1573</v>
      </c>
      <c r="O38" s="1249">
        <f t="shared" si="26"/>
        <v>1707</v>
      </c>
      <c r="P38" s="1249">
        <v>0</v>
      </c>
      <c r="Q38" s="1252">
        <f t="shared" si="27"/>
        <v>0</v>
      </c>
      <c r="R38" s="1249">
        <v>0</v>
      </c>
      <c r="S38" s="1252">
        <f t="shared" si="28"/>
        <v>0</v>
      </c>
      <c r="T38" s="1249">
        <v>134</v>
      </c>
      <c r="U38" s="1251">
        <f t="shared" si="29"/>
        <v>100</v>
      </c>
      <c r="V38" s="1249">
        <v>0</v>
      </c>
      <c r="W38" s="1252">
        <f t="shared" si="30"/>
        <v>0</v>
      </c>
      <c r="X38" s="1249">
        <f t="shared" si="31"/>
        <v>134</v>
      </c>
      <c r="Y38" s="1249">
        <v>0</v>
      </c>
      <c r="Z38" s="1249">
        <v>4</v>
      </c>
      <c r="AA38" s="1249">
        <v>4132</v>
      </c>
      <c r="AB38" s="1249">
        <v>0</v>
      </c>
      <c r="AC38" s="1249">
        <v>0</v>
      </c>
      <c r="AD38" s="1249">
        <f t="shared" si="32"/>
        <v>4132</v>
      </c>
    </row>
    <row r="39" spans="1:30" s="13" customFormat="1" ht="14.1" customHeight="1">
      <c r="A39" s="2804"/>
      <c r="B39" s="1249">
        <v>88</v>
      </c>
      <c r="C39" s="1249" t="s">
        <v>732</v>
      </c>
      <c r="D39" s="1249">
        <v>0</v>
      </c>
      <c r="E39" s="1249">
        <v>0</v>
      </c>
      <c r="F39" s="1249">
        <v>256</v>
      </c>
      <c r="G39" s="1249">
        <v>0</v>
      </c>
      <c r="H39" s="1249"/>
      <c r="I39" s="1249"/>
      <c r="J39" s="1249">
        <v>348</v>
      </c>
      <c r="K39" s="1249">
        <v>6</v>
      </c>
      <c r="L39" s="1249">
        <v>0</v>
      </c>
      <c r="M39" s="1249">
        <v>0</v>
      </c>
      <c r="N39" s="1249">
        <v>0</v>
      </c>
      <c r="O39" s="1249">
        <f t="shared" si="26"/>
        <v>604</v>
      </c>
      <c r="P39" s="1249">
        <v>348</v>
      </c>
      <c r="Q39" s="1252">
        <f t="shared" si="27"/>
        <v>57.6</v>
      </c>
      <c r="R39" s="1249">
        <v>0</v>
      </c>
      <c r="S39" s="1252">
        <f t="shared" si="28"/>
        <v>0</v>
      </c>
      <c r="T39" s="1249">
        <v>256</v>
      </c>
      <c r="U39" s="1252">
        <f t="shared" si="29"/>
        <v>42.4</v>
      </c>
      <c r="V39" s="1249">
        <v>0</v>
      </c>
      <c r="W39" s="1252">
        <f t="shared" si="30"/>
        <v>0</v>
      </c>
      <c r="X39" s="1249">
        <f t="shared" si="31"/>
        <v>604</v>
      </c>
      <c r="Y39" s="1249">
        <v>0</v>
      </c>
      <c r="Z39" s="1249">
        <v>9</v>
      </c>
      <c r="AA39" s="1249">
        <v>1833</v>
      </c>
      <c r="AB39" s="1249">
        <v>0</v>
      </c>
      <c r="AC39" s="1249">
        <v>0</v>
      </c>
      <c r="AD39" s="1249">
        <f t="shared" si="32"/>
        <v>1833</v>
      </c>
    </row>
    <row r="40" spans="1:30" s="13" customFormat="1" ht="14.1" customHeight="1" thickBot="1">
      <c r="A40" s="2804"/>
      <c r="B40" s="1253">
        <v>52</v>
      </c>
      <c r="C40" s="1253" t="s">
        <v>734</v>
      </c>
      <c r="D40" s="1253">
        <v>0</v>
      </c>
      <c r="E40" s="1253">
        <v>0</v>
      </c>
      <c r="F40" s="1253">
        <v>254</v>
      </c>
      <c r="G40" s="1253">
        <v>63</v>
      </c>
      <c r="H40" s="1253">
        <v>111</v>
      </c>
      <c r="I40" s="1253">
        <v>1</v>
      </c>
      <c r="J40" s="1253">
        <v>181</v>
      </c>
      <c r="K40" s="1253">
        <v>6</v>
      </c>
      <c r="L40" s="1253">
        <v>0</v>
      </c>
      <c r="M40" s="1253">
        <v>0</v>
      </c>
      <c r="N40" s="1253">
        <v>460</v>
      </c>
      <c r="O40" s="1253">
        <f t="shared" si="26"/>
        <v>1069</v>
      </c>
      <c r="P40" s="1253">
        <v>355</v>
      </c>
      <c r="Q40" s="1255">
        <f t="shared" si="27"/>
        <v>58.3</v>
      </c>
      <c r="R40" s="1253">
        <v>0</v>
      </c>
      <c r="S40" s="1255">
        <f t="shared" si="28"/>
        <v>0</v>
      </c>
      <c r="T40" s="1253">
        <v>254</v>
      </c>
      <c r="U40" s="1255">
        <f t="shared" si="29"/>
        <v>41.7</v>
      </c>
      <c r="V40" s="1253">
        <v>0</v>
      </c>
      <c r="W40" s="1255">
        <f t="shared" si="30"/>
        <v>0</v>
      </c>
      <c r="X40" s="1253">
        <f t="shared" si="31"/>
        <v>609</v>
      </c>
      <c r="Y40" s="1253">
        <v>0</v>
      </c>
      <c r="Z40" s="1253">
        <v>2</v>
      </c>
      <c r="AA40" s="1253">
        <v>3000</v>
      </c>
      <c r="AB40" s="1253">
        <v>0</v>
      </c>
      <c r="AC40" s="1253">
        <v>0</v>
      </c>
      <c r="AD40" s="1253">
        <f t="shared" si="32"/>
        <v>3000</v>
      </c>
    </row>
    <row r="41" spans="1:30" s="1258" customFormat="1" ht="14.1" customHeight="1" thickTop="1">
      <c r="A41" s="2804"/>
      <c r="B41" s="1130"/>
      <c r="C41" s="1131" t="s">
        <v>113</v>
      </c>
      <c r="D41" s="1256">
        <f t="shared" ref="D41:P41" si="33">+SUM(D33:D40)</f>
        <v>0</v>
      </c>
      <c r="E41" s="1256">
        <f t="shared" si="33"/>
        <v>0</v>
      </c>
      <c r="F41" s="1256">
        <f t="shared" si="33"/>
        <v>4758</v>
      </c>
      <c r="G41" s="1256">
        <f t="shared" si="33"/>
        <v>1153</v>
      </c>
      <c r="H41" s="1256">
        <f t="shared" si="33"/>
        <v>300</v>
      </c>
      <c r="I41" s="1256">
        <f t="shared" si="33"/>
        <v>2</v>
      </c>
      <c r="J41" s="1256">
        <f t="shared" si="33"/>
        <v>3983</v>
      </c>
      <c r="K41" s="1256">
        <f t="shared" si="33"/>
        <v>34</v>
      </c>
      <c r="L41" s="1256">
        <f t="shared" si="33"/>
        <v>1491</v>
      </c>
      <c r="M41" s="1256">
        <f t="shared" si="33"/>
        <v>0</v>
      </c>
      <c r="N41" s="1256">
        <f t="shared" si="33"/>
        <v>13970</v>
      </c>
      <c r="O41" s="1256">
        <f t="shared" si="33"/>
        <v>25655</v>
      </c>
      <c r="P41" s="1256">
        <f t="shared" si="33"/>
        <v>5851</v>
      </c>
      <c r="Q41" s="1257">
        <f>+ROUND(P41/X41*100,1)</f>
        <v>55.3</v>
      </c>
      <c r="R41" s="1256">
        <f>+SUM(R33:R40)</f>
        <v>368</v>
      </c>
      <c r="S41" s="1257">
        <f>+ROUND(R41/X41*100,1)</f>
        <v>3.5</v>
      </c>
      <c r="T41" s="1256">
        <f>+SUM(T33:T40)</f>
        <v>2625</v>
      </c>
      <c r="U41" s="1257">
        <f>+ROUND(T41/X41*100,1)</f>
        <v>24.8</v>
      </c>
      <c r="V41" s="1256">
        <f>+SUM(V33:V40)</f>
        <v>1733</v>
      </c>
      <c r="W41" s="1257">
        <f>+ROUND(V41/X41*100,1)</f>
        <v>16.399999999999999</v>
      </c>
      <c r="X41" s="1256">
        <f t="shared" ref="X41:AD41" si="34">+SUM(X33:X40)</f>
        <v>10577</v>
      </c>
      <c r="Y41" s="1256">
        <f t="shared" si="34"/>
        <v>690</v>
      </c>
      <c r="Z41" s="1256">
        <f t="shared" si="34"/>
        <v>157</v>
      </c>
      <c r="AA41" s="1256">
        <f t="shared" si="34"/>
        <v>70429</v>
      </c>
      <c r="AB41" s="1256">
        <v>0</v>
      </c>
      <c r="AC41" s="1256">
        <v>0</v>
      </c>
      <c r="AD41" s="1256">
        <f t="shared" si="34"/>
        <v>70429</v>
      </c>
    </row>
    <row r="42" spans="1:30" s="1258" customFormat="1" ht="14.1" customHeight="1">
      <c r="A42" s="2804"/>
      <c r="B42" s="1141"/>
      <c r="C42" s="1142"/>
      <c r="D42" s="1148"/>
      <c r="E42" s="1148"/>
      <c r="F42" s="1148"/>
      <c r="G42" s="1148"/>
      <c r="H42" s="1148"/>
      <c r="I42" s="1148"/>
      <c r="J42" s="1148"/>
      <c r="K42" s="1148"/>
      <c r="L42" s="1148"/>
      <c r="M42" s="1148"/>
      <c r="N42" s="1148"/>
      <c r="O42" s="1148"/>
      <c r="P42" s="1148"/>
      <c r="Q42" s="1150"/>
      <c r="R42" s="1148"/>
      <c r="S42" s="1150"/>
      <c r="T42" s="1148"/>
      <c r="U42" s="1150"/>
      <c r="V42" s="1148"/>
      <c r="W42" s="1150"/>
      <c r="X42" s="1148"/>
      <c r="Y42" s="1148"/>
      <c r="Z42" s="1148"/>
      <c r="AA42" s="1148"/>
      <c r="AB42" s="1148">
        <v>0</v>
      </c>
      <c r="AC42" s="1148">
        <v>0</v>
      </c>
      <c r="AD42" s="1148"/>
    </row>
    <row r="43" spans="1:30" s="13" customFormat="1" ht="14.1" customHeight="1">
      <c r="A43" s="2804" t="s">
        <v>809</v>
      </c>
      <c r="B43" s="1245">
        <v>70</v>
      </c>
      <c r="C43" s="1245" t="s">
        <v>736</v>
      </c>
      <c r="D43" s="1245">
        <v>6831</v>
      </c>
      <c r="E43" s="1245">
        <v>0</v>
      </c>
      <c r="F43" s="1245">
        <v>6164</v>
      </c>
      <c r="G43" s="1245">
        <v>0</v>
      </c>
      <c r="H43" s="1245"/>
      <c r="I43" s="1245"/>
      <c r="J43" s="1245"/>
      <c r="K43" s="1245">
        <v>0</v>
      </c>
      <c r="L43" s="1245">
        <v>0</v>
      </c>
      <c r="M43" s="1245">
        <v>0</v>
      </c>
      <c r="N43" s="1245">
        <v>0</v>
      </c>
      <c r="O43" s="1245">
        <f>D43+E43+F43+G43+H43+J43+L43+M43+N43</f>
        <v>12995</v>
      </c>
      <c r="P43" s="1245">
        <v>0</v>
      </c>
      <c r="Q43" s="1247">
        <f t="shared" ref="Q43:Q48" si="35">+ROUND(P43/X43*100,1)</f>
        <v>0</v>
      </c>
      <c r="R43" s="1245">
        <v>4281</v>
      </c>
      <c r="S43" s="1247">
        <f t="shared" ref="S43:S48" si="36">+ROUND(R43/X43*100,1)</f>
        <v>37.4</v>
      </c>
      <c r="T43" s="1245">
        <v>7145</v>
      </c>
      <c r="U43" s="1247">
        <f t="shared" ref="U43:U48" si="37">+ROUND(T43/X43*100,1)</f>
        <v>62.4</v>
      </c>
      <c r="V43" s="1245">
        <v>17</v>
      </c>
      <c r="W43" s="1247">
        <f t="shared" ref="W43:W48" si="38">+ROUND(V43/X43*100,1)</f>
        <v>0.1</v>
      </c>
      <c r="X43" s="1245">
        <f t="shared" ref="X43:X48" si="39">P43+R43+T43+V43</f>
        <v>11443</v>
      </c>
      <c r="Y43" s="1245">
        <v>17</v>
      </c>
      <c r="Z43" s="1245">
        <v>169</v>
      </c>
      <c r="AA43" s="1245">
        <v>37245</v>
      </c>
      <c r="AB43" s="1245">
        <v>0</v>
      </c>
      <c r="AC43" s="1245">
        <v>0</v>
      </c>
      <c r="AD43" s="1245">
        <f t="shared" ref="AD43:AD48" si="40">AA43+AC43</f>
        <v>37245</v>
      </c>
    </row>
    <row r="44" spans="1:30" s="13" customFormat="1" ht="14.1" customHeight="1">
      <c r="A44" s="2804"/>
      <c r="B44" s="1249">
        <v>83</v>
      </c>
      <c r="C44" s="1249" t="s">
        <v>737</v>
      </c>
      <c r="D44" s="1249">
        <v>1076</v>
      </c>
      <c r="E44" s="1249">
        <v>0</v>
      </c>
      <c r="F44" s="1249">
        <v>55</v>
      </c>
      <c r="G44" s="1249">
        <v>0</v>
      </c>
      <c r="H44" s="1249"/>
      <c r="I44" s="1249"/>
      <c r="J44" s="1249">
        <v>321</v>
      </c>
      <c r="K44" s="1249">
        <v>5</v>
      </c>
      <c r="L44" s="1249">
        <v>0</v>
      </c>
      <c r="M44" s="1249">
        <v>0</v>
      </c>
      <c r="N44" s="1249">
        <v>0</v>
      </c>
      <c r="O44" s="1249">
        <f>D44+E44+F44+G44+H44+J44+L44+M44+N44</f>
        <v>1452</v>
      </c>
      <c r="P44" s="1249">
        <v>0</v>
      </c>
      <c r="Q44" s="1252">
        <f t="shared" si="35"/>
        <v>0</v>
      </c>
      <c r="R44" s="1249">
        <v>0</v>
      </c>
      <c r="S44" s="1252">
        <f t="shared" si="36"/>
        <v>0</v>
      </c>
      <c r="T44" s="1249">
        <v>1350</v>
      </c>
      <c r="U44" s="1251">
        <f t="shared" si="37"/>
        <v>100</v>
      </c>
      <c r="V44" s="1249">
        <v>0</v>
      </c>
      <c r="W44" s="1252">
        <f t="shared" si="38"/>
        <v>0</v>
      </c>
      <c r="X44" s="1249">
        <f t="shared" si="39"/>
        <v>1350</v>
      </c>
      <c r="Y44" s="1249">
        <v>0</v>
      </c>
      <c r="Z44" s="1249">
        <v>11</v>
      </c>
      <c r="AA44" s="1249">
        <v>2805</v>
      </c>
      <c r="AB44" s="1249">
        <v>0</v>
      </c>
      <c r="AC44" s="1249">
        <v>0</v>
      </c>
      <c r="AD44" s="1249">
        <f t="shared" si="40"/>
        <v>2805</v>
      </c>
    </row>
    <row r="45" spans="1:30" s="13" customFormat="1" ht="14.1" customHeight="1">
      <c r="A45" s="2804"/>
      <c r="B45" s="1260">
        <v>76</v>
      </c>
      <c r="C45" s="1260" t="s">
        <v>738</v>
      </c>
      <c r="D45" s="1260">
        <v>0</v>
      </c>
      <c r="E45" s="1260">
        <v>0</v>
      </c>
      <c r="F45" s="1260">
        <v>882</v>
      </c>
      <c r="G45" s="1260">
        <v>0</v>
      </c>
      <c r="H45" s="1260"/>
      <c r="I45" s="1260"/>
      <c r="J45" s="1260">
        <v>284</v>
      </c>
      <c r="K45" s="1260">
        <v>3</v>
      </c>
      <c r="L45" s="1260">
        <v>0</v>
      </c>
      <c r="M45" s="1260">
        <v>0</v>
      </c>
      <c r="N45" s="1260">
        <v>0</v>
      </c>
      <c r="O45" s="1260">
        <f t="shared" ref="O45:O47" si="41">D45+E45+F45+G45+H45+J45+L45+M45+N45</f>
        <v>1166</v>
      </c>
      <c r="P45" s="1260">
        <v>284</v>
      </c>
      <c r="Q45" s="1261">
        <f t="shared" si="35"/>
        <v>24.4</v>
      </c>
      <c r="R45" s="1260">
        <v>0</v>
      </c>
      <c r="S45" s="1261">
        <f t="shared" si="36"/>
        <v>0</v>
      </c>
      <c r="T45" s="1260">
        <v>882</v>
      </c>
      <c r="U45" s="1261">
        <f t="shared" si="37"/>
        <v>75.599999999999994</v>
      </c>
      <c r="V45" s="1260">
        <v>0</v>
      </c>
      <c r="W45" s="1261">
        <f t="shared" si="38"/>
        <v>0</v>
      </c>
      <c r="X45" s="1260">
        <f t="shared" si="39"/>
        <v>1166</v>
      </c>
      <c r="Y45" s="1260">
        <v>0</v>
      </c>
      <c r="Z45" s="1260">
        <v>12</v>
      </c>
      <c r="AA45" s="1260">
        <v>1544</v>
      </c>
      <c r="AB45" s="1260">
        <v>0</v>
      </c>
      <c r="AC45" s="1260">
        <v>0</v>
      </c>
      <c r="AD45" s="1260">
        <f t="shared" si="40"/>
        <v>1544</v>
      </c>
    </row>
    <row r="46" spans="1:30" s="13" customFormat="1" ht="14.1" customHeight="1">
      <c r="A46" s="2804"/>
      <c r="B46" s="1260">
        <v>93</v>
      </c>
      <c r="C46" s="1260" t="s">
        <v>740</v>
      </c>
      <c r="D46" s="1260">
        <v>0</v>
      </c>
      <c r="E46" s="1260">
        <v>0</v>
      </c>
      <c r="F46" s="1260">
        <v>1233</v>
      </c>
      <c r="G46" s="1260">
        <v>24</v>
      </c>
      <c r="H46" s="1260"/>
      <c r="I46" s="1260"/>
      <c r="J46" s="1260">
        <v>2</v>
      </c>
      <c r="K46" s="1260">
        <v>2</v>
      </c>
      <c r="L46" s="1260">
        <v>0</v>
      </c>
      <c r="M46" s="1260">
        <v>0</v>
      </c>
      <c r="N46" s="1260">
        <v>0</v>
      </c>
      <c r="O46" s="1260">
        <f t="shared" si="41"/>
        <v>1259</v>
      </c>
      <c r="P46" s="1260">
        <v>2</v>
      </c>
      <c r="Q46" s="1261">
        <f t="shared" si="35"/>
        <v>0.2</v>
      </c>
      <c r="R46" s="1260">
        <v>346</v>
      </c>
      <c r="S46" s="1261">
        <f t="shared" si="36"/>
        <v>27.7</v>
      </c>
      <c r="T46" s="1260">
        <v>835</v>
      </c>
      <c r="U46" s="1261">
        <f t="shared" si="37"/>
        <v>66.900000000000006</v>
      </c>
      <c r="V46" s="1260">
        <v>65</v>
      </c>
      <c r="W46" s="1261">
        <f t="shared" si="38"/>
        <v>5.2</v>
      </c>
      <c r="X46" s="1260">
        <f t="shared" si="39"/>
        <v>1248</v>
      </c>
      <c r="Y46" s="1260">
        <v>0</v>
      </c>
      <c r="Z46" s="1260">
        <v>62</v>
      </c>
      <c r="AA46" s="1260">
        <v>4482</v>
      </c>
      <c r="AB46" s="1260">
        <v>0</v>
      </c>
      <c r="AC46" s="1260">
        <v>0</v>
      </c>
      <c r="AD46" s="1260">
        <f t="shared" si="40"/>
        <v>4482</v>
      </c>
    </row>
    <row r="47" spans="1:30" s="13" customFormat="1" ht="14.1" customHeight="1">
      <c r="A47" s="2804"/>
      <c r="B47" s="1260">
        <v>94</v>
      </c>
      <c r="C47" s="1260" t="s">
        <v>741</v>
      </c>
      <c r="D47" s="1260">
        <v>0</v>
      </c>
      <c r="E47" s="1260">
        <v>0</v>
      </c>
      <c r="F47" s="1260">
        <v>200</v>
      </c>
      <c r="G47" s="1260">
        <v>36</v>
      </c>
      <c r="H47" s="1260"/>
      <c r="I47" s="1260"/>
      <c r="J47" s="1260">
        <v>370</v>
      </c>
      <c r="K47" s="1260">
        <v>4</v>
      </c>
      <c r="L47" s="1260">
        <v>0</v>
      </c>
      <c r="M47" s="1260">
        <v>0</v>
      </c>
      <c r="N47" s="1260">
        <v>0</v>
      </c>
      <c r="O47" s="1260">
        <f t="shared" si="41"/>
        <v>606</v>
      </c>
      <c r="P47" s="1260">
        <v>406</v>
      </c>
      <c r="Q47" s="1261">
        <f t="shared" si="35"/>
        <v>67</v>
      </c>
      <c r="R47" s="1260">
        <v>0</v>
      </c>
      <c r="S47" s="1261">
        <f t="shared" si="36"/>
        <v>0</v>
      </c>
      <c r="T47" s="1260">
        <v>200</v>
      </c>
      <c r="U47" s="1261">
        <f t="shared" si="37"/>
        <v>33</v>
      </c>
      <c r="V47" s="1260">
        <v>0</v>
      </c>
      <c r="W47" s="1261">
        <f t="shared" si="38"/>
        <v>0</v>
      </c>
      <c r="X47" s="1260">
        <f t="shared" si="39"/>
        <v>606</v>
      </c>
      <c r="Y47" s="1260">
        <v>0</v>
      </c>
      <c r="Z47" s="1260">
        <v>19</v>
      </c>
      <c r="AA47" s="1260">
        <v>3445</v>
      </c>
      <c r="AB47" s="1260">
        <v>0</v>
      </c>
      <c r="AC47" s="1260">
        <v>0</v>
      </c>
      <c r="AD47" s="1260">
        <f t="shared" si="40"/>
        <v>3445</v>
      </c>
    </row>
    <row r="48" spans="1:30" s="13" customFormat="1" ht="14.1" customHeight="1" thickBot="1">
      <c r="A48" s="2804"/>
      <c r="B48" s="1253">
        <v>91</v>
      </c>
      <c r="C48" s="1253" t="s">
        <v>810</v>
      </c>
      <c r="D48" s="1253">
        <v>0</v>
      </c>
      <c r="E48" s="1253">
        <v>0</v>
      </c>
      <c r="F48" s="1253">
        <v>5</v>
      </c>
      <c r="G48" s="1253">
        <v>27</v>
      </c>
      <c r="H48" s="1253"/>
      <c r="I48" s="1253"/>
      <c r="J48" s="1253">
        <v>725</v>
      </c>
      <c r="K48" s="1253">
        <v>8</v>
      </c>
      <c r="L48" s="1253">
        <v>0</v>
      </c>
      <c r="M48" s="1253">
        <v>0</v>
      </c>
      <c r="N48" s="1253">
        <v>0</v>
      </c>
      <c r="O48" s="1253">
        <f>D48+E48+F48+G48+H48+J48+L48+M48+N48</f>
        <v>757</v>
      </c>
      <c r="P48" s="1253">
        <v>752</v>
      </c>
      <c r="Q48" s="1255">
        <f t="shared" si="35"/>
        <v>99.3</v>
      </c>
      <c r="R48" s="1253">
        <v>0</v>
      </c>
      <c r="S48" s="1255">
        <f t="shared" si="36"/>
        <v>0</v>
      </c>
      <c r="T48" s="1253">
        <v>5</v>
      </c>
      <c r="U48" s="1255">
        <f t="shared" si="37"/>
        <v>0.7</v>
      </c>
      <c r="V48" s="1253">
        <v>0</v>
      </c>
      <c r="W48" s="1255">
        <f t="shared" si="38"/>
        <v>0</v>
      </c>
      <c r="X48" s="1253">
        <f t="shared" si="39"/>
        <v>757</v>
      </c>
      <c r="Y48" s="1253">
        <v>0</v>
      </c>
      <c r="Z48" s="1253">
        <v>56</v>
      </c>
      <c r="AA48" s="1253">
        <v>2451</v>
      </c>
      <c r="AB48" s="1253">
        <v>0</v>
      </c>
      <c r="AC48" s="1253">
        <v>0</v>
      </c>
      <c r="AD48" s="1253">
        <f t="shared" si="40"/>
        <v>2451</v>
      </c>
    </row>
    <row r="49" spans="1:30" s="1258" customFormat="1" ht="14.1" customHeight="1" thickTop="1">
      <c r="A49" s="2804"/>
      <c r="B49" s="1130"/>
      <c r="C49" s="1131" t="s">
        <v>113</v>
      </c>
      <c r="D49" s="1256">
        <f t="shared" ref="D49:P49" si="42">+SUM(D43:D48)</f>
        <v>7907</v>
      </c>
      <c r="E49" s="1256">
        <f t="shared" si="42"/>
        <v>0</v>
      </c>
      <c r="F49" s="1256">
        <f t="shared" si="42"/>
        <v>8539</v>
      </c>
      <c r="G49" s="1256">
        <f t="shared" si="42"/>
        <v>87</v>
      </c>
      <c r="H49" s="1256">
        <f t="shared" si="42"/>
        <v>0</v>
      </c>
      <c r="I49" s="1256">
        <f t="shared" si="42"/>
        <v>0</v>
      </c>
      <c r="J49" s="1256">
        <f t="shared" si="42"/>
        <v>1702</v>
      </c>
      <c r="K49" s="1256">
        <f t="shared" si="42"/>
        <v>22</v>
      </c>
      <c r="L49" s="1256">
        <f t="shared" si="42"/>
        <v>0</v>
      </c>
      <c r="M49" s="1256">
        <f t="shared" si="42"/>
        <v>0</v>
      </c>
      <c r="N49" s="1256">
        <f t="shared" si="42"/>
        <v>0</v>
      </c>
      <c r="O49" s="1256">
        <f t="shared" si="42"/>
        <v>18235</v>
      </c>
      <c r="P49" s="1256">
        <f t="shared" si="42"/>
        <v>1444</v>
      </c>
      <c r="Q49" s="1257">
        <f>+ROUND(P49/X49*100,1)</f>
        <v>8.6999999999999993</v>
      </c>
      <c r="R49" s="1256">
        <f>+SUM(R43:R48)</f>
        <v>4627</v>
      </c>
      <c r="S49" s="1257">
        <f>+ROUND(R49/X49*100,1)</f>
        <v>27.9</v>
      </c>
      <c r="T49" s="1256">
        <f>+SUM(T43:T48)</f>
        <v>10417</v>
      </c>
      <c r="U49" s="1257">
        <f>+ROUND(T49/X49*100,1)</f>
        <v>62.9</v>
      </c>
      <c r="V49" s="1256">
        <f>+SUM(V43:V48)</f>
        <v>82</v>
      </c>
      <c r="W49" s="1257">
        <f>+ROUND(V49/X49*100,1)</f>
        <v>0.5</v>
      </c>
      <c r="X49" s="1256">
        <f t="shared" ref="X49:AD49" si="43">+SUM(X43:X48)</f>
        <v>16570</v>
      </c>
      <c r="Y49" s="1256">
        <f t="shared" si="43"/>
        <v>17</v>
      </c>
      <c r="Z49" s="1256">
        <f t="shared" si="43"/>
        <v>329</v>
      </c>
      <c r="AA49" s="1256">
        <f t="shared" si="43"/>
        <v>51972</v>
      </c>
      <c r="AB49" s="1256">
        <f t="shared" si="43"/>
        <v>0</v>
      </c>
      <c r="AC49" s="1256">
        <f t="shared" si="43"/>
        <v>0</v>
      </c>
      <c r="AD49" s="1256">
        <f t="shared" si="43"/>
        <v>51972</v>
      </c>
    </row>
    <row r="50" spans="1:30" s="1258" customFormat="1" ht="14.1" customHeight="1">
      <c r="A50" s="2804"/>
      <c r="B50" s="1141"/>
      <c r="C50" s="1142"/>
      <c r="D50" s="1148"/>
      <c r="E50" s="1148"/>
      <c r="F50" s="1148"/>
      <c r="G50" s="1148"/>
      <c r="H50" s="1148"/>
      <c r="I50" s="1148"/>
      <c r="J50" s="1148"/>
      <c r="K50" s="1148"/>
      <c r="L50" s="1148"/>
      <c r="M50" s="1148"/>
      <c r="N50" s="1148"/>
      <c r="O50" s="1148"/>
      <c r="P50" s="1148"/>
      <c r="Q50" s="1150"/>
      <c r="R50" s="1148"/>
      <c r="S50" s="1150"/>
      <c r="T50" s="1148"/>
      <c r="U50" s="1150"/>
      <c r="V50" s="1148"/>
      <c r="W50" s="1150"/>
      <c r="X50" s="1148"/>
      <c r="Y50" s="1148"/>
      <c r="Z50" s="1148"/>
      <c r="AA50" s="1148"/>
      <c r="AB50" s="1148"/>
      <c r="AC50" s="1148"/>
      <c r="AD50" s="1148"/>
    </row>
    <row r="51" spans="1:30" s="13" customFormat="1" ht="14.1" customHeight="1" thickBot="1">
      <c r="A51" s="2804" t="s">
        <v>743</v>
      </c>
      <c r="B51" s="1262">
        <v>20</v>
      </c>
      <c r="C51" s="1262" t="s">
        <v>744</v>
      </c>
      <c r="D51" s="1262">
        <v>0</v>
      </c>
      <c r="E51" s="1262">
        <v>0</v>
      </c>
      <c r="F51" s="1262">
        <v>1456</v>
      </c>
      <c r="G51" s="1262">
        <v>0</v>
      </c>
      <c r="H51" s="1262">
        <v>0</v>
      </c>
      <c r="I51" s="1262">
        <v>0</v>
      </c>
      <c r="J51" s="1262">
        <v>0</v>
      </c>
      <c r="K51" s="1262">
        <v>0</v>
      </c>
      <c r="L51" s="1262">
        <v>910</v>
      </c>
      <c r="M51" s="1262">
        <v>0</v>
      </c>
      <c r="N51" s="1262">
        <v>0</v>
      </c>
      <c r="O51" s="1262">
        <f>D51+E51+F51+G51+H51+J51+L51+M51+N51</f>
        <v>2366</v>
      </c>
      <c r="P51" s="1262">
        <v>681</v>
      </c>
      <c r="Q51" s="1263">
        <f t="shared" ref="Q51" si="44">+ROUND(P51/X51*100,1)</f>
        <v>44</v>
      </c>
      <c r="R51" s="1262">
        <v>0</v>
      </c>
      <c r="S51" s="1263">
        <f t="shared" ref="S51" si="45">+ROUND(R51/X51*100,1)</f>
        <v>0</v>
      </c>
      <c r="T51" s="1262">
        <v>865</v>
      </c>
      <c r="U51" s="1263">
        <f t="shared" ref="U51" si="46">+ROUND(T51/X51*100,1)</f>
        <v>56</v>
      </c>
      <c r="V51" s="1262">
        <v>0</v>
      </c>
      <c r="W51" s="1263">
        <f t="shared" ref="W51" si="47">+ROUND(V51/X51*100,1)</f>
        <v>0</v>
      </c>
      <c r="X51" s="1262">
        <f t="shared" ref="X51" si="48">P51+R51+T51+V51</f>
        <v>1546</v>
      </c>
      <c r="Y51" s="1262">
        <v>0</v>
      </c>
      <c r="Z51" s="1262">
        <v>16</v>
      </c>
      <c r="AA51" s="1262">
        <v>2575</v>
      </c>
      <c r="AB51" s="1262">
        <v>0</v>
      </c>
      <c r="AC51" s="1262">
        <v>0</v>
      </c>
      <c r="AD51" s="1262">
        <f t="shared" ref="AD51" si="49">AA51+AC51</f>
        <v>2575</v>
      </c>
    </row>
    <row r="52" spans="1:30" s="1258" customFormat="1" ht="14.1" customHeight="1" thickTop="1">
      <c r="A52" s="2804"/>
      <c r="B52" s="1130"/>
      <c r="C52" s="1131" t="s">
        <v>113</v>
      </c>
      <c r="D52" s="1256">
        <f t="shared" ref="D52:O52" si="50">+D51</f>
        <v>0</v>
      </c>
      <c r="E52" s="1256">
        <f t="shared" si="50"/>
        <v>0</v>
      </c>
      <c r="F52" s="1256">
        <f t="shared" si="50"/>
        <v>1456</v>
      </c>
      <c r="G52" s="1256">
        <f t="shared" si="50"/>
        <v>0</v>
      </c>
      <c r="H52" s="1256">
        <f t="shared" si="50"/>
        <v>0</v>
      </c>
      <c r="I52" s="1256">
        <f t="shared" si="50"/>
        <v>0</v>
      </c>
      <c r="J52" s="1256">
        <f t="shared" si="50"/>
        <v>0</v>
      </c>
      <c r="K52" s="1256">
        <f t="shared" si="50"/>
        <v>0</v>
      </c>
      <c r="L52" s="1256">
        <f t="shared" si="50"/>
        <v>910</v>
      </c>
      <c r="M52" s="1256">
        <f t="shared" si="50"/>
        <v>0</v>
      </c>
      <c r="N52" s="1256">
        <f t="shared" si="50"/>
        <v>0</v>
      </c>
      <c r="O52" s="1256">
        <f t="shared" si="50"/>
        <v>2366</v>
      </c>
      <c r="P52" s="1256">
        <f>+SUM(P51)</f>
        <v>681</v>
      </c>
      <c r="Q52" s="1257">
        <f>+ROUND(P52/X52*100,1)</f>
        <v>44</v>
      </c>
      <c r="R52" s="1256">
        <f>+SUM(R51)</f>
        <v>0</v>
      </c>
      <c r="S52" s="1257">
        <f>+ROUND(R52/X52*100,1)</f>
        <v>0</v>
      </c>
      <c r="T52" s="1256">
        <f>+SUM(T51)</f>
        <v>865</v>
      </c>
      <c r="U52" s="1257">
        <f>+ROUND(T52/X52*100,1)</f>
        <v>56</v>
      </c>
      <c r="V52" s="1256">
        <f>+SUM(V51)</f>
        <v>0</v>
      </c>
      <c r="W52" s="1257">
        <f>+ROUND(V52/X52*100,1)</f>
        <v>0</v>
      </c>
      <c r="X52" s="1256">
        <f t="shared" ref="X52:AD52" si="51">+SUM(X51)</f>
        <v>1546</v>
      </c>
      <c r="Y52" s="1256">
        <f t="shared" si="51"/>
        <v>0</v>
      </c>
      <c r="Z52" s="1256">
        <f t="shared" si="51"/>
        <v>16</v>
      </c>
      <c r="AA52" s="1256">
        <f t="shared" si="51"/>
        <v>2575</v>
      </c>
      <c r="AB52" s="1256">
        <f t="shared" si="51"/>
        <v>0</v>
      </c>
      <c r="AC52" s="1256">
        <f t="shared" si="51"/>
        <v>0</v>
      </c>
      <c r="AD52" s="1256">
        <f t="shared" si="51"/>
        <v>2575</v>
      </c>
    </row>
    <row r="53" spans="1:30" s="1258" customFormat="1" ht="14.1" customHeight="1">
      <c r="A53" s="2804"/>
      <c r="B53" s="1141"/>
      <c r="C53" s="1142"/>
      <c r="D53" s="1148"/>
      <c r="E53" s="1148"/>
      <c r="F53" s="1148"/>
      <c r="G53" s="1148"/>
      <c r="H53" s="1148"/>
      <c r="I53" s="1148"/>
      <c r="J53" s="1148"/>
      <c r="K53" s="1148"/>
      <c r="L53" s="1148"/>
      <c r="M53" s="1148"/>
      <c r="N53" s="1148"/>
      <c r="O53" s="1148"/>
      <c r="P53" s="1148"/>
      <c r="Q53" s="1150"/>
      <c r="R53" s="1148"/>
      <c r="S53" s="1150"/>
      <c r="T53" s="1148"/>
      <c r="U53" s="1150"/>
      <c r="V53" s="1148"/>
      <c r="W53" s="1150"/>
      <c r="X53" s="1148"/>
      <c r="Y53" s="1148"/>
      <c r="Z53" s="1148"/>
      <c r="AA53" s="1148"/>
      <c r="AB53" s="1148"/>
      <c r="AC53" s="1148"/>
      <c r="AD53" s="1148"/>
    </row>
    <row r="54" spans="1:30" s="13" customFormat="1" ht="14.1" customHeight="1">
      <c r="A54" s="2804" t="s">
        <v>503</v>
      </c>
      <c r="B54" s="1245">
        <v>4</v>
      </c>
      <c r="C54" s="1245" t="s">
        <v>811</v>
      </c>
      <c r="D54" s="1245">
        <v>0</v>
      </c>
      <c r="E54" s="1245">
        <v>0</v>
      </c>
      <c r="F54" s="1245">
        <v>72</v>
      </c>
      <c r="G54" s="1245">
        <v>0</v>
      </c>
      <c r="H54" s="1245">
        <v>1487</v>
      </c>
      <c r="I54" s="1245">
        <v>2</v>
      </c>
      <c r="J54" s="1245">
        <v>1644</v>
      </c>
      <c r="K54" s="1245">
        <v>4</v>
      </c>
      <c r="L54" s="1245">
        <v>0</v>
      </c>
      <c r="M54" s="1245">
        <v>0</v>
      </c>
      <c r="N54" s="1245">
        <v>22872</v>
      </c>
      <c r="O54" s="1245">
        <f t="shared" ref="O54:O60" si="52">D54+E54+F54+G54+H54+J54+L54+M54+N54</f>
        <v>26075</v>
      </c>
      <c r="P54" s="1245">
        <v>3131</v>
      </c>
      <c r="Q54" s="1246">
        <f t="shared" ref="Q54:Q60" si="53">+ROUND(P54/X54*100,1)</f>
        <v>97.8</v>
      </c>
      <c r="R54" s="1245">
        <v>0</v>
      </c>
      <c r="S54" s="1247">
        <f t="shared" ref="S54:S60" si="54">+ROUND(R54/X54*100,1)</f>
        <v>0</v>
      </c>
      <c r="T54" s="1245">
        <v>0</v>
      </c>
      <c r="U54" s="1247">
        <f t="shared" ref="U54:U60" si="55">+ROUND(T54/X54*100,1)</f>
        <v>0</v>
      </c>
      <c r="V54" s="1245">
        <v>72</v>
      </c>
      <c r="W54" s="1247">
        <f t="shared" ref="W54:W60" si="56">+ROUND(V54/X54*100,1)</f>
        <v>2.2000000000000002</v>
      </c>
      <c r="X54" s="1245">
        <f t="shared" ref="X54:X60" si="57">P54+R54+T54+V54</f>
        <v>3203</v>
      </c>
      <c r="Y54" s="1245">
        <v>0</v>
      </c>
      <c r="Z54" s="1245">
        <v>83</v>
      </c>
      <c r="AA54" s="1245">
        <v>65872</v>
      </c>
      <c r="AB54" s="1245">
        <v>0</v>
      </c>
      <c r="AC54" s="1245">
        <v>0</v>
      </c>
      <c r="AD54" s="1245">
        <f t="shared" ref="AD54:AD60" si="58">AA54+AC54</f>
        <v>65872</v>
      </c>
    </row>
    <row r="55" spans="1:30" s="13" customFormat="1" ht="14.1" customHeight="1">
      <c r="A55" s="2804"/>
      <c r="B55" s="1249">
        <v>41</v>
      </c>
      <c r="C55" s="1249" t="s">
        <v>812</v>
      </c>
      <c r="D55" s="1249">
        <v>0</v>
      </c>
      <c r="E55" s="1249">
        <v>0</v>
      </c>
      <c r="F55" s="1249">
        <v>1280</v>
      </c>
      <c r="G55" s="1249">
        <v>0</v>
      </c>
      <c r="H55" s="1249"/>
      <c r="I55" s="1249"/>
      <c r="J55" s="1249">
        <v>881</v>
      </c>
      <c r="K55" s="1249">
        <v>8</v>
      </c>
      <c r="L55" s="1249">
        <v>194</v>
      </c>
      <c r="M55" s="1249">
        <v>0</v>
      </c>
      <c r="N55" s="1249">
        <v>0</v>
      </c>
      <c r="O55" s="1249">
        <f t="shared" si="52"/>
        <v>2355</v>
      </c>
      <c r="P55" s="1249">
        <v>924</v>
      </c>
      <c r="Q55" s="1252">
        <f t="shared" si="53"/>
        <v>40.299999999999997</v>
      </c>
      <c r="R55" s="1249">
        <v>324</v>
      </c>
      <c r="S55" s="1252">
        <f t="shared" si="54"/>
        <v>14.1</v>
      </c>
      <c r="T55" s="1249">
        <v>988</v>
      </c>
      <c r="U55" s="1252">
        <f t="shared" si="55"/>
        <v>43.1</v>
      </c>
      <c r="V55" s="1249">
        <v>58</v>
      </c>
      <c r="W55" s="1252">
        <f t="shared" si="56"/>
        <v>2.5</v>
      </c>
      <c r="X55" s="1249">
        <f t="shared" si="57"/>
        <v>2294</v>
      </c>
      <c r="Y55" s="1249">
        <v>88</v>
      </c>
      <c r="Z55" s="1249">
        <v>31</v>
      </c>
      <c r="AA55" s="1249">
        <v>8083</v>
      </c>
      <c r="AB55" s="1249">
        <v>0</v>
      </c>
      <c r="AC55" s="1249">
        <v>0</v>
      </c>
      <c r="AD55" s="1249">
        <f t="shared" si="58"/>
        <v>8083</v>
      </c>
    </row>
    <row r="56" spans="1:30" s="13" customFormat="1" ht="14.1" customHeight="1">
      <c r="A56" s="2804"/>
      <c r="B56" s="1249">
        <v>47</v>
      </c>
      <c r="C56" s="1249" t="s">
        <v>813</v>
      </c>
      <c r="D56" s="1249">
        <v>56</v>
      </c>
      <c r="E56" s="1249">
        <v>0</v>
      </c>
      <c r="F56" s="1249">
        <v>0</v>
      </c>
      <c r="G56" s="1249">
        <v>205</v>
      </c>
      <c r="H56" s="1249"/>
      <c r="I56" s="1249"/>
      <c r="J56" s="1249"/>
      <c r="K56" s="1249"/>
      <c r="L56" s="1249">
        <v>363</v>
      </c>
      <c r="M56" s="1249">
        <v>0</v>
      </c>
      <c r="N56" s="1249">
        <v>0</v>
      </c>
      <c r="O56" s="1249">
        <f t="shared" si="52"/>
        <v>624</v>
      </c>
      <c r="P56" s="1249">
        <v>0</v>
      </c>
      <c r="Q56" s="1252">
        <f t="shared" si="53"/>
        <v>0</v>
      </c>
      <c r="R56" s="1249">
        <v>0</v>
      </c>
      <c r="S56" s="1252">
        <f t="shared" si="54"/>
        <v>0</v>
      </c>
      <c r="T56" s="1249">
        <v>0</v>
      </c>
      <c r="U56" s="1252">
        <f t="shared" si="55"/>
        <v>0</v>
      </c>
      <c r="V56" s="1249">
        <v>549</v>
      </c>
      <c r="W56" s="1252">
        <f t="shared" si="56"/>
        <v>100</v>
      </c>
      <c r="X56" s="1249">
        <f t="shared" si="57"/>
        <v>549</v>
      </c>
      <c r="Y56" s="1249">
        <v>388</v>
      </c>
      <c r="Z56" s="1249">
        <v>40</v>
      </c>
      <c r="AA56" s="1249">
        <v>3426</v>
      </c>
      <c r="AB56" s="1249">
        <v>0</v>
      </c>
      <c r="AC56" s="1249">
        <v>0</v>
      </c>
      <c r="AD56" s="1249">
        <f t="shared" si="58"/>
        <v>3426</v>
      </c>
    </row>
    <row r="57" spans="1:30" s="13" customFormat="1" ht="14.1" customHeight="1">
      <c r="A57" s="2804"/>
      <c r="B57" s="1249">
        <v>19</v>
      </c>
      <c r="C57" s="1249" t="s">
        <v>814</v>
      </c>
      <c r="D57" s="1249">
        <v>0</v>
      </c>
      <c r="E57" s="1249">
        <v>0</v>
      </c>
      <c r="F57" s="1249">
        <v>2318</v>
      </c>
      <c r="G57" s="1249">
        <v>0</v>
      </c>
      <c r="H57" s="1249"/>
      <c r="I57" s="1249"/>
      <c r="J57" s="1249"/>
      <c r="K57" s="1249"/>
      <c r="L57" s="1249">
        <v>0</v>
      </c>
      <c r="M57" s="1249">
        <v>0</v>
      </c>
      <c r="N57" s="1249">
        <v>0</v>
      </c>
      <c r="O57" s="1249">
        <f t="shared" si="52"/>
        <v>2318</v>
      </c>
      <c r="P57" s="1249">
        <v>0</v>
      </c>
      <c r="Q57" s="1252">
        <f t="shared" si="53"/>
        <v>0</v>
      </c>
      <c r="R57" s="1249">
        <v>9</v>
      </c>
      <c r="S57" s="1252">
        <f t="shared" si="54"/>
        <v>0.4</v>
      </c>
      <c r="T57" s="1249">
        <v>2299</v>
      </c>
      <c r="U57" s="1252">
        <f t="shared" si="55"/>
        <v>99.2</v>
      </c>
      <c r="V57" s="1249">
        <v>10</v>
      </c>
      <c r="W57" s="1252">
        <f t="shared" si="56"/>
        <v>0.4</v>
      </c>
      <c r="X57" s="1249">
        <f t="shared" si="57"/>
        <v>2318</v>
      </c>
      <c r="Y57" s="1249">
        <v>0</v>
      </c>
      <c r="Z57" s="1249">
        <v>12</v>
      </c>
      <c r="AA57" s="1249">
        <v>6374</v>
      </c>
      <c r="AB57" s="1249">
        <v>0</v>
      </c>
      <c r="AC57" s="1249">
        <v>0</v>
      </c>
      <c r="AD57" s="1249">
        <f t="shared" si="58"/>
        <v>6374</v>
      </c>
    </row>
    <row r="58" spans="1:30" s="13" customFormat="1" ht="14.1" customHeight="1">
      <c r="A58" s="2804"/>
      <c r="B58" s="1249">
        <v>46</v>
      </c>
      <c r="C58" s="1249" t="s">
        <v>751</v>
      </c>
      <c r="D58" s="1109">
        <v>0</v>
      </c>
      <c r="E58" s="1109">
        <v>0</v>
      </c>
      <c r="F58" s="1249">
        <v>2578</v>
      </c>
      <c r="G58" s="1249">
        <v>313</v>
      </c>
      <c r="H58" s="1249"/>
      <c r="I58" s="1249"/>
      <c r="J58" s="1249">
        <v>413</v>
      </c>
      <c r="K58" s="1249">
        <v>3</v>
      </c>
      <c r="L58" s="1249">
        <v>1619</v>
      </c>
      <c r="M58" s="1249">
        <v>0</v>
      </c>
      <c r="N58" s="1249">
        <v>6021</v>
      </c>
      <c r="O58" s="1249">
        <f t="shared" si="52"/>
        <v>10944</v>
      </c>
      <c r="P58" s="1249">
        <v>447</v>
      </c>
      <c r="Q58" s="1252">
        <f t="shared" si="53"/>
        <v>10.1</v>
      </c>
      <c r="R58" s="1249">
        <v>139</v>
      </c>
      <c r="S58" s="1252">
        <f t="shared" si="54"/>
        <v>3.1</v>
      </c>
      <c r="T58" s="1249">
        <v>3565</v>
      </c>
      <c r="U58" s="1252">
        <f t="shared" si="55"/>
        <v>80.2</v>
      </c>
      <c r="V58" s="1249">
        <v>296</v>
      </c>
      <c r="W58" s="1252">
        <f t="shared" si="56"/>
        <v>6.7</v>
      </c>
      <c r="X58" s="1249">
        <f t="shared" si="57"/>
        <v>4447</v>
      </c>
      <c r="Y58" s="1249">
        <v>0</v>
      </c>
      <c r="Z58" s="1249">
        <v>30</v>
      </c>
      <c r="AA58" s="1249">
        <v>30844</v>
      </c>
      <c r="AB58" s="1249">
        <v>0</v>
      </c>
      <c r="AC58" s="1249">
        <v>0</v>
      </c>
      <c r="AD58" s="1249">
        <f t="shared" si="58"/>
        <v>30844</v>
      </c>
    </row>
    <row r="59" spans="1:30" s="13" customFormat="1" ht="14.1" customHeight="1">
      <c r="A59" s="2804"/>
      <c r="B59" s="1249">
        <v>89</v>
      </c>
      <c r="C59" s="1249" t="s">
        <v>815</v>
      </c>
      <c r="D59" s="1249">
        <v>0</v>
      </c>
      <c r="E59" s="1249">
        <v>0</v>
      </c>
      <c r="F59" s="1249">
        <v>0</v>
      </c>
      <c r="G59" s="1264">
        <v>0</v>
      </c>
      <c r="H59" s="1249"/>
      <c r="I59" s="1249"/>
      <c r="J59" s="1249">
        <v>12369</v>
      </c>
      <c r="K59" s="1249">
        <v>31</v>
      </c>
      <c r="L59" s="1249">
        <v>0</v>
      </c>
      <c r="M59" s="1249">
        <v>0</v>
      </c>
      <c r="N59" s="1249">
        <v>0</v>
      </c>
      <c r="O59" s="1249">
        <f t="shared" si="52"/>
        <v>12369</v>
      </c>
      <c r="P59" s="1260">
        <v>12369</v>
      </c>
      <c r="Q59" s="1265">
        <f t="shared" si="53"/>
        <v>100</v>
      </c>
      <c r="R59" s="1260">
        <v>0</v>
      </c>
      <c r="S59" s="1261">
        <f t="shared" si="54"/>
        <v>0</v>
      </c>
      <c r="T59" s="1260">
        <v>0</v>
      </c>
      <c r="U59" s="1261">
        <f t="shared" si="55"/>
        <v>0</v>
      </c>
      <c r="V59" s="1260">
        <v>0</v>
      </c>
      <c r="W59" s="1261">
        <f t="shared" si="56"/>
        <v>0</v>
      </c>
      <c r="X59" s="1260">
        <f t="shared" si="57"/>
        <v>12369</v>
      </c>
      <c r="Y59" s="1260">
        <v>0</v>
      </c>
      <c r="Z59" s="1260">
        <v>56</v>
      </c>
      <c r="AA59" s="1260">
        <v>42302</v>
      </c>
      <c r="AB59" s="1260">
        <v>0</v>
      </c>
      <c r="AC59" s="1260">
        <v>0</v>
      </c>
      <c r="AD59" s="1260">
        <f t="shared" si="58"/>
        <v>42302</v>
      </c>
    </row>
    <row r="60" spans="1:30" s="13" customFormat="1" ht="14.1" customHeight="1" thickBot="1">
      <c r="A60" s="2804"/>
      <c r="B60" s="1250">
        <v>32</v>
      </c>
      <c r="C60" s="1266" t="s">
        <v>506</v>
      </c>
      <c r="D60" s="1250">
        <v>0</v>
      </c>
      <c r="E60" s="1250">
        <v>0</v>
      </c>
      <c r="F60" s="1250">
        <v>483</v>
      </c>
      <c r="G60" s="1250">
        <v>0</v>
      </c>
      <c r="H60" s="1267"/>
      <c r="I60" s="1250"/>
      <c r="J60" s="1250"/>
      <c r="K60" s="1250"/>
      <c r="L60" s="1250">
        <v>0</v>
      </c>
      <c r="M60" s="1250">
        <v>0</v>
      </c>
      <c r="N60" s="1250">
        <v>545</v>
      </c>
      <c r="O60" s="1250">
        <f t="shared" si="52"/>
        <v>1028</v>
      </c>
      <c r="P60" s="1253">
        <v>0</v>
      </c>
      <c r="Q60" s="1255">
        <f t="shared" si="53"/>
        <v>0</v>
      </c>
      <c r="R60" s="1253">
        <v>483</v>
      </c>
      <c r="S60" s="1254">
        <f t="shared" si="54"/>
        <v>100</v>
      </c>
      <c r="T60" s="1253">
        <v>0</v>
      </c>
      <c r="U60" s="1255">
        <f t="shared" si="55"/>
        <v>0</v>
      </c>
      <c r="V60" s="1253">
        <v>0</v>
      </c>
      <c r="W60" s="1255">
        <f t="shared" si="56"/>
        <v>0</v>
      </c>
      <c r="X60" s="1253">
        <f t="shared" si="57"/>
        <v>483</v>
      </c>
      <c r="Y60" s="1253">
        <v>0</v>
      </c>
      <c r="Z60" s="1253">
        <v>6</v>
      </c>
      <c r="AA60" s="1253">
        <v>3316</v>
      </c>
      <c r="AB60" s="1253">
        <v>0</v>
      </c>
      <c r="AC60" s="1253">
        <v>0</v>
      </c>
      <c r="AD60" s="1253">
        <f t="shared" si="58"/>
        <v>3316</v>
      </c>
    </row>
    <row r="61" spans="1:30" s="1258" customFormat="1" ht="14.1" customHeight="1" thickTop="1">
      <c r="A61" s="2804"/>
      <c r="B61" s="1130"/>
      <c r="C61" s="1131" t="s">
        <v>113</v>
      </c>
      <c r="D61" s="1256">
        <f t="shared" ref="D61:P61" si="59">+SUM(D54:D60)</f>
        <v>56</v>
      </c>
      <c r="E61" s="1256">
        <f t="shared" si="59"/>
        <v>0</v>
      </c>
      <c r="F61" s="1256">
        <f t="shared" si="59"/>
        <v>6731</v>
      </c>
      <c r="G61" s="1256">
        <f t="shared" si="59"/>
        <v>518</v>
      </c>
      <c r="H61" s="1256">
        <f t="shared" si="59"/>
        <v>1487</v>
      </c>
      <c r="I61" s="1256">
        <f t="shared" si="59"/>
        <v>2</v>
      </c>
      <c r="J61" s="1256">
        <f t="shared" si="59"/>
        <v>15307</v>
      </c>
      <c r="K61" s="1256">
        <f t="shared" si="59"/>
        <v>46</v>
      </c>
      <c r="L61" s="1256">
        <f t="shared" si="59"/>
        <v>2176</v>
      </c>
      <c r="M61" s="1256">
        <f t="shared" si="59"/>
        <v>0</v>
      </c>
      <c r="N61" s="1256">
        <f t="shared" si="59"/>
        <v>29438</v>
      </c>
      <c r="O61" s="1256">
        <f t="shared" si="59"/>
        <v>55713</v>
      </c>
      <c r="P61" s="1256">
        <f t="shared" si="59"/>
        <v>16871</v>
      </c>
      <c r="Q61" s="1257">
        <f>+ROUND(P61/X61*100,1)</f>
        <v>65.7</v>
      </c>
      <c r="R61" s="1256">
        <f>+SUM(R54:R60)</f>
        <v>955</v>
      </c>
      <c r="S61" s="1257">
        <f>+ROUND(R61/X61*100,1)</f>
        <v>3.7</v>
      </c>
      <c r="T61" s="1256">
        <f>+SUM(T54:T60)</f>
        <v>6852</v>
      </c>
      <c r="U61" s="1257">
        <f>+ROUND(T61/X61*100,1)</f>
        <v>26.7</v>
      </c>
      <c r="V61" s="1256">
        <f>+SUM(V54:V60)</f>
        <v>985</v>
      </c>
      <c r="W61" s="1257">
        <f>+ROUND(V61/X61*100,1)</f>
        <v>3.8</v>
      </c>
      <c r="X61" s="1256">
        <f t="shared" ref="X61:AD61" si="60">+SUM(X54:X60)</f>
        <v>25663</v>
      </c>
      <c r="Y61" s="1256">
        <f t="shared" si="60"/>
        <v>476</v>
      </c>
      <c r="Z61" s="1256">
        <f t="shared" si="60"/>
        <v>258</v>
      </c>
      <c r="AA61" s="1256">
        <f t="shared" si="60"/>
        <v>160217</v>
      </c>
      <c r="AB61" s="1256">
        <f t="shared" si="60"/>
        <v>0</v>
      </c>
      <c r="AC61" s="1256">
        <f t="shared" si="60"/>
        <v>0</v>
      </c>
      <c r="AD61" s="1256">
        <f t="shared" si="60"/>
        <v>160217</v>
      </c>
    </row>
    <row r="62" spans="1:30" s="1258" customFormat="1" ht="14.1" customHeight="1">
      <c r="A62" s="2804"/>
      <c r="B62" s="1141"/>
      <c r="C62" s="1142"/>
      <c r="D62" s="1148"/>
      <c r="E62" s="1148"/>
      <c r="F62" s="1148"/>
      <c r="G62" s="1148"/>
      <c r="H62" s="1148"/>
      <c r="I62" s="1148"/>
      <c r="J62" s="1148"/>
      <c r="K62" s="1148"/>
      <c r="L62" s="1148"/>
      <c r="M62" s="1148"/>
      <c r="N62" s="1148"/>
      <c r="O62" s="1148"/>
      <c r="P62" s="1148"/>
      <c r="Q62" s="1150"/>
      <c r="R62" s="1148"/>
      <c r="S62" s="1150"/>
      <c r="T62" s="1148"/>
      <c r="U62" s="1150"/>
      <c r="V62" s="1148"/>
      <c r="W62" s="1150"/>
      <c r="X62" s="1148"/>
      <c r="Y62" s="1148"/>
      <c r="Z62" s="1148"/>
      <c r="AA62" s="1148"/>
      <c r="AB62" s="1148"/>
      <c r="AC62" s="1148"/>
      <c r="AD62" s="1148"/>
    </row>
    <row r="63" spans="1:30" s="13" customFormat="1" ht="14.1" customHeight="1">
      <c r="A63" s="2805" t="s">
        <v>507</v>
      </c>
      <c r="B63" s="1245">
        <v>9</v>
      </c>
      <c r="C63" s="1245" t="s">
        <v>755</v>
      </c>
      <c r="D63" s="1245">
        <v>0</v>
      </c>
      <c r="E63" s="1245">
        <v>0</v>
      </c>
      <c r="F63" s="1245">
        <v>0</v>
      </c>
      <c r="G63" s="1245">
        <v>0</v>
      </c>
      <c r="H63" s="1245"/>
      <c r="I63" s="1245"/>
      <c r="J63" s="1245">
        <v>15</v>
      </c>
      <c r="K63" s="1245">
        <v>6</v>
      </c>
      <c r="L63" s="1245">
        <v>7511</v>
      </c>
      <c r="M63" s="1245">
        <v>0</v>
      </c>
      <c r="N63" s="1245">
        <v>0</v>
      </c>
      <c r="O63" s="1245">
        <f>D63+E63+F63+G63+H63+J63+L63+M63+N63</f>
        <v>7526</v>
      </c>
      <c r="P63" s="1245">
        <v>7526</v>
      </c>
      <c r="Q63" s="1246">
        <f t="shared" ref="Q63:Q66" si="61">+ROUND(P63/X63*100,1)</f>
        <v>100</v>
      </c>
      <c r="R63" s="1245">
        <v>0</v>
      </c>
      <c r="S63" s="1247">
        <f t="shared" ref="S63:S66" si="62">+ROUND(R63/X63*100,1)</f>
        <v>0</v>
      </c>
      <c r="T63" s="1245">
        <v>0</v>
      </c>
      <c r="U63" s="1247">
        <f t="shared" ref="U63:U66" si="63">+ROUND(T63/X63*100,1)</f>
        <v>0</v>
      </c>
      <c r="V63" s="1245">
        <v>0</v>
      </c>
      <c r="W63" s="1247">
        <f t="shared" ref="W63:W66" si="64">+ROUND(V63/X63*100,1)</f>
        <v>0</v>
      </c>
      <c r="X63" s="1245">
        <f t="shared" ref="X63:X66" si="65">P63+R63+T63+V63</f>
        <v>7526</v>
      </c>
      <c r="Y63" s="1245">
        <v>0</v>
      </c>
      <c r="Z63" s="1245">
        <v>33</v>
      </c>
      <c r="AA63" s="1245">
        <v>9370</v>
      </c>
      <c r="AB63" s="1245">
        <v>0</v>
      </c>
      <c r="AC63" s="1245">
        <v>0</v>
      </c>
      <c r="AD63" s="1245">
        <f t="shared" ref="AD63:AD66" si="66">AA63+AC63</f>
        <v>9370</v>
      </c>
    </row>
    <row r="64" spans="1:30" s="13" customFormat="1" ht="14.1" customHeight="1">
      <c r="A64" s="2805"/>
      <c r="B64" s="1249">
        <v>22</v>
      </c>
      <c r="C64" s="1249" t="s">
        <v>757</v>
      </c>
      <c r="D64" s="1249">
        <v>0</v>
      </c>
      <c r="E64" s="1249">
        <v>0</v>
      </c>
      <c r="F64" s="1249">
        <v>0</v>
      </c>
      <c r="G64" s="1249">
        <v>166</v>
      </c>
      <c r="H64" s="1249"/>
      <c r="I64" s="1249"/>
      <c r="J64" s="1249">
        <v>921</v>
      </c>
      <c r="K64" s="1249">
        <v>4</v>
      </c>
      <c r="L64" s="1249">
        <v>0</v>
      </c>
      <c r="M64" s="1249">
        <v>0</v>
      </c>
      <c r="N64" s="1249">
        <v>0</v>
      </c>
      <c r="O64" s="1249">
        <f>D64+E64+F64+G64+H64+J64+L64+M64+N64</f>
        <v>1087</v>
      </c>
      <c r="P64" s="1249">
        <v>1087</v>
      </c>
      <c r="Q64" s="1251">
        <f t="shared" si="61"/>
        <v>100</v>
      </c>
      <c r="R64" s="1249">
        <v>0</v>
      </c>
      <c r="S64" s="1252">
        <f t="shared" si="62"/>
        <v>0</v>
      </c>
      <c r="T64" s="1249">
        <v>0</v>
      </c>
      <c r="U64" s="1252">
        <f t="shared" si="63"/>
        <v>0</v>
      </c>
      <c r="V64" s="1249">
        <v>0</v>
      </c>
      <c r="W64" s="1252">
        <f t="shared" si="64"/>
        <v>0</v>
      </c>
      <c r="X64" s="1249">
        <f t="shared" si="65"/>
        <v>1087</v>
      </c>
      <c r="Y64" s="1249">
        <v>0</v>
      </c>
      <c r="Z64" s="1249">
        <v>6</v>
      </c>
      <c r="AA64" s="1249">
        <v>4128</v>
      </c>
      <c r="AB64" s="1249">
        <v>0</v>
      </c>
      <c r="AC64" s="1249">
        <v>0</v>
      </c>
      <c r="AD64" s="1249">
        <f t="shared" si="66"/>
        <v>4128</v>
      </c>
    </row>
    <row r="65" spans="1:30" s="13" customFormat="1" ht="14.1" customHeight="1">
      <c r="A65" s="2805"/>
      <c r="B65" s="1249">
        <v>74</v>
      </c>
      <c r="C65" s="1249" t="s">
        <v>758</v>
      </c>
      <c r="D65" s="1249">
        <v>0</v>
      </c>
      <c r="E65" s="1249">
        <v>0</v>
      </c>
      <c r="F65" s="1249">
        <v>0</v>
      </c>
      <c r="G65" s="1249">
        <v>0</v>
      </c>
      <c r="H65" s="1249"/>
      <c r="I65" s="1249"/>
      <c r="J65" s="1249">
        <v>1032</v>
      </c>
      <c r="K65" s="1249">
        <v>4</v>
      </c>
      <c r="L65" s="1249">
        <v>0</v>
      </c>
      <c r="M65" s="1249">
        <v>0</v>
      </c>
      <c r="N65" s="1249">
        <v>0</v>
      </c>
      <c r="O65" s="1249">
        <f>D65+E65+F65+G65+H65+J65+L65+M65+N65</f>
        <v>1032</v>
      </c>
      <c r="P65" s="1249">
        <v>1032</v>
      </c>
      <c r="Q65" s="1251">
        <f t="shared" si="61"/>
        <v>100</v>
      </c>
      <c r="R65" s="1249">
        <v>0</v>
      </c>
      <c r="S65" s="1252">
        <f t="shared" si="62"/>
        <v>0</v>
      </c>
      <c r="T65" s="1249">
        <v>0</v>
      </c>
      <c r="U65" s="1252">
        <f t="shared" si="63"/>
        <v>0</v>
      </c>
      <c r="V65" s="1249">
        <v>0</v>
      </c>
      <c r="W65" s="1252">
        <f t="shared" si="64"/>
        <v>0</v>
      </c>
      <c r="X65" s="1249">
        <f t="shared" si="65"/>
        <v>1032</v>
      </c>
      <c r="Y65" s="1249">
        <v>0</v>
      </c>
      <c r="Z65" s="1249">
        <v>2</v>
      </c>
      <c r="AA65" s="1249">
        <v>2550</v>
      </c>
      <c r="AB65" s="1249">
        <v>0</v>
      </c>
      <c r="AC65" s="1249">
        <v>0</v>
      </c>
      <c r="AD65" s="1249">
        <f t="shared" si="66"/>
        <v>2550</v>
      </c>
    </row>
    <row r="66" spans="1:30" s="13" customFormat="1" ht="14.1" customHeight="1" thickBot="1">
      <c r="A66" s="2805"/>
      <c r="B66" s="1253">
        <v>63</v>
      </c>
      <c r="C66" s="1253" t="s">
        <v>760</v>
      </c>
      <c r="D66" s="1253">
        <v>0</v>
      </c>
      <c r="E66" s="1253">
        <v>0</v>
      </c>
      <c r="F66" s="1253">
        <v>684</v>
      </c>
      <c r="G66" s="1253">
        <v>0</v>
      </c>
      <c r="H66" s="1253"/>
      <c r="I66" s="1253"/>
      <c r="J66" s="1253">
        <v>1774</v>
      </c>
      <c r="K66" s="1253">
        <v>5</v>
      </c>
      <c r="L66" s="1253">
        <v>419</v>
      </c>
      <c r="M66" s="1253">
        <v>0</v>
      </c>
      <c r="N66" s="1253">
        <v>0</v>
      </c>
      <c r="O66" s="1253">
        <f>D66+E66+F66+G66+H66+J66+L66+M66+N66</f>
        <v>2877</v>
      </c>
      <c r="P66" s="1253">
        <v>2193</v>
      </c>
      <c r="Q66" s="1255">
        <f t="shared" si="61"/>
        <v>78.5</v>
      </c>
      <c r="R66" s="1253">
        <v>0</v>
      </c>
      <c r="S66" s="1255">
        <f t="shared" si="62"/>
        <v>0</v>
      </c>
      <c r="T66" s="1253">
        <v>601</v>
      </c>
      <c r="U66" s="1255">
        <f t="shared" si="63"/>
        <v>21.5</v>
      </c>
      <c r="V66" s="1253">
        <v>0</v>
      </c>
      <c r="W66" s="1255">
        <f t="shared" si="64"/>
        <v>0</v>
      </c>
      <c r="X66" s="1253">
        <f t="shared" si="65"/>
        <v>2794</v>
      </c>
      <c r="Y66" s="1253">
        <v>0</v>
      </c>
      <c r="Z66" s="1253">
        <v>14</v>
      </c>
      <c r="AA66" s="1253">
        <v>12902</v>
      </c>
      <c r="AB66" s="1253">
        <v>0</v>
      </c>
      <c r="AC66" s="1253">
        <v>0</v>
      </c>
      <c r="AD66" s="1253">
        <f t="shared" si="66"/>
        <v>12902</v>
      </c>
    </row>
    <row r="67" spans="1:30" s="1258" customFormat="1" ht="14.1" customHeight="1" thickTop="1">
      <c r="A67" s="2805"/>
      <c r="B67" s="1130"/>
      <c r="C67" s="1131" t="s">
        <v>113</v>
      </c>
      <c r="D67" s="1256">
        <f t="shared" ref="D67:P67" si="67">+SUM(D63:D66)</f>
        <v>0</v>
      </c>
      <c r="E67" s="1256">
        <f t="shared" si="67"/>
        <v>0</v>
      </c>
      <c r="F67" s="1256">
        <f t="shared" si="67"/>
        <v>684</v>
      </c>
      <c r="G67" s="1256">
        <f t="shared" si="67"/>
        <v>166</v>
      </c>
      <c r="H67" s="1256">
        <f t="shared" si="67"/>
        <v>0</v>
      </c>
      <c r="I67" s="1256">
        <f t="shared" si="67"/>
        <v>0</v>
      </c>
      <c r="J67" s="1256">
        <f t="shared" si="67"/>
        <v>3742</v>
      </c>
      <c r="K67" s="1256">
        <f t="shared" si="67"/>
        <v>19</v>
      </c>
      <c r="L67" s="1256">
        <f t="shared" si="67"/>
        <v>7930</v>
      </c>
      <c r="M67" s="1256">
        <f t="shared" si="67"/>
        <v>0</v>
      </c>
      <c r="N67" s="1256">
        <f t="shared" si="67"/>
        <v>0</v>
      </c>
      <c r="O67" s="1256">
        <f t="shared" si="67"/>
        <v>12522</v>
      </c>
      <c r="P67" s="1256">
        <f t="shared" si="67"/>
        <v>11838</v>
      </c>
      <c r="Q67" s="1257">
        <f>+ROUND(P67/X67*100,1)</f>
        <v>95.2</v>
      </c>
      <c r="R67" s="1256">
        <f>+SUM(R63:R66)</f>
        <v>0</v>
      </c>
      <c r="S67" s="1257">
        <f>+ROUND(R67/X67*100,1)</f>
        <v>0</v>
      </c>
      <c r="T67" s="1256">
        <f>+SUM(T63:T66)</f>
        <v>601</v>
      </c>
      <c r="U67" s="1257">
        <f>+ROUND(T67/X67*100,1)</f>
        <v>4.8</v>
      </c>
      <c r="V67" s="1256">
        <f>+SUM(V63:V66)</f>
        <v>0</v>
      </c>
      <c r="W67" s="1257">
        <f>+ROUND(V67/X67*100,1)</f>
        <v>0</v>
      </c>
      <c r="X67" s="1256">
        <f t="shared" ref="X67:AD67" si="68">+SUM(X63:X66)</f>
        <v>12439</v>
      </c>
      <c r="Y67" s="1256">
        <f t="shared" si="68"/>
        <v>0</v>
      </c>
      <c r="Z67" s="1256">
        <f t="shared" si="68"/>
        <v>55</v>
      </c>
      <c r="AA67" s="1256">
        <f t="shared" si="68"/>
        <v>28950</v>
      </c>
      <c r="AB67" s="1256">
        <f t="shared" si="68"/>
        <v>0</v>
      </c>
      <c r="AC67" s="1256">
        <f t="shared" si="68"/>
        <v>0</v>
      </c>
      <c r="AD67" s="1256">
        <f t="shared" si="68"/>
        <v>28950</v>
      </c>
    </row>
    <row r="68" spans="1:30" s="1258" customFormat="1" ht="14.1" customHeight="1">
      <c r="A68" s="2805"/>
      <c r="B68" s="1141"/>
      <c r="C68" s="1142"/>
      <c r="D68" s="1148"/>
      <c r="E68" s="1148"/>
      <c r="F68" s="1148"/>
      <c r="G68" s="1148"/>
      <c r="H68" s="1148"/>
      <c r="I68" s="1148"/>
      <c r="J68" s="1148"/>
      <c r="K68" s="1148"/>
      <c r="L68" s="1148"/>
      <c r="M68" s="1148"/>
      <c r="N68" s="1148"/>
      <c r="O68" s="1148"/>
      <c r="P68" s="1148"/>
      <c r="Q68" s="1150"/>
      <c r="R68" s="1148"/>
      <c r="S68" s="1150"/>
      <c r="T68" s="1148"/>
      <c r="U68" s="1150"/>
      <c r="V68" s="1148"/>
      <c r="W68" s="1150"/>
      <c r="X68" s="1148"/>
      <c r="Y68" s="1148"/>
      <c r="Z68" s="1148"/>
      <c r="AA68" s="1148"/>
      <c r="AB68" s="1148"/>
      <c r="AC68" s="1148"/>
      <c r="AD68" s="1148"/>
    </row>
    <row r="69" spans="1:30" s="13" customFormat="1" ht="14.1" customHeight="1">
      <c r="A69" s="2804" t="s">
        <v>762</v>
      </c>
      <c r="B69" s="1245">
        <v>57</v>
      </c>
      <c r="C69" s="1245" t="s">
        <v>504</v>
      </c>
      <c r="D69" s="1245">
        <v>0</v>
      </c>
      <c r="E69" s="1245">
        <v>0</v>
      </c>
      <c r="F69" s="1245">
        <v>12442</v>
      </c>
      <c r="G69" s="1245">
        <v>0</v>
      </c>
      <c r="H69" s="1245">
        <v>9895</v>
      </c>
      <c r="I69" s="1245">
        <v>15</v>
      </c>
      <c r="J69" s="1245">
        <v>0</v>
      </c>
      <c r="K69" s="1245">
        <v>0</v>
      </c>
      <c r="L69" s="1245">
        <v>0</v>
      </c>
      <c r="M69" s="1245">
        <v>0</v>
      </c>
      <c r="N69" s="1245">
        <v>0</v>
      </c>
      <c r="O69" s="1245">
        <f t="shared" ref="O69:O77" si="69">D69+E69+F69+G69+H69+J69+L69+M69+N69</f>
        <v>22337</v>
      </c>
      <c r="P69" s="1245">
        <v>9887</v>
      </c>
      <c r="Q69" s="1247">
        <f t="shared" ref="Q69:Q77" si="70">+ROUND(P69/X69*100,1)</f>
        <v>43.4</v>
      </c>
      <c r="R69" s="1245">
        <v>0</v>
      </c>
      <c r="S69" s="1247">
        <f t="shared" ref="S69:S77" si="71">+ROUND(R69/X69*100,1)</f>
        <v>0</v>
      </c>
      <c r="T69" s="1245">
        <v>12242</v>
      </c>
      <c r="U69" s="1247">
        <f t="shared" ref="U69:U77" si="72">+ROUND(T69/X69*100,1)</f>
        <v>53.8</v>
      </c>
      <c r="V69" s="1245">
        <v>628</v>
      </c>
      <c r="W69" s="1247">
        <f t="shared" ref="W69:W77" si="73">+ROUND(V69/X69*100,1)</f>
        <v>2.8</v>
      </c>
      <c r="X69" s="1248">
        <f t="shared" ref="X69:X77" si="74">P69+R69+T69+V69</f>
        <v>22757</v>
      </c>
      <c r="Y69" s="1245">
        <v>0</v>
      </c>
      <c r="Z69" s="1245">
        <v>60</v>
      </c>
      <c r="AA69" s="1245">
        <v>52647</v>
      </c>
      <c r="AB69" s="1245">
        <v>0</v>
      </c>
      <c r="AC69" s="1245">
        <v>0</v>
      </c>
      <c r="AD69" s="1245">
        <f t="shared" ref="AD69:AD77" si="75">AA69+AC69</f>
        <v>52647</v>
      </c>
    </row>
    <row r="70" spans="1:30" s="13" customFormat="1" ht="14.1" customHeight="1">
      <c r="A70" s="2804"/>
      <c r="B70" s="1249">
        <v>1</v>
      </c>
      <c r="C70" s="1249" t="s">
        <v>763</v>
      </c>
      <c r="D70" s="1249">
        <v>14816</v>
      </c>
      <c r="E70" s="1249">
        <v>0</v>
      </c>
      <c r="F70" s="1249">
        <v>288</v>
      </c>
      <c r="G70" s="1249">
        <v>7793</v>
      </c>
      <c r="H70" s="1249">
        <v>1773</v>
      </c>
      <c r="I70" s="1249">
        <v>5</v>
      </c>
      <c r="J70" s="1249">
        <v>8442</v>
      </c>
      <c r="K70" s="1249">
        <v>16</v>
      </c>
      <c r="L70" s="1249">
        <v>1251</v>
      </c>
      <c r="M70" s="1249">
        <v>0</v>
      </c>
      <c r="N70" s="1249">
        <v>0</v>
      </c>
      <c r="O70" s="1249">
        <f t="shared" si="69"/>
        <v>34363</v>
      </c>
      <c r="P70" s="1249">
        <v>18492</v>
      </c>
      <c r="Q70" s="1252">
        <f t="shared" si="70"/>
        <v>55.5</v>
      </c>
      <c r="R70" s="1249">
        <v>1236</v>
      </c>
      <c r="S70" s="1252">
        <f t="shared" si="71"/>
        <v>3.7</v>
      </c>
      <c r="T70" s="1249">
        <v>13594</v>
      </c>
      <c r="U70" s="1252">
        <f t="shared" si="72"/>
        <v>40.799999999999997</v>
      </c>
      <c r="V70" s="1249">
        <v>0</v>
      </c>
      <c r="W70" s="1252">
        <f t="shared" si="73"/>
        <v>0</v>
      </c>
      <c r="X70" s="1249">
        <f t="shared" si="74"/>
        <v>33322</v>
      </c>
      <c r="Y70" s="1249">
        <v>1776</v>
      </c>
      <c r="Z70" s="1249">
        <v>432</v>
      </c>
      <c r="AA70" s="1249">
        <v>117099</v>
      </c>
      <c r="AB70" s="1249">
        <v>1</v>
      </c>
      <c r="AC70" s="1249">
        <v>503</v>
      </c>
      <c r="AD70" s="1249">
        <f t="shared" si="75"/>
        <v>117602</v>
      </c>
    </row>
    <row r="71" spans="1:30" s="13" customFormat="1" ht="14.1" customHeight="1">
      <c r="A71" s="2804"/>
      <c r="B71" s="1249">
        <v>10</v>
      </c>
      <c r="C71" s="1249" t="s">
        <v>764</v>
      </c>
      <c r="D71" s="1249">
        <v>2347</v>
      </c>
      <c r="E71" s="1249">
        <v>0</v>
      </c>
      <c r="F71" s="1249">
        <v>1305</v>
      </c>
      <c r="G71" s="1249">
        <v>1022</v>
      </c>
      <c r="H71" s="1249"/>
      <c r="I71" s="1249"/>
      <c r="J71" s="1249">
        <v>3269</v>
      </c>
      <c r="K71" s="1249">
        <v>14</v>
      </c>
      <c r="L71" s="1249">
        <v>476</v>
      </c>
      <c r="M71" s="1249">
        <v>0</v>
      </c>
      <c r="N71" s="1249">
        <v>0</v>
      </c>
      <c r="O71" s="1249">
        <f t="shared" si="69"/>
        <v>8419</v>
      </c>
      <c r="P71" s="1249">
        <v>2975</v>
      </c>
      <c r="Q71" s="1252">
        <f t="shared" si="70"/>
        <v>38.799999999999997</v>
      </c>
      <c r="R71" s="1249">
        <v>1803</v>
      </c>
      <c r="S71" s="1252">
        <f t="shared" si="71"/>
        <v>23.5</v>
      </c>
      <c r="T71" s="1249">
        <v>2883</v>
      </c>
      <c r="U71" s="1252">
        <f t="shared" si="72"/>
        <v>37.6</v>
      </c>
      <c r="V71" s="1249">
        <v>0</v>
      </c>
      <c r="W71" s="1252">
        <f t="shared" si="73"/>
        <v>0</v>
      </c>
      <c r="X71" s="1249">
        <f t="shared" si="74"/>
        <v>7661</v>
      </c>
      <c r="Y71" s="1249">
        <v>0</v>
      </c>
      <c r="Z71" s="1249">
        <v>26</v>
      </c>
      <c r="AA71" s="1249">
        <v>25000</v>
      </c>
      <c r="AB71" s="1249">
        <v>0</v>
      </c>
      <c r="AC71" s="1249">
        <v>0</v>
      </c>
      <c r="AD71" s="1249">
        <f t="shared" si="75"/>
        <v>25000</v>
      </c>
    </row>
    <row r="72" spans="1:30" s="13" customFormat="1" ht="14.1" customHeight="1">
      <c r="A72" s="2804"/>
      <c r="B72" s="1249">
        <v>26</v>
      </c>
      <c r="C72" s="1249" t="s">
        <v>765</v>
      </c>
      <c r="D72" s="1249">
        <v>0</v>
      </c>
      <c r="E72" s="1249">
        <v>0</v>
      </c>
      <c r="F72" s="1249">
        <v>1143</v>
      </c>
      <c r="G72" s="1249">
        <v>0</v>
      </c>
      <c r="H72" s="1249"/>
      <c r="I72" s="1249"/>
      <c r="J72" s="1249">
        <v>48</v>
      </c>
      <c r="K72" s="1249">
        <v>1</v>
      </c>
      <c r="L72" s="1249">
        <v>533</v>
      </c>
      <c r="M72" s="1249">
        <v>0</v>
      </c>
      <c r="N72" s="1249">
        <v>60</v>
      </c>
      <c r="O72" s="1249">
        <f t="shared" si="69"/>
        <v>1784</v>
      </c>
      <c r="P72" s="1249">
        <v>234</v>
      </c>
      <c r="Q72" s="1252">
        <f t="shared" si="70"/>
        <v>28.2</v>
      </c>
      <c r="R72" s="1249">
        <v>565</v>
      </c>
      <c r="S72" s="1252">
        <f t="shared" si="71"/>
        <v>68</v>
      </c>
      <c r="T72" s="1249">
        <v>32</v>
      </c>
      <c r="U72" s="1252">
        <f t="shared" si="72"/>
        <v>3.9</v>
      </c>
      <c r="V72" s="1249">
        <v>0</v>
      </c>
      <c r="W72" s="1252">
        <f t="shared" si="73"/>
        <v>0</v>
      </c>
      <c r="X72" s="1249">
        <f t="shared" si="74"/>
        <v>831</v>
      </c>
      <c r="Y72" s="1249">
        <v>0</v>
      </c>
      <c r="Z72" s="1249">
        <v>16</v>
      </c>
      <c r="AA72" s="1249">
        <v>1047</v>
      </c>
      <c r="AB72" s="1249">
        <v>0</v>
      </c>
      <c r="AC72" s="1249">
        <v>0</v>
      </c>
      <c r="AD72" s="1249">
        <f t="shared" si="75"/>
        <v>1047</v>
      </c>
    </row>
    <row r="73" spans="1:30" s="13" customFormat="1" ht="14.1" customHeight="1">
      <c r="A73" s="2804"/>
      <c r="B73" s="1249">
        <v>15</v>
      </c>
      <c r="C73" s="1249" t="s">
        <v>766</v>
      </c>
      <c r="D73" s="1249">
        <v>0</v>
      </c>
      <c r="E73" s="1249">
        <v>0</v>
      </c>
      <c r="F73" s="1249"/>
      <c r="G73" s="1249">
        <v>0</v>
      </c>
      <c r="H73" s="1249"/>
      <c r="I73" s="1249"/>
      <c r="J73" s="1249">
        <v>1388</v>
      </c>
      <c r="K73" s="1249">
        <v>5</v>
      </c>
      <c r="L73" s="1249">
        <v>0</v>
      </c>
      <c r="M73" s="1249">
        <v>0</v>
      </c>
      <c r="N73" s="1249">
        <v>0</v>
      </c>
      <c r="O73" s="1249">
        <f t="shared" si="69"/>
        <v>1388</v>
      </c>
      <c r="P73" s="1249"/>
      <c r="Q73" s="1252">
        <f t="shared" si="70"/>
        <v>0</v>
      </c>
      <c r="R73" s="1249">
        <v>0</v>
      </c>
      <c r="S73" s="1252">
        <f t="shared" si="71"/>
        <v>0</v>
      </c>
      <c r="T73" s="1249">
        <v>1388</v>
      </c>
      <c r="U73" s="1251">
        <f t="shared" si="72"/>
        <v>100</v>
      </c>
      <c r="V73" s="1249">
        <v>0</v>
      </c>
      <c r="W73" s="1252">
        <f t="shared" si="73"/>
        <v>0</v>
      </c>
      <c r="X73" s="1249">
        <f t="shared" si="74"/>
        <v>1388</v>
      </c>
      <c r="Y73" s="1249">
        <v>0</v>
      </c>
      <c r="Z73" s="1249">
        <v>3</v>
      </c>
      <c r="AA73" s="1249">
        <v>16800</v>
      </c>
      <c r="AB73" s="1249">
        <v>0</v>
      </c>
      <c r="AC73" s="1249">
        <v>0</v>
      </c>
      <c r="AD73" s="1249">
        <f t="shared" si="75"/>
        <v>16800</v>
      </c>
    </row>
    <row r="74" spans="1:30" s="13" customFormat="1" ht="14.1" customHeight="1">
      <c r="A74" s="2804"/>
      <c r="B74" s="1249">
        <v>87</v>
      </c>
      <c r="C74" s="1249" t="s">
        <v>767</v>
      </c>
      <c r="D74" s="1249">
        <v>0</v>
      </c>
      <c r="E74" s="1249">
        <v>0</v>
      </c>
      <c r="F74" s="1249">
        <v>605</v>
      </c>
      <c r="G74" s="1249">
        <v>0</v>
      </c>
      <c r="H74" s="1249"/>
      <c r="I74" s="1249"/>
      <c r="J74" s="1249">
        <v>401</v>
      </c>
      <c r="K74" s="1249">
        <v>6</v>
      </c>
      <c r="L74" s="1249">
        <v>483</v>
      </c>
      <c r="M74" s="1249">
        <v>0</v>
      </c>
      <c r="N74" s="1249">
        <v>0</v>
      </c>
      <c r="O74" s="1249">
        <f t="shared" si="69"/>
        <v>1489</v>
      </c>
      <c r="P74" s="1249">
        <v>423</v>
      </c>
      <c r="Q74" s="1252">
        <f t="shared" si="70"/>
        <v>28.4</v>
      </c>
      <c r="R74" s="1249">
        <v>0</v>
      </c>
      <c r="S74" s="1252">
        <f t="shared" si="71"/>
        <v>0</v>
      </c>
      <c r="T74" s="1249">
        <v>1066</v>
      </c>
      <c r="U74" s="1252">
        <f t="shared" si="72"/>
        <v>71.599999999999994</v>
      </c>
      <c r="V74" s="1249">
        <v>0</v>
      </c>
      <c r="W74" s="1252">
        <f t="shared" si="73"/>
        <v>0</v>
      </c>
      <c r="X74" s="1249">
        <f t="shared" si="74"/>
        <v>1489</v>
      </c>
      <c r="Y74" s="1249">
        <v>0</v>
      </c>
      <c r="Z74" s="1249">
        <v>19</v>
      </c>
      <c r="AA74" s="1249">
        <v>3443</v>
      </c>
      <c r="AB74" s="1249">
        <v>0</v>
      </c>
      <c r="AC74" s="1249">
        <v>0</v>
      </c>
      <c r="AD74" s="1249">
        <f t="shared" si="75"/>
        <v>3443</v>
      </c>
    </row>
    <row r="75" spans="1:30" s="13" customFormat="1" ht="14.1" customHeight="1">
      <c r="A75" s="2804"/>
      <c r="B75" s="1249">
        <v>81</v>
      </c>
      <c r="C75" s="1249" t="s">
        <v>768</v>
      </c>
      <c r="D75" s="1249">
        <v>0</v>
      </c>
      <c r="E75" s="1249">
        <v>0</v>
      </c>
      <c r="F75" s="1249">
        <v>45</v>
      </c>
      <c r="G75" s="1249">
        <v>50</v>
      </c>
      <c r="H75" s="1249"/>
      <c r="I75" s="1249"/>
      <c r="J75" s="1249">
        <v>333</v>
      </c>
      <c r="K75" s="1249">
        <v>9</v>
      </c>
      <c r="L75" s="1249">
        <v>838</v>
      </c>
      <c r="M75" s="1249">
        <v>0</v>
      </c>
      <c r="N75" s="1249">
        <v>0</v>
      </c>
      <c r="O75" s="1249">
        <f t="shared" si="69"/>
        <v>1266</v>
      </c>
      <c r="P75" s="1249">
        <v>1221</v>
      </c>
      <c r="Q75" s="1252">
        <f t="shared" si="70"/>
        <v>96.4</v>
      </c>
      <c r="R75" s="1249">
        <v>45</v>
      </c>
      <c r="S75" s="1252">
        <f t="shared" si="71"/>
        <v>3.6</v>
      </c>
      <c r="T75" s="1249">
        <v>0</v>
      </c>
      <c r="U75" s="1252">
        <f t="shared" si="72"/>
        <v>0</v>
      </c>
      <c r="V75" s="1249">
        <v>0</v>
      </c>
      <c r="W75" s="1252">
        <f t="shared" si="73"/>
        <v>0</v>
      </c>
      <c r="X75" s="1249">
        <f t="shared" si="74"/>
        <v>1266</v>
      </c>
      <c r="Y75" s="1249">
        <v>0</v>
      </c>
      <c r="Z75" s="1249">
        <v>18</v>
      </c>
      <c r="AA75" s="1249">
        <v>4343</v>
      </c>
      <c r="AB75" s="1249">
        <v>0</v>
      </c>
      <c r="AC75" s="1249">
        <v>0</v>
      </c>
      <c r="AD75" s="1249">
        <f t="shared" si="75"/>
        <v>4343</v>
      </c>
    </row>
    <row r="76" spans="1:30" s="13" customFormat="1" ht="14.1" customHeight="1">
      <c r="A76" s="2804"/>
      <c r="B76" s="1249">
        <v>54</v>
      </c>
      <c r="C76" s="1249" t="s">
        <v>769</v>
      </c>
      <c r="D76" s="1249">
        <v>0</v>
      </c>
      <c r="E76" s="1249">
        <v>0</v>
      </c>
      <c r="F76" s="1249"/>
      <c r="G76" s="1249">
        <v>543</v>
      </c>
      <c r="H76" s="1249"/>
      <c r="I76" s="1249"/>
      <c r="J76" s="1249">
        <v>414</v>
      </c>
      <c r="K76" s="1249">
        <v>5</v>
      </c>
      <c r="L76" s="1249">
        <v>0</v>
      </c>
      <c r="M76" s="1249">
        <v>0</v>
      </c>
      <c r="N76" s="1249">
        <v>0</v>
      </c>
      <c r="O76" s="1249">
        <f t="shared" si="69"/>
        <v>957</v>
      </c>
      <c r="P76" s="1249">
        <v>340</v>
      </c>
      <c r="Q76" s="1252">
        <f t="shared" si="70"/>
        <v>38.1</v>
      </c>
      <c r="R76" s="1249">
        <v>0</v>
      </c>
      <c r="S76" s="1252">
        <f t="shared" si="71"/>
        <v>0</v>
      </c>
      <c r="T76" s="1249">
        <v>552</v>
      </c>
      <c r="U76" s="1252">
        <f t="shared" si="72"/>
        <v>61.9</v>
      </c>
      <c r="V76" s="1249">
        <v>0</v>
      </c>
      <c r="W76" s="1252">
        <f t="shared" si="73"/>
        <v>0</v>
      </c>
      <c r="X76" s="1249">
        <f t="shared" si="74"/>
        <v>892</v>
      </c>
      <c r="Y76" s="1249">
        <v>0</v>
      </c>
      <c r="Z76" s="1249">
        <v>22</v>
      </c>
      <c r="AA76" s="1249">
        <v>3964</v>
      </c>
      <c r="AB76" s="1249">
        <v>0</v>
      </c>
      <c r="AC76" s="1249">
        <v>0</v>
      </c>
      <c r="AD76" s="1249">
        <f t="shared" si="75"/>
        <v>3964</v>
      </c>
    </row>
    <row r="77" spans="1:30" s="13" customFormat="1" ht="14.1" customHeight="1" thickBot="1">
      <c r="A77" s="2804"/>
      <c r="B77" s="1253">
        <v>75</v>
      </c>
      <c r="C77" s="1253" t="s">
        <v>770</v>
      </c>
      <c r="D77" s="1253">
        <v>0</v>
      </c>
      <c r="E77" s="1253">
        <v>0</v>
      </c>
      <c r="F77" s="1253">
        <v>491</v>
      </c>
      <c r="G77" s="1253">
        <v>0</v>
      </c>
      <c r="H77" s="1253"/>
      <c r="I77" s="1253"/>
      <c r="J77" s="1253">
        <v>109</v>
      </c>
      <c r="K77" s="1253">
        <v>5</v>
      </c>
      <c r="L77" s="1253">
        <v>0</v>
      </c>
      <c r="M77" s="1253">
        <v>0</v>
      </c>
      <c r="N77" s="1253">
        <v>0</v>
      </c>
      <c r="O77" s="1253">
        <f t="shared" si="69"/>
        <v>600</v>
      </c>
      <c r="P77" s="1253">
        <v>0</v>
      </c>
      <c r="Q77" s="1255">
        <f t="shared" si="70"/>
        <v>0</v>
      </c>
      <c r="R77" s="1253">
        <v>0</v>
      </c>
      <c r="S77" s="1255">
        <f t="shared" si="71"/>
        <v>0</v>
      </c>
      <c r="T77" s="1253">
        <v>573</v>
      </c>
      <c r="U77" s="1254">
        <f t="shared" si="72"/>
        <v>100</v>
      </c>
      <c r="V77" s="1253">
        <v>0</v>
      </c>
      <c r="W77" s="1255">
        <f t="shared" si="73"/>
        <v>0</v>
      </c>
      <c r="X77" s="1253">
        <f t="shared" si="74"/>
        <v>573</v>
      </c>
      <c r="Y77" s="1253">
        <v>0</v>
      </c>
      <c r="Z77" s="1253">
        <v>6</v>
      </c>
      <c r="AA77" s="1253">
        <v>2125</v>
      </c>
      <c r="AB77" s="1253">
        <v>0</v>
      </c>
      <c r="AC77" s="1253">
        <v>0</v>
      </c>
      <c r="AD77" s="1253">
        <f t="shared" si="75"/>
        <v>2125</v>
      </c>
    </row>
    <row r="78" spans="1:30" s="1258" customFormat="1" ht="14.1" customHeight="1" thickTop="1">
      <c r="A78" s="2804"/>
      <c r="B78" s="1130"/>
      <c r="C78" s="1131" t="s">
        <v>113</v>
      </c>
      <c r="D78" s="1256">
        <f t="shared" ref="D78:P78" si="76">+SUM(D69:D77)</f>
        <v>17163</v>
      </c>
      <c r="E78" s="1256">
        <f t="shared" si="76"/>
        <v>0</v>
      </c>
      <c r="F78" s="1256">
        <f t="shared" si="76"/>
        <v>16319</v>
      </c>
      <c r="G78" s="1256">
        <f t="shared" si="76"/>
        <v>9408</v>
      </c>
      <c r="H78" s="1256">
        <f t="shared" si="76"/>
        <v>11668</v>
      </c>
      <c r="I78" s="1256">
        <f t="shared" si="76"/>
        <v>20</v>
      </c>
      <c r="J78" s="1256">
        <f t="shared" si="76"/>
        <v>14404</v>
      </c>
      <c r="K78" s="1256">
        <f t="shared" si="76"/>
        <v>61</v>
      </c>
      <c r="L78" s="1256">
        <f t="shared" si="76"/>
        <v>3581</v>
      </c>
      <c r="M78" s="1256">
        <f t="shared" si="76"/>
        <v>0</v>
      </c>
      <c r="N78" s="1256">
        <f t="shared" si="76"/>
        <v>60</v>
      </c>
      <c r="O78" s="1256">
        <f t="shared" si="76"/>
        <v>72603</v>
      </c>
      <c r="P78" s="1256">
        <f t="shared" si="76"/>
        <v>33572</v>
      </c>
      <c r="Q78" s="1257">
        <f>+ROUND(P78/X78*100,1)</f>
        <v>47.8</v>
      </c>
      <c r="R78" s="1256">
        <f>+SUM(R69:R77)</f>
        <v>3649</v>
      </c>
      <c r="S78" s="1257">
        <f>+ROUND(R78/X78*100,1)</f>
        <v>5.2</v>
      </c>
      <c r="T78" s="1256">
        <f>+SUM(T69:T77)</f>
        <v>32330</v>
      </c>
      <c r="U78" s="1257">
        <f>+ROUND(T78/X78*100,1)</f>
        <v>46.1</v>
      </c>
      <c r="V78" s="1256">
        <f>+SUM(V69:V77)</f>
        <v>628</v>
      </c>
      <c r="W78" s="1257">
        <f>+ROUND(V78/X78*100,1)</f>
        <v>0.9</v>
      </c>
      <c r="X78" s="1256">
        <f>SUM(X69:X77)</f>
        <v>70179</v>
      </c>
      <c r="Y78" s="1256">
        <f t="shared" ref="Y78:AD78" si="77">+SUM(Y69:Y77)</f>
        <v>1776</v>
      </c>
      <c r="Z78" s="1256">
        <f t="shared" si="77"/>
        <v>602</v>
      </c>
      <c r="AA78" s="1256">
        <f t="shared" si="77"/>
        <v>226468</v>
      </c>
      <c r="AB78" s="1256">
        <f t="shared" si="77"/>
        <v>1</v>
      </c>
      <c r="AC78" s="1256">
        <f t="shared" si="77"/>
        <v>503</v>
      </c>
      <c r="AD78" s="1256">
        <f t="shared" si="77"/>
        <v>226971</v>
      </c>
    </row>
    <row r="79" spans="1:30" s="1258" customFormat="1" ht="14.1" customHeight="1">
      <c r="A79" s="2804"/>
      <c r="B79" s="1141"/>
      <c r="C79" s="1142"/>
      <c r="D79" s="1148"/>
      <c r="E79" s="1148"/>
      <c r="F79" s="1148"/>
      <c r="G79" s="1148"/>
      <c r="H79" s="1148"/>
      <c r="I79" s="1148"/>
      <c r="J79" s="1148"/>
      <c r="K79" s="1148"/>
      <c r="L79" s="1148"/>
      <c r="M79" s="1148"/>
      <c r="N79" s="1148"/>
      <c r="O79" s="1148"/>
      <c r="P79" s="1148"/>
      <c r="Q79" s="1150"/>
      <c r="R79" s="1148"/>
      <c r="S79" s="1150"/>
      <c r="T79" s="1148"/>
      <c r="U79" s="1150"/>
      <c r="V79" s="1148"/>
      <c r="W79" s="1150"/>
      <c r="X79" s="1148"/>
      <c r="Y79" s="1148"/>
      <c r="Z79" s="1148"/>
      <c r="AA79" s="1148"/>
      <c r="AB79" s="1148"/>
      <c r="AC79" s="1148"/>
      <c r="AD79" s="1148"/>
    </row>
    <row r="80" spans="1:30" s="13" customFormat="1" ht="14.1" customHeight="1">
      <c r="A80" s="2804" t="s">
        <v>772</v>
      </c>
      <c r="B80" s="1245">
        <v>2</v>
      </c>
      <c r="C80" s="1245" t="s">
        <v>773</v>
      </c>
      <c r="D80" s="1245">
        <v>0</v>
      </c>
      <c r="E80" s="1245">
        <v>0</v>
      </c>
      <c r="F80" s="1245">
        <v>1373</v>
      </c>
      <c r="G80" s="1245">
        <v>404</v>
      </c>
      <c r="H80" s="1245">
        <v>1853</v>
      </c>
      <c r="I80" s="1245">
        <v>4</v>
      </c>
      <c r="J80" s="1245">
        <v>2772</v>
      </c>
      <c r="K80" s="1245">
        <v>10</v>
      </c>
      <c r="L80" s="1245">
        <v>0</v>
      </c>
      <c r="M80" s="1245">
        <v>0</v>
      </c>
      <c r="N80" s="1245">
        <v>0</v>
      </c>
      <c r="O80" s="1245">
        <f t="shared" ref="O80:O84" si="78">D80+E80+F80+G80+H80+J80+L80+M80+N80</f>
        <v>6402</v>
      </c>
      <c r="P80" s="1245">
        <v>2631</v>
      </c>
      <c r="Q80" s="1247">
        <f t="shared" ref="Q80:Q84" si="79">+ROUND(P80/X80*100,1)</f>
        <v>43.9</v>
      </c>
      <c r="R80" s="1245">
        <v>0</v>
      </c>
      <c r="S80" s="1247">
        <f t="shared" ref="S80:S84" si="80">+ROUND(R80/X80*100,1)</f>
        <v>0</v>
      </c>
      <c r="T80" s="1245">
        <v>3363</v>
      </c>
      <c r="U80" s="1247">
        <f t="shared" ref="U80:U84" si="81">+ROUND(T80/X80*100,1)</f>
        <v>56.1</v>
      </c>
      <c r="V80" s="1245">
        <v>0</v>
      </c>
      <c r="W80" s="1247">
        <f t="shared" ref="W80:W84" si="82">+ROUND(V80/X80*100,1)</f>
        <v>0</v>
      </c>
      <c r="X80" s="1245">
        <f t="shared" ref="X80:X84" si="83">P80+R80+T80+V80</f>
        <v>5994</v>
      </c>
      <c r="Y80" s="1245">
        <v>2191</v>
      </c>
      <c r="Z80" s="1245">
        <v>39</v>
      </c>
      <c r="AA80" s="1245">
        <v>16075</v>
      </c>
      <c r="AB80" s="1245">
        <v>0</v>
      </c>
      <c r="AC80" s="1245">
        <v>0</v>
      </c>
      <c r="AD80" s="1245">
        <f t="shared" ref="AD80:AD84" si="84">AA80+AC80</f>
        <v>16075</v>
      </c>
    </row>
    <row r="81" spans="1:30" s="13" customFormat="1" ht="14.1" customHeight="1">
      <c r="A81" s="2804"/>
      <c r="B81" s="1249">
        <v>27</v>
      </c>
      <c r="C81" s="1249" t="s">
        <v>774</v>
      </c>
      <c r="D81" s="1249">
        <v>0</v>
      </c>
      <c r="E81" s="1249">
        <v>0</v>
      </c>
      <c r="F81" s="1249"/>
      <c r="G81" s="1249">
        <v>0</v>
      </c>
      <c r="H81" s="1249"/>
      <c r="I81" s="1249"/>
      <c r="J81" s="1249">
        <v>2356</v>
      </c>
      <c r="K81" s="1249">
        <v>11</v>
      </c>
      <c r="L81" s="1249">
        <v>394</v>
      </c>
      <c r="M81" s="1249">
        <v>0</v>
      </c>
      <c r="N81" s="1249">
        <v>0</v>
      </c>
      <c r="O81" s="1249">
        <f t="shared" si="78"/>
        <v>2750</v>
      </c>
      <c r="P81" s="1249">
        <v>2750</v>
      </c>
      <c r="Q81" s="1251">
        <f t="shared" si="79"/>
        <v>100</v>
      </c>
      <c r="R81" s="1249">
        <v>0</v>
      </c>
      <c r="S81" s="1252">
        <f t="shared" si="80"/>
        <v>0</v>
      </c>
      <c r="T81" s="1249">
        <v>0</v>
      </c>
      <c r="U81" s="1252">
        <f t="shared" si="81"/>
        <v>0</v>
      </c>
      <c r="V81" s="1249">
        <v>0</v>
      </c>
      <c r="W81" s="1252">
        <f t="shared" si="82"/>
        <v>0</v>
      </c>
      <c r="X81" s="1249">
        <f t="shared" si="83"/>
        <v>2750</v>
      </c>
      <c r="Y81" s="1249">
        <v>0</v>
      </c>
      <c r="Z81" s="1249">
        <v>41</v>
      </c>
      <c r="AA81" s="1249">
        <v>12112</v>
      </c>
      <c r="AB81" s="1249">
        <v>0</v>
      </c>
      <c r="AC81" s="1249">
        <v>0</v>
      </c>
      <c r="AD81" s="1249">
        <f t="shared" si="84"/>
        <v>12112</v>
      </c>
    </row>
    <row r="82" spans="1:30" s="13" customFormat="1" ht="14.1" customHeight="1">
      <c r="A82" s="2804"/>
      <c r="B82" s="1249">
        <v>21</v>
      </c>
      <c r="C82" s="1249" t="s">
        <v>775</v>
      </c>
      <c r="D82" s="1249">
        <v>0</v>
      </c>
      <c r="E82" s="1249">
        <v>0</v>
      </c>
      <c r="F82" s="1249">
        <v>970</v>
      </c>
      <c r="G82" s="1249">
        <v>0</v>
      </c>
      <c r="H82" s="1249"/>
      <c r="I82" s="1249"/>
      <c r="J82" s="1249">
        <v>127</v>
      </c>
      <c r="K82" s="1249">
        <v>2</v>
      </c>
      <c r="L82" s="1249">
        <v>1138</v>
      </c>
      <c r="M82" s="1249">
        <v>0</v>
      </c>
      <c r="N82" s="1249">
        <v>0</v>
      </c>
      <c r="O82" s="1249">
        <f t="shared" si="78"/>
        <v>2235</v>
      </c>
      <c r="P82" s="1249">
        <v>946</v>
      </c>
      <c r="Q82" s="1252">
        <f t="shared" si="79"/>
        <v>56.6</v>
      </c>
      <c r="R82" s="1249">
        <v>0</v>
      </c>
      <c r="S82" s="1252">
        <f t="shared" si="80"/>
        <v>0</v>
      </c>
      <c r="T82" s="1249">
        <v>484</v>
      </c>
      <c r="U82" s="1252">
        <f t="shared" si="81"/>
        <v>28.9</v>
      </c>
      <c r="V82" s="1249">
        <v>242</v>
      </c>
      <c r="W82" s="1252">
        <f t="shared" si="82"/>
        <v>14.5</v>
      </c>
      <c r="X82" s="1249">
        <f t="shared" si="83"/>
        <v>1672</v>
      </c>
      <c r="Y82" s="1249">
        <v>242</v>
      </c>
      <c r="Z82" s="1249">
        <v>26</v>
      </c>
      <c r="AA82" s="1249">
        <v>6438</v>
      </c>
      <c r="AB82" s="1249">
        <v>0</v>
      </c>
      <c r="AC82" s="1249">
        <v>0</v>
      </c>
      <c r="AD82" s="1249">
        <f t="shared" si="84"/>
        <v>6438</v>
      </c>
    </row>
    <row r="83" spans="1:30" s="13" customFormat="1" ht="14.1" customHeight="1">
      <c r="A83" s="2804"/>
      <c r="B83" s="1249">
        <v>40</v>
      </c>
      <c r="C83" s="1249" t="s">
        <v>776</v>
      </c>
      <c r="D83" s="1249">
        <v>0</v>
      </c>
      <c r="E83" s="1249">
        <v>0</v>
      </c>
      <c r="F83" s="1249"/>
      <c r="G83" s="1249">
        <v>0</v>
      </c>
      <c r="H83" s="1249"/>
      <c r="I83" s="1249"/>
      <c r="J83" s="1249">
        <v>18</v>
      </c>
      <c r="K83" s="1249">
        <v>2</v>
      </c>
      <c r="L83" s="1249">
        <v>449</v>
      </c>
      <c r="M83" s="1249">
        <v>0</v>
      </c>
      <c r="N83" s="1249">
        <v>0</v>
      </c>
      <c r="O83" s="1249">
        <f t="shared" si="78"/>
        <v>467</v>
      </c>
      <c r="P83" s="1249">
        <v>467</v>
      </c>
      <c r="Q83" s="1251">
        <f t="shared" si="79"/>
        <v>100</v>
      </c>
      <c r="R83" s="1249">
        <v>0</v>
      </c>
      <c r="S83" s="1252">
        <f t="shared" si="80"/>
        <v>0</v>
      </c>
      <c r="T83" s="1249">
        <v>0</v>
      </c>
      <c r="U83" s="1252">
        <f t="shared" si="81"/>
        <v>0</v>
      </c>
      <c r="V83" s="1249">
        <v>0</v>
      </c>
      <c r="W83" s="1252">
        <f t="shared" si="82"/>
        <v>0</v>
      </c>
      <c r="X83" s="1249">
        <f t="shared" si="83"/>
        <v>467</v>
      </c>
      <c r="Y83" s="1249">
        <v>0</v>
      </c>
      <c r="Z83" s="1249">
        <v>6</v>
      </c>
      <c r="AA83" s="1249">
        <v>2400</v>
      </c>
      <c r="AB83" s="1249">
        <v>0</v>
      </c>
      <c r="AC83" s="1249">
        <v>0</v>
      </c>
      <c r="AD83" s="1249">
        <f t="shared" si="84"/>
        <v>2400</v>
      </c>
    </row>
    <row r="84" spans="1:30" s="13" customFormat="1" ht="14.1" customHeight="1" thickBot="1">
      <c r="A84" s="2804"/>
      <c r="B84" s="1253">
        <v>23</v>
      </c>
      <c r="C84" s="1253" t="s">
        <v>778</v>
      </c>
      <c r="D84" s="1253">
        <v>0</v>
      </c>
      <c r="E84" s="1253">
        <v>0</v>
      </c>
      <c r="F84" s="1253"/>
      <c r="G84" s="1253">
        <v>0</v>
      </c>
      <c r="H84" s="1253"/>
      <c r="I84" s="1253"/>
      <c r="J84" s="1253">
        <v>2</v>
      </c>
      <c r="K84" s="1253">
        <v>1</v>
      </c>
      <c r="L84" s="1253">
        <v>790</v>
      </c>
      <c r="M84" s="1253">
        <v>0</v>
      </c>
      <c r="N84" s="1253">
        <v>0</v>
      </c>
      <c r="O84" s="1253">
        <f t="shared" si="78"/>
        <v>792</v>
      </c>
      <c r="P84" s="1253">
        <v>792</v>
      </c>
      <c r="Q84" s="1254">
        <f t="shared" si="79"/>
        <v>100</v>
      </c>
      <c r="R84" s="1253">
        <v>0</v>
      </c>
      <c r="S84" s="1255">
        <f t="shared" si="80"/>
        <v>0</v>
      </c>
      <c r="T84" s="1253">
        <v>0</v>
      </c>
      <c r="U84" s="1255">
        <f t="shared" si="81"/>
        <v>0</v>
      </c>
      <c r="V84" s="1253">
        <v>0</v>
      </c>
      <c r="W84" s="1255">
        <f t="shared" si="82"/>
        <v>0</v>
      </c>
      <c r="X84" s="1253">
        <f t="shared" si="83"/>
        <v>792</v>
      </c>
      <c r="Y84" s="1253">
        <v>0</v>
      </c>
      <c r="Z84" s="1253">
        <v>7</v>
      </c>
      <c r="AA84" s="1253">
        <v>5497</v>
      </c>
      <c r="AB84" s="1253">
        <v>0</v>
      </c>
      <c r="AC84" s="1253">
        <v>0</v>
      </c>
      <c r="AD84" s="1253">
        <f t="shared" si="84"/>
        <v>5497</v>
      </c>
    </row>
    <row r="85" spans="1:30" s="1258" customFormat="1" ht="14.1" customHeight="1" thickTop="1">
      <c r="A85" s="2804"/>
      <c r="B85" s="1130"/>
      <c r="C85" s="1131" t="s">
        <v>113</v>
      </c>
      <c r="D85" s="1256">
        <f t="shared" ref="D85:P85" si="85">+SUM(D80:D84)</f>
        <v>0</v>
      </c>
      <c r="E85" s="1256">
        <f t="shared" si="85"/>
        <v>0</v>
      </c>
      <c r="F85" s="1256">
        <f t="shared" si="85"/>
        <v>2343</v>
      </c>
      <c r="G85" s="1256">
        <f t="shared" si="85"/>
        <v>404</v>
      </c>
      <c r="H85" s="1256">
        <f t="shared" si="85"/>
        <v>1853</v>
      </c>
      <c r="I85" s="1256">
        <f t="shared" si="85"/>
        <v>4</v>
      </c>
      <c r="J85" s="1256">
        <f t="shared" si="85"/>
        <v>5275</v>
      </c>
      <c r="K85" s="1256">
        <f t="shared" si="85"/>
        <v>26</v>
      </c>
      <c r="L85" s="1256">
        <f t="shared" si="85"/>
        <v>2771</v>
      </c>
      <c r="M85" s="1256">
        <f t="shared" si="85"/>
        <v>0</v>
      </c>
      <c r="N85" s="1256">
        <f t="shared" si="85"/>
        <v>0</v>
      </c>
      <c r="O85" s="1256">
        <f t="shared" si="85"/>
        <v>12646</v>
      </c>
      <c r="P85" s="1256">
        <f t="shared" si="85"/>
        <v>7586</v>
      </c>
      <c r="Q85" s="1257">
        <f>+ROUND(P85/X85*100,1)</f>
        <v>65</v>
      </c>
      <c r="R85" s="1256">
        <f>+SUM(R80:R84)</f>
        <v>0</v>
      </c>
      <c r="S85" s="1257">
        <f>+ROUND(R85/X85*100,1)</f>
        <v>0</v>
      </c>
      <c r="T85" s="1256">
        <f>+SUM(T80:T84)</f>
        <v>3847</v>
      </c>
      <c r="U85" s="1257">
        <f>+ROUND(T85/X85*100,1)</f>
        <v>33</v>
      </c>
      <c r="V85" s="1256">
        <f>+SUM(V80:V84)</f>
        <v>242</v>
      </c>
      <c r="W85" s="1257">
        <f>+ROUND(V85/X85*100,1)</f>
        <v>2.1</v>
      </c>
      <c r="X85" s="1256">
        <f t="shared" ref="X85:AD85" si="86">+SUM(X80:X84)</f>
        <v>11675</v>
      </c>
      <c r="Y85" s="1256">
        <f t="shared" si="86"/>
        <v>2433</v>
      </c>
      <c r="Z85" s="1256">
        <f t="shared" si="86"/>
        <v>119</v>
      </c>
      <c r="AA85" s="1256">
        <f t="shared" si="86"/>
        <v>42522</v>
      </c>
      <c r="AB85" s="1256">
        <f t="shared" si="86"/>
        <v>0</v>
      </c>
      <c r="AC85" s="1256">
        <f t="shared" si="86"/>
        <v>0</v>
      </c>
      <c r="AD85" s="1256">
        <f t="shared" si="86"/>
        <v>42522</v>
      </c>
    </row>
    <row r="86" spans="1:30" s="1258" customFormat="1" ht="14.1" customHeight="1">
      <c r="A86" s="2804"/>
      <c r="B86" s="1141"/>
      <c r="C86" s="1142"/>
      <c r="D86" s="1148"/>
      <c r="E86" s="1148"/>
      <c r="F86" s="1148"/>
      <c r="G86" s="1148"/>
      <c r="H86" s="1148"/>
      <c r="I86" s="1148"/>
      <c r="J86" s="1148"/>
      <c r="K86" s="1148"/>
      <c r="L86" s="1148"/>
      <c r="M86" s="1148"/>
      <c r="N86" s="1148"/>
      <c r="O86" s="1148"/>
      <c r="P86" s="1148"/>
      <c r="Q86" s="1150"/>
      <c r="R86" s="1148"/>
      <c r="S86" s="1150"/>
      <c r="T86" s="1148"/>
      <c r="U86" s="1150"/>
      <c r="V86" s="1148"/>
      <c r="W86" s="1150"/>
      <c r="X86" s="1148"/>
      <c r="Y86" s="1148"/>
      <c r="Z86" s="1148"/>
      <c r="AA86" s="1148"/>
      <c r="AB86" s="1148"/>
      <c r="AC86" s="1148"/>
      <c r="AD86" s="1148"/>
    </row>
    <row r="87" spans="1:30" s="1258" customFormat="1" ht="14.1" customHeight="1">
      <c r="A87" s="1201" t="s">
        <v>779</v>
      </c>
      <c r="B87" s="1268"/>
      <c r="C87" s="1203" t="s">
        <v>113</v>
      </c>
      <c r="D87" s="1269">
        <f t="shared" ref="D87:P87" si="87">+D13+D18+D31+D41+D49+D52+D61+D67+D78+D85</f>
        <v>26182</v>
      </c>
      <c r="E87" s="1269">
        <f t="shared" si="87"/>
        <v>0</v>
      </c>
      <c r="F87" s="1269">
        <f>+F13+F18+F31+F41+F49+F52+F61+F67+F78+F85</f>
        <v>66479</v>
      </c>
      <c r="G87" s="1269">
        <f t="shared" si="87"/>
        <v>12553</v>
      </c>
      <c r="H87" s="1269">
        <f t="shared" si="87"/>
        <v>16929</v>
      </c>
      <c r="I87" s="1269">
        <f t="shared" si="87"/>
        <v>34</v>
      </c>
      <c r="J87" s="1269">
        <f t="shared" si="87"/>
        <v>79624</v>
      </c>
      <c r="K87" s="1269">
        <f t="shared" si="87"/>
        <v>381</v>
      </c>
      <c r="L87" s="1269">
        <f t="shared" si="87"/>
        <v>47872</v>
      </c>
      <c r="M87" s="1269">
        <f t="shared" si="87"/>
        <v>0</v>
      </c>
      <c r="N87" s="1269">
        <f t="shared" si="87"/>
        <v>50231</v>
      </c>
      <c r="O87" s="1269">
        <f t="shared" si="87"/>
        <v>299870</v>
      </c>
      <c r="P87" s="1269">
        <f t="shared" si="87"/>
        <v>139452</v>
      </c>
      <c r="Q87" s="1270">
        <f>+ROUND(P87/X87*100,1)</f>
        <v>59.6</v>
      </c>
      <c r="R87" s="1269">
        <f>+R13+R18+R31+R41+R49+R52+R61+R67+R78+R85</f>
        <v>22871</v>
      </c>
      <c r="S87" s="1270">
        <f>+ROUND(R87/X87*100,1)</f>
        <v>9.8000000000000007</v>
      </c>
      <c r="T87" s="1269">
        <f>+T13+T18+T31+T41+T49+T52+T61+T67+T78+T85</f>
        <v>67350</v>
      </c>
      <c r="U87" s="1270">
        <f>+ROUND(T87/X87*100,1)</f>
        <v>28.8</v>
      </c>
      <c r="V87" s="1269">
        <f>+V13+V18+V31+V41+V49+V52+V61+V67+V78+V85</f>
        <v>4112</v>
      </c>
      <c r="W87" s="1270">
        <f>+ROUND(V87/X87*100,1)</f>
        <v>1.8</v>
      </c>
      <c r="X87" s="1269">
        <f t="shared" ref="X87:AD87" si="88">+X13+X18+X31+X41+X49+X52+X61+X67+X78+X85</f>
        <v>233785</v>
      </c>
      <c r="Y87" s="1269">
        <f t="shared" si="88"/>
        <v>12290</v>
      </c>
      <c r="Z87" s="1269">
        <f t="shared" si="88"/>
        <v>2092</v>
      </c>
      <c r="AA87" s="1269">
        <f t="shared" si="88"/>
        <v>839966</v>
      </c>
      <c r="AB87" s="1269">
        <f t="shared" si="88"/>
        <v>1</v>
      </c>
      <c r="AC87" s="1269">
        <f t="shared" si="88"/>
        <v>503</v>
      </c>
      <c r="AD87" s="1269">
        <f t="shared" si="88"/>
        <v>840469</v>
      </c>
    </row>
    <row r="88" spans="1:30" s="1258" customFormat="1" ht="14.1" customHeight="1">
      <c r="Q88" s="1271"/>
      <c r="S88" s="1271"/>
      <c r="U88" s="1271"/>
      <c r="W88" s="1271"/>
    </row>
    <row r="89" spans="1:30" s="1258" customFormat="1" ht="14.1" customHeight="1">
      <c r="Q89" s="1272"/>
      <c r="S89" s="1272"/>
      <c r="U89" s="1272"/>
      <c r="W89" s="1272"/>
    </row>
    <row r="90" spans="1:30" s="1258" customFormat="1" ht="14.1" customHeight="1">
      <c r="Q90" s="1272"/>
      <c r="S90" s="1272"/>
      <c r="U90" s="1272"/>
      <c r="W90" s="1272"/>
    </row>
    <row r="91" spans="1:30" s="1258" customFormat="1" ht="14.1" customHeight="1">
      <c r="Q91" s="1272"/>
      <c r="S91" s="1272"/>
      <c r="U91" s="1272"/>
      <c r="W91" s="1272"/>
    </row>
    <row r="92" spans="1:30" s="1258" customFormat="1" ht="14.1" customHeight="1">
      <c r="Q92" s="1272"/>
      <c r="S92" s="1272"/>
      <c r="U92" s="1272"/>
      <c r="W92" s="1272"/>
    </row>
    <row r="93" spans="1:30" s="1258" customFormat="1" ht="14.1" customHeight="1">
      <c r="Q93" s="1272"/>
      <c r="S93" s="1272"/>
      <c r="U93" s="1272"/>
      <c r="W93" s="1272"/>
    </row>
    <row r="94" spans="1:30" s="1258" customFormat="1" ht="14.1" customHeight="1">
      <c r="Q94" s="1272"/>
      <c r="S94" s="1272"/>
      <c r="U94" s="1272"/>
      <c r="W94" s="1272"/>
    </row>
    <row r="95" spans="1:30" s="1258" customFormat="1" ht="14.1" customHeight="1">
      <c r="Q95" s="1272"/>
      <c r="S95" s="1272"/>
      <c r="U95" s="1272"/>
      <c r="W95" s="1272"/>
    </row>
    <row r="96" spans="1:30" s="1258" customFormat="1" ht="14.1" customHeight="1">
      <c r="Q96" s="1272"/>
      <c r="S96" s="1272"/>
      <c r="U96" s="1272"/>
      <c r="W96" s="1272"/>
    </row>
    <row r="97" spans="17:23" s="1258" customFormat="1" ht="14.1" customHeight="1">
      <c r="Q97" s="1272"/>
      <c r="S97" s="1272"/>
      <c r="U97" s="1272"/>
      <c r="W97" s="1272"/>
    </row>
    <row r="98" spans="17:23" s="1258" customFormat="1" ht="14.1" customHeight="1">
      <c r="Q98" s="1272"/>
      <c r="S98" s="1272"/>
      <c r="U98" s="1272"/>
      <c r="W98" s="1272"/>
    </row>
    <row r="99" spans="17:23" s="1258" customFormat="1" ht="14.1" customHeight="1">
      <c r="Q99" s="1272"/>
      <c r="S99" s="1272"/>
      <c r="U99" s="1272"/>
      <c r="W99" s="1272"/>
    </row>
    <row r="100" spans="17:23" ht="14.1" customHeight="1"/>
    <row r="101" spans="17:23" ht="14.1" customHeight="1"/>
    <row r="102" spans="17:23" ht="14.1" customHeight="1"/>
    <row r="103" spans="17:23" ht="14.1" customHeight="1"/>
    <row r="104" spans="17:23" ht="14.1" customHeight="1"/>
    <row r="105" spans="17:23" ht="14.1" customHeight="1"/>
    <row r="106" spans="17:23" ht="14.1" customHeight="1"/>
    <row r="107" spans="17:23" ht="14.1" customHeight="1"/>
    <row r="108" spans="17:23" ht="14.1" customHeight="1"/>
    <row r="109" spans="17:23" ht="14.1" customHeight="1"/>
    <row r="110" spans="17:23" ht="14.1" customHeight="1"/>
    <row r="111" spans="17:23" ht="14.1" customHeight="1"/>
    <row r="112" spans="17:23"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spans="16157:16157" ht="14.1" customHeight="1"/>
    <row r="194" spans="16157:16157" ht="14.1" customHeight="1"/>
    <row r="195" spans="16157:16157" ht="14.1" customHeight="1"/>
    <row r="196" spans="16157:16157" ht="14.1" customHeight="1"/>
    <row r="197" spans="16157:16157" ht="14.1" customHeight="1"/>
    <row r="198" spans="16157:16157" ht="14.1" customHeight="1"/>
    <row r="199" spans="16157:16157" ht="14.1" customHeight="1"/>
    <row r="200" spans="16157:16157" ht="14.1" customHeight="1"/>
    <row r="201" spans="16157:16157" ht="14.1" customHeight="1"/>
    <row r="202" spans="16157:16157" ht="14.1" customHeight="1"/>
    <row r="203" spans="16157:16157" ht="14.1" customHeight="1"/>
    <row r="204" spans="16157:16157" ht="14.1" customHeight="1"/>
    <row r="205" spans="16157:16157" ht="14.1" customHeight="1"/>
    <row r="206" spans="16157:16157" ht="14.1" customHeight="1"/>
    <row r="207" spans="16157:16157" ht="14.1" customHeight="1"/>
    <row r="208" spans="16157:16157" ht="14.1" customHeight="1">
      <c r="WWK208" s="973"/>
    </row>
  </sheetData>
  <mergeCells count="28">
    <mergeCell ref="A43:A50"/>
    <mergeCell ref="A51:A53"/>
    <mergeCell ref="A54:A62"/>
    <mergeCell ref="A63:A68"/>
    <mergeCell ref="A69:A79"/>
    <mergeCell ref="A80:A86"/>
    <mergeCell ref="Z4:AA4"/>
    <mergeCell ref="AB4:AC4"/>
    <mergeCell ref="A6:A14"/>
    <mergeCell ref="A15:A19"/>
    <mergeCell ref="A20:A32"/>
    <mergeCell ref="A33:A42"/>
    <mergeCell ref="O4:O5"/>
    <mergeCell ref="P4:Q4"/>
    <mergeCell ref="R4:S4"/>
    <mergeCell ref="T4:U4"/>
    <mergeCell ref="V4:W4"/>
    <mergeCell ref="Y4:Y5"/>
    <mergeCell ref="A3:A5"/>
    <mergeCell ref="B3:B5"/>
    <mergeCell ref="C3:C5"/>
    <mergeCell ref="D3:O3"/>
    <mergeCell ref="P3:Y3"/>
    <mergeCell ref="Z3:AD3"/>
    <mergeCell ref="D4:F4"/>
    <mergeCell ref="G4:L4"/>
    <mergeCell ref="M4:M5"/>
    <mergeCell ref="N4:N5"/>
  </mergeCells>
  <phoneticPr fontId="4"/>
  <pageMargins left="0.84" right="0.19685039370078741" top="0.59055118110236227" bottom="0.78740157480314965" header="0.51181102362204722" footer="0.51181102362204722"/>
  <pageSetup paperSize="9" scale="98" pageOrder="overThenDown" orientation="portrait" r:id="rId1"/>
  <headerFooter alignWithMargins="0"/>
  <rowBreaks count="1" manualBreakCount="1">
    <brk id="53" max="16383" man="1"/>
  </rowBreaks>
  <colBreaks count="1" manualBreakCount="1">
    <brk id="15" max="90"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0"/>
  <sheetViews>
    <sheetView workbookViewId="0">
      <pane xSplit="3" ySplit="6" topLeftCell="F7" activePane="bottomRight" state="frozen"/>
      <selection pane="topRight" activeCell="D1" sqref="D1"/>
      <selection pane="bottomLeft" activeCell="A7" sqref="A7"/>
      <selection pane="bottomRight" activeCell="R15" sqref="R15"/>
    </sheetView>
  </sheetViews>
  <sheetFormatPr defaultRowHeight="11.25"/>
  <cols>
    <col min="1" max="1" width="5.625" style="973" customWidth="1"/>
    <col min="2" max="2" width="3" style="973" customWidth="1"/>
    <col min="3" max="3" width="15.375" style="973" customWidth="1"/>
    <col min="4" max="13" width="6.125" style="973" customWidth="1"/>
    <col min="14" max="256" width="9" style="973"/>
    <col min="257" max="257" width="5.625" style="973" customWidth="1"/>
    <col min="258" max="258" width="3" style="973" customWidth="1"/>
    <col min="259" max="259" width="15.375" style="973" customWidth="1"/>
    <col min="260" max="269" width="6.125" style="973" customWidth="1"/>
    <col min="270" max="512" width="9" style="973"/>
    <col min="513" max="513" width="5.625" style="973" customWidth="1"/>
    <col min="514" max="514" width="3" style="973" customWidth="1"/>
    <col min="515" max="515" width="15.375" style="973" customWidth="1"/>
    <col min="516" max="525" width="6.125" style="973" customWidth="1"/>
    <col min="526" max="768" width="9" style="973"/>
    <col min="769" max="769" width="5.625" style="973" customWidth="1"/>
    <col min="770" max="770" width="3" style="973" customWidth="1"/>
    <col min="771" max="771" width="15.375" style="973" customWidth="1"/>
    <col min="772" max="781" width="6.125" style="973" customWidth="1"/>
    <col min="782" max="1024" width="9" style="973"/>
    <col min="1025" max="1025" width="5.625" style="973" customWidth="1"/>
    <col min="1026" max="1026" width="3" style="973" customWidth="1"/>
    <col min="1027" max="1027" width="15.375" style="973" customWidth="1"/>
    <col min="1028" max="1037" width="6.125" style="973" customWidth="1"/>
    <col min="1038" max="1280" width="9" style="973"/>
    <col min="1281" max="1281" width="5.625" style="973" customWidth="1"/>
    <col min="1282" max="1282" width="3" style="973" customWidth="1"/>
    <col min="1283" max="1283" width="15.375" style="973" customWidth="1"/>
    <col min="1284" max="1293" width="6.125" style="973" customWidth="1"/>
    <col min="1294" max="1536" width="9" style="973"/>
    <col min="1537" max="1537" width="5.625" style="973" customWidth="1"/>
    <col min="1538" max="1538" width="3" style="973" customWidth="1"/>
    <col min="1539" max="1539" width="15.375" style="973" customWidth="1"/>
    <col min="1540" max="1549" width="6.125" style="973" customWidth="1"/>
    <col min="1550" max="1792" width="9" style="973"/>
    <col min="1793" max="1793" width="5.625" style="973" customWidth="1"/>
    <col min="1794" max="1794" width="3" style="973" customWidth="1"/>
    <col min="1795" max="1795" width="15.375" style="973" customWidth="1"/>
    <col min="1796" max="1805" width="6.125" style="973" customWidth="1"/>
    <col min="1806" max="2048" width="9" style="973"/>
    <col min="2049" max="2049" width="5.625" style="973" customWidth="1"/>
    <col min="2050" max="2050" width="3" style="973" customWidth="1"/>
    <col min="2051" max="2051" width="15.375" style="973" customWidth="1"/>
    <col min="2052" max="2061" width="6.125" style="973" customWidth="1"/>
    <col min="2062" max="2304" width="9" style="973"/>
    <col min="2305" max="2305" width="5.625" style="973" customWidth="1"/>
    <col min="2306" max="2306" width="3" style="973" customWidth="1"/>
    <col min="2307" max="2307" width="15.375" style="973" customWidth="1"/>
    <col min="2308" max="2317" width="6.125" style="973" customWidth="1"/>
    <col min="2318" max="2560" width="9" style="973"/>
    <col min="2561" max="2561" width="5.625" style="973" customWidth="1"/>
    <col min="2562" max="2562" width="3" style="973" customWidth="1"/>
    <col min="2563" max="2563" width="15.375" style="973" customWidth="1"/>
    <col min="2564" max="2573" width="6.125" style="973" customWidth="1"/>
    <col min="2574" max="2816" width="9" style="973"/>
    <col min="2817" max="2817" width="5.625" style="973" customWidth="1"/>
    <col min="2818" max="2818" width="3" style="973" customWidth="1"/>
    <col min="2819" max="2819" width="15.375" style="973" customWidth="1"/>
    <col min="2820" max="2829" width="6.125" style="973" customWidth="1"/>
    <col min="2830" max="3072" width="9" style="973"/>
    <col min="3073" max="3073" width="5.625" style="973" customWidth="1"/>
    <col min="3074" max="3074" width="3" style="973" customWidth="1"/>
    <col min="3075" max="3075" width="15.375" style="973" customWidth="1"/>
    <col min="3076" max="3085" width="6.125" style="973" customWidth="1"/>
    <col min="3086" max="3328" width="9" style="973"/>
    <col min="3329" max="3329" width="5.625" style="973" customWidth="1"/>
    <col min="3330" max="3330" width="3" style="973" customWidth="1"/>
    <col min="3331" max="3331" width="15.375" style="973" customWidth="1"/>
    <col min="3332" max="3341" width="6.125" style="973" customWidth="1"/>
    <col min="3342" max="3584" width="9" style="973"/>
    <col min="3585" max="3585" width="5.625" style="973" customWidth="1"/>
    <col min="3586" max="3586" width="3" style="973" customWidth="1"/>
    <col min="3587" max="3587" width="15.375" style="973" customWidth="1"/>
    <col min="3588" max="3597" width="6.125" style="973" customWidth="1"/>
    <col min="3598" max="3840" width="9" style="973"/>
    <col min="3841" max="3841" width="5.625" style="973" customWidth="1"/>
    <col min="3842" max="3842" width="3" style="973" customWidth="1"/>
    <col min="3843" max="3843" width="15.375" style="973" customWidth="1"/>
    <col min="3844" max="3853" width="6.125" style="973" customWidth="1"/>
    <col min="3854" max="4096" width="9" style="973"/>
    <col min="4097" max="4097" width="5.625" style="973" customWidth="1"/>
    <col min="4098" max="4098" width="3" style="973" customWidth="1"/>
    <col min="4099" max="4099" width="15.375" style="973" customWidth="1"/>
    <col min="4100" max="4109" width="6.125" style="973" customWidth="1"/>
    <col min="4110" max="4352" width="9" style="973"/>
    <col min="4353" max="4353" width="5.625" style="973" customWidth="1"/>
    <col min="4354" max="4354" width="3" style="973" customWidth="1"/>
    <col min="4355" max="4355" width="15.375" style="973" customWidth="1"/>
    <col min="4356" max="4365" width="6.125" style="973" customWidth="1"/>
    <col min="4366" max="4608" width="9" style="973"/>
    <col min="4609" max="4609" width="5.625" style="973" customWidth="1"/>
    <col min="4610" max="4610" width="3" style="973" customWidth="1"/>
    <col min="4611" max="4611" width="15.375" style="973" customWidth="1"/>
    <col min="4612" max="4621" width="6.125" style="973" customWidth="1"/>
    <col min="4622" max="4864" width="9" style="973"/>
    <col min="4865" max="4865" width="5.625" style="973" customWidth="1"/>
    <col min="4866" max="4866" width="3" style="973" customWidth="1"/>
    <col min="4867" max="4867" width="15.375" style="973" customWidth="1"/>
    <col min="4868" max="4877" width="6.125" style="973" customWidth="1"/>
    <col min="4878" max="5120" width="9" style="973"/>
    <col min="5121" max="5121" width="5.625" style="973" customWidth="1"/>
    <col min="5122" max="5122" width="3" style="973" customWidth="1"/>
    <col min="5123" max="5123" width="15.375" style="973" customWidth="1"/>
    <col min="5124" max="5133" width="6.125" style="973" customWidth="1"/>
    <col min="5134" max="5376" width="9" style="973"/>
    <col min="5377" max="5377" width="5.625" style="973" customWidth="1"/>
    <col min="5378" max="5378" width="3" style="973" customWidth="1"/>
    <col min="5379" max="5379" width="15.375" style="973" customWidth="1"/>
    <col min="5380" max="5389" width="6.125" style="973" customWidth="1"/>
    <col min="5390" max="5632" width="9" style="973"/>
    <col min="5633" max="5633" width="5.625" style="973" customWidth="1"/>
    <col min="5634" max="5634" width="3" style="973" customWidth="1"/>
    <col min="5635" max="5635" width="15.375" style="973" customWidth="1"/>
    <col min="5636" max="5645" width="6.125" style="973" customWidth="1"/>
    <col min="5646" max="5888" width="9" style="973"/>
    <col min="5889" max="5889" width="5.625" style="973" customWidth="1"/>
    <col min="5890" max="5890" width="3" style="973" customWidth="1"/>
    <col min="5891" max="5891" width="15.375" style="973" customWidth="1"/>
    <col min="5892" max="5901" width="6.125" style="973" customWidth="1"/>
    <col min="5902" max="6144" width="9" style="973"/>
    <col min="6145" max="6145" width="5.625" style="973" customWidth="1"/>
    <col min="6146" max="6146" width="3" style="973" customWidth="1"/>
    <col min="6147" max="6147" width="15.375" style="973" customWidth="1"/>
    <col min="6148" max="6157" width="6.125" style="973" customWidth="1"/>
    <col min="6158" max="6400" width="9" style="973"/>
    <col min="6401" max="6401" width="5.625" style="973" customWidth="1"/>
    <col min="6402" max="6402" width="3" style="973" customWidth="1"/>
    <col min="6403" max="6403" width="15.375" style="973" customWidth="1"/>
    <col min="6404" max="6413" width="6.125" style="973" customWidth="1"/>
    <col min="6414" max="6656" width="9" style="973"/>
    <col min="6657" max="6657" width="5.625" style="973" customWidth="1"/>
    <col min="6658" max="6658" width="3" style="973" customWidth="1"/>
    <col min="6659" max="6659" width="15.375" style="973" customWidth="1"/>
    <col min="6660" max="6669" width="6.125" style="973" customWidth="1"/>
    <col min="6670" max="6912" width="9" style="973"/>
    <col min="6913" max="6913" width="5.625" style="973" customWidth="1"/>
    <col min="6914" max="6914" width="3" style="973" customWidth="1"/>
    <col min="6915" max="6915" width="15.375" style="973" customWidth="1"/>
    <col min="6916" max="6925" width="6.125" style="973" customWidth="1"/>
    <col min="6926" max="7168" width="9" style="973"/>
    <col min="7169" max="7169" width="5.625" style="973" customWidth="1"/>
    <col min="7170" max="7170" width="3" style="973" customWidth="1"/>
    <col min="7171" max="7171" width="15.375" style="973" customWidth="1"/>
    <col min="7172" max="7181" width="6.125" style="973" customWidth="1"/>
    <col min="7182" max="7424" width="9" style="973"/>
    <col min="7425" max="7425" width="5.625" style="973" customWidth="1"/>
    <col min="7426" max="7426" width="3" style="973" customWidth="1"/>
    <col min="7427" max="7427" width="15.375" style="973" customWidth="1"/>
    <col min="7428" max="7437" width="6.125" style="973" customWidth="1"/>
    <col min="7438" max="7680" width="9" style="973"/>
    <col min="7681" max="7681" width="5.625" style="973" customWidth="1"/>
    <col min="7682" max="7682" width="3" style="973" customWidth="1"/>
    <col min="7683" max="7683" width="15.375" style="973" customWidth="1"/>
    <col min="7684" max="7693" width="6.125" style="973" customWidth="1"/>
    <col min="7694" max="7936" width="9" style="973"/>
    <col min="7937" max="7937" width="5.625" style="973" customWidth="1"/>
    <col min="7938" max="7938" width="3" style="973" customWidth="1"/>
    <col min="7939" max="7939" width="15.375" style="973" customWidth="1"/>
    <col min="7940" max="7949" width="6.125" style="973" customWidth="1"/>
    <col min="7950" max="8192" width="9" style="973"/>
    <col min="8193" max="8193" width="5.625" style="973" customWidth="1"/>
    <col min="8194" max="8194" width="3" style="973" customWidth="1"/>
    <col min="8195" max="8195" width="15.375" style="973" customWidth="1"/>
    <col min="8196" max="8205" width="6.125" style="973" customWidth="1"/>
    <col min="8206" max="8448" width="9" style="973"/>
    <col min="8449" max="8449" width="5.625" style="973" customWidth="1"/>
    <col min="8450" max="8450" width="3" style="973" customWidth="1"/>
    <col min="8451" max="8451" width="15.375" style="973" customWidth="1"/>
    <col min="8452" max="8461" width="6.125" style="973" customWidth="1"/>
    <col min="8462" max="8704" width="9" style="973"/>
    <col min="8705" max="8705" width="5.625" style="973" customWidth="1"/>
    <col min="8706" max="8706" width="3" style="973" customWidth="1"/>
    <col min="8707" max="8707" width="15.375" style="973" customWidth="1"/>
    <col min="8708" max="8717" width="6.125" style="973" customWidth="1"/>
    <col min="8718" max="8960" width="9" style="973"/>
    <col min="8961" max="8961" width="5.625" style="973" customWidth="1"/>
    <col min="8962" max="8962" width="3" style="973" customWidth="1"/>
    <col min="8963" max="8963" width="15.375" style="973" customWidth="1"/>
    <col min="8964" max="8973" width="6.125" style="973" customWidth="1"/>
    <col min="8974" max="9216" width="9" style="973"/>
    <col min="9217" max="9217" width="5.625" style="973" customWidth="1"/>
    <col min="9218" max="9218" width="3" style="973" customWidth="1"/>
    <col min="9219" max="9219" width="15.375" style="973" customWidth="1"/>
    <col min="9220" max="9229" width="6.125" style="973" customWidth="1"/>
    <col min="9230" max="9472" width="9" style="973"/>
    <col min="9473" max="9473" width="5.625" style="973" customWidth="1"/>
    <col min="9474" max="9474" width="3" style="973" customWidth="1"/>
    <col min="9475" max="9475" width="15.375" style="973" customWidth="1"/>
    <col min="9476" max="9485" width="6.125" style="973" customWidth="1"/>
    <col min="9486" max="9728" width="9" style="973"/>
    <col min="9729" max="9729" width="5.625" style="973" customWidth="1"/>
    <col min="9730" max="9730" width="3" style="973" customWidth="1"/>
    <col min="9731" max="9731" width="15.375" style="973" customWidth="1"/>
    <col min="9732" max="9741" width="6.125" style="973" customWidth="1"/>
    <col min="9742" max="9984" width="9" style="973"/>
    <col min="9985" max="9985" width="5.625" style="973" customWidth="1"/>
    <col min="9986" max="9986" width="3" style="973" customWidth="1"/>
    <col min="9987" max="9987" width="15.375" style="973" customWidth="1"/>
    <col min="9988" max="9997" width="6.125" style="973" customWidth="1"/>
    <col min="9998" max="10240" width="9" style="973"/>
    <col min="10241" max="10241" width="5.625" style="973" customWidth="1"/>
    <col min="10242" max="10242" width="3" style="973" customWidth="1"/>
    <col min="10243" max="10243" width="15.375" style="973" customWidth="1"/>
    <col min="10244" max="10253" width="6.125" style="973" customWidth="1"/>
    <col min="10254" max="10496" width="9" style="973"/>
    <col min="10497" max="10497" width="5.625" style="973" customWidth="1"/>
    <col min="10498" max="10498" width="3" style="973" customWidth="1"/>
    <col min="10499" max="10499" width="15.375" style="973" customWidth="1"/>
    <col min="10500" max="10509" width="6.125" style="973" customWidth="1"/>
    <col min="10510" max="10752" width="9" style="973"/>
    <col min="10753" max="10753" width="5.625" style="973" customWidth="1"/>
    <col min="10754" max="10754" width="3" style="973" customWidth="1"/>
    <col min="10755" max="10755" width="15.375" style="973" customWidth="1"/>
    <col min="10756" max="10765" width="6.125" style="973" customWidth="1"/>
    <col min="10766" max="11008" width="9" style="973"/>
    <col min="11009" max="11009" width="5.625" style="973" customWidth="1"/>
    <col min="11010" max="11010" width="3" style="973" customWidth="1"/>
    <col min="11011" max="11011" width="15.375" style="973" customWidth="1"/>
    <col min="11012" max="11021" width="6.125" style="973" customWidth="1"/>
    <col min="11022" max="11264" width="9" style="973"/>
    <col min="11265" max="11265" width="5.625" style="973" customWidth="1"/>
    <col min="11266" max="11266" width="3" style="973" customWidth="1"/>
    <col min="11267" max="11267" width="15.375" style="973" customWidth="1"/>
    <col min="11268" max="11277" width="6.125" style="973" customWidth="1"/>
    <col min="11278" max="11520" width="9" style="973"/>
    <col min="11521" max="11521" width="5.625" style="973" customWidth="1"/>
    <col min="11522" max="11522" width="3" style="973" customWidth="1"/>
    <col min="11523" max="11523" width="15.375" style="973" customWidth="1"/>
    <col min="11524" max="11533" width="6.125" style="973" customWidth="1"/>
    <col min="11534" max="11776" width="9" style="973"/>
    <col min="11777" max="11777" width="5.625" style="973" customWidth="1"/>
    <col min="11778" max="11778" width="3" style="973" customWidth="1"/>
    <col min="11779" max="11779" width="15.375" style="973" customWidth="1"/>
    <col min="11780" max="11789" width="6.125" style="973" customWidth="1"/>
    <col min="11790" max="12032" width="9" style="973"/>
    <col min="12033" max="12033" width="5.625" style="973" customWidth="1"/>
    <col min="12034" max="12034" width="3" style="973" customWidth="1"/>
    <col min="12035" max="12035" width="15.375" style="973" customWidth="1"/>
    <col min="12036" max="12045" width="6.125" style="973" customWidth="1"/>
    <col min="12046" max="12288" width="9" style="973"/>
    <col min="12289" max="12289" width="5.625" style="973" customWidth="1"/>
    <col min="12290" max="12290" width="3" style="973" customWidth="1"/>
    <col min="12291" max="12291" width="15.375" style="973" customWidth="1"/>
    <col min="12292" max="12301" width="6.125" style="973" customWidth="1"/>
    <col min="12302" max="12544" width="9" style="973"/>
    <col min="12545" max="12545" width="5.625" style="973" customWidth="1"/>
    <col min="12546" max="12546" width="3" style="973" customWidth="1"/>
    <col min="12547" max="12547" width="15.375" style="973" customWidth="1"/>
    <col min="12548" max="12557" width="6.125" style="973" customWidth="1"/>
    <col min="12558" max="12800" width="9" style="973"/>
    <col min="12801" max="12801" width="5.625" style="973" customWidth="1"/>
    <col min="12802" max="12802" width="3" style="973" customWidth="1"/>
    <col min="12803" max="12803" width="15.375" style="973" customWidth="1"/>
    <col min="12804" max="12813" width="6.125" style="973" customWidth="1"/>
    <col min="12814" max="13056" width="9" style="973"/>
    <col min="13057" max="13057" width="5.625" style="973" customWidth="1"/>
    <col min="13058" max="13058" width="3" style="973" customWidth="1"/>
    <col min="13059" max="13059" width="15.375" style="973" customWidth="1"/>
    <col min="13060" max="13069" width="6.125" style="973" customWidth="1"/>
    <col min="13070" max="13312" width="9" style="973"/>
    <col min="13313" max="13313" width="5.625" style="973" customWidth="1"/>
    <col min="13314" max="13314" width="3" style="973" customWidth="1"/>
    <col min="13315" max="13315" width="15.375" style="973" customWidth="1"/>
    <col min="13316" max="13325" width="6.125" style="973" customWidth="1"/>
    <col min="13326" max="13568" width="9" style="973"/>
    <col min="13569" max="13569" width="5.625" style="973" customWidth="1"/>
    <col min="13570" max="13570" width="3" style="973" customWidth="1"/>
    <col min="13571" max="13571" width="15.375" style="973" customWidth="1"/>
    <col min="13572" max="13581" width="6.125" style="973" customWidth="1"/>
    <col min="13582" max="13824" width="9" style="973"/>
    <col min="13825" max="13825" width="5.625" style="973" customWidth="1"/>
    <col min="13826" max="13826" width="3" style="973" customWidth="1"/>
    <col min="13827" max="13827" width="15.375" style="973" customWidth="1"/>
    <col min="13828" max="13837" width="6.125" style="973" customWidth="1"/>
    <col min="13838" max="14080" width="9" style="973"/>
    <col min="14081" max="14081" width="5.625" style="973" customWidth="1"/>
    <col min="14082" max="14082" width="3" style="973" customWidth="1"/>
    <col min="14083" max="14083" width="15.375" style="973" customWidth="1"/>
    <col min="14084" max="14093" width="6.125" style="973" customWidth="1"/>
    <col min="14094" max="14336" width="9" style="973"/>
    <col min="14337" max="14337" width="5.625" style="973" customWidth="1"/>
    <col min="14338" max="14338" width="3" style="973" customWidth="1"/>
    <col min="14339" max="14339" width="15.375" style="973" customWidth="1"/>
    <col min="14340" max="14349" width="6.125" style="973" customWidth="1"/>
    <col min="14350" max="14592" width="9" style="973"/>
    <col min="14593" max="14593" width="5.625" style="973" customWidth="1"/>
    <col min="14594" max="14594" width="3" style="973" customWidth="1"/>
    <col min="14595" max="14595" width="15.375" style="973" customWidth="1"/>
    <col min="14596" max="14605" width="6.125" style="973" customWidth="1"/>
    <col min="14606" max="14848" width="9" style="973"/>
    <col min="14849" max="14849" width="5.625" style="973" customWidth="1"/>
    <col min="14850" max="14850" width="3" style="973" customWidth="1"/>
    <col min="14851" max="14851" width="15.375" style="973" customWidth="1"/>
    <col min="14852" max="14861" width="6.125" style="973" customWidth="1"/>
    <col min="14862" max="15104" width="9" style="973"/>
    <col min="15105" max="15105" width="5.625" style="973" customWidth="1"/>
    <col min="15106" max="15106" width="3" style="973" customWidth="1"/>
    <col min="15107" max="15107" width="15.375" style="973" customWidth="1"/>
    <col min="15108" max="15117" width="6.125" style="973" customWidth="1"/>
    <col min="15118" max="15360" width="9" style="973"/>
    <col min="15361" max="15361" width="5.625" style="973" customWidth="1"/>
    <col min="15362" max="15362" width="3" style="973" customWidth="1"/>
    <col min="15363" max="15363" width="15.375" style="973" customWidth="1"/>
    <col min="15364" max="15373" width="6.125" style="973" customWidth="1"/>
    <col min="15374" max="15616" width="9" style="973"/>
    <col min="15617" max="15617" width="5.625" style="973" customWidth="1"/>
    <col min="15618" max="15618" width="3" style="973" customWidth="1"/>
    <col min="15619" max="15619" width="15.375" style="973" customWidth="1"/>
    <col min="15620" max="15629" width="6.125" style="973" customWidth="1"/>
    <col min="15630" max="15872" width="9" style="973"/>
    <col min="15873" max="15873" width="5.625" style="973" customWidth="1"/>
    <col min="15874" max="15874" width="3" style="973" customWidth="1"/>
    <col min="15875" max="15875" width="15.375" style="973" customWidth="1"/>
    <col min="15876" max="15885" width="6.125" style="973" customWidth="1"/>
    <col min="15886" max="16128" width="9" style="973"/>
    <col min="16129" max="16129" width="5.625" style="973" customWidth="1"/>
    <col min="16130" max="16130" width="3" style="973" customWidth="1"/>
    <col min="16131" max="16131" width="15.375" style="973" customWidth="1"/>
    <col min="16132" max="16141" width="6.125" style="973" customWidth="1"/>
    <col min="16142" max="16384" width="9" style="973"/>
  </cols>
  <sheetData>
    <row r="1" spans="1:13" s="1074" customFormat="1" ht="17.25">
      <c r="A1" s="1074" t="s">
        <v>816</v>
      </c>
    </row>
    <row r="2" spans="1:13" ht="14.1" customHeight="1">
      <c r="D2" s="1066"/>
      <c r="E2" s="1066"/>
      <c r="F2" s="1066"/>
      <c r="G2" s="1066"/>
      <c r="H2" s="1066"/>
      <c r="I2" s="1066"/>
      <c r="J2" s="1066"/>
      <c r="K2" s="1066"/>
      <c r="L2" s="1066"/>
      <c r="M2" s="1066"/>
    </row>
    <row r="3" spans="1:13" s="1027" customFormat="1" ht="16.5" customHeight="1">
      <c r="A3" s="2709" t="s">
        <v>781</v>
      </c>
      <c r="B3" s="2709" t="s">
        <v>483</v>
      </c>
      <c r="C3" s="2709" t="s">
        <v>484</v>
      </c>
      <c r="D3" s="2709" t="s">
        <v>817</v>
      </c>
      <c r="E3" s="2709"/>
      <c r="F3" s="2709"/>
      <c r="G3" s="2709"/>
      <c r="H3" s="2709"/>
      <c r="I3" s="2709"/>
      <c r="J3" s="2709"/>
      <c r="K3" s="2709"/>
      <c r="L3" s="2709"/>
      <c r="M3" s="2709"/>
    </row>
    <row r="4" spans="1:13" s="1027" customFormat="1" ht="16.5" customHeight="1">
      <c r="A4" s="2709"/>
      <c r="B4" s="2709"/>
      <c r="C4" s="2709"/>
      <c r="D4" s="2709" t="s">
        <v>818</v>
      </c>
      <c r="E4" s="2709"/>
      <c r="F4" s="2709"/>
      <c r="G4" s="2709"/>
      <c r="H4" s="2709"/>
      <c r="I4" s="2709"/>
      <c r="J4" s="2709"/>
      <c r="K4" s="2709"/>
      <c r="L4" s="2709" t="s">
        <v>819</v>
      </c>
      <c r="M4" s="2709" t="s">
        <v>515</v>
      </c>
    </row>
    <row r="5" spans="1:13" s="1027" customFormat="1" ht="16.5" customHeight="1">
      <c r="A5" s="2709"/>
      <c r="B5" s="2709"/>
      <c r="C5" s="2709"/>
      <c r="D5" s="2709" t="s">
        <v>820</v>
      </c>
      <c r="E5" s="2709"/>
      <c r="F5" s="2709" t="s">
        <v>821</v>
      </c>
      <c r="G5" s="2709" t="s">
        <v>822</v>
      </c>
      <c r="H5" s="2709" t="s">
        <v>823</v>
      </c>
      <c r="I5" s="2709" t="s">
        <v>824</v>
      </c>
      <c r="J5" s="2709" t="s">
        <v>825</v>
      </c>
      <c r="K5" s="2709" t="s">
        <v>515</v>
      </c>
      <c r="L5" s="2709"/>
      <c r="M5" s="2709"/>
    </row>
    <row r="6" spans="1:13" s="1027" customFormat="1" ht="25.5" customHeight="1">
      <c r="A6" s="2709"/>
      <c r="B6" s="2709"/>
      <c r="C6" s="2709"/>
      <c r="D6" s="984" t="s">
        <v>826</v>
      </c>
      <c r="E6" s="984" t="s">
        <v>827</v>
      </c>
      <c r="F6" s="2709"/>
      <c r="G6" s="2709"/>
      <c r="H6" s="2709"/>
      <c r="I6" s="2709"/>
      <c r="J6" s="2709"/>
      <c r="K6" s="2709"/>
      <c r="L6" s="2709"/>
      <c r="M6" s="2709"/>
    </row>
    <row r="7" spans="1:13" s="1273" customFormat="1" ht="14.1" customHeight="1">
      <c r="A7" s="2804" t="s">
        <v>494</v>
      </c>
      <c r="B7" s="1245">
        <v>13</v>
      </c>
      <c r="C7" s="1245" t="s">
        <v>683</v>
      </c>
      <c r="D7" s="1245">
        <v>1941</v>
      </c>
      <c r="E7" s="1245">
        <v>0</v>
      </c>
      <c r="F7" s="1245">
        <v>1292</v>
      </c>
      <c r="G7" s="1245">
        <v>0</v>
      </c>
      <c r="H7" s="1245">
        <v>165</v>
      </c>
      <c r="I7" s="1245">
        <v>0</v>
      </c>
      <c r="J7" s="1245">
        <v>13</v>
      </c>
      <c r="K7" s="1245">
        <f>D7+E7+F7+G7+H7+I7+J7</f>
        <v>3411</v>
      </c>
      <c r="L7" s="1245">
        <v>0</v>
      </c>
      <c r="M7" s="1245">
        <f>K7+L7</f>
        <v>3411</v>
      </c>
    </row>
    <row r="8" spans="1:13" s="1273" customFormat="1" ht="14.1" customHeight="1">
      <c r="A8" s="2804"/>
      <c r="B8" s="1249">
        <v>50</v>
      </c>
      <c r="C8" s="1249" t="s">
        <v>688</v>
      </c>
      <c r="D8" s="1249">
        <v>563</v>
      </c>
      <c r="E8" s="1249">
        <v>0</v>
      </c>
      <c r="F8" s="1249">
        <v>180</v>
      </c>
      <c r="G8" s="1249">
        <v>0</v>
      </c>
      <c r="H8" s="1249">
        <v>0</v>
      </c>
      <c r="I8" s="1249">
        <v>0</v>
      </c>
      <c r="J8" s="1249">
        <v>1</v>
      </c>
      <c r="K8" s="1249">
        <f>D8+E8+F8+G8+H8+I8+J8</f>
        <v>744</v>
      </c>
      <c r="L8" s="1249">
        <v>0</v>
      </c>
      <c r="M8" s="1249">
        <f>K8+L8</f>
        <v>744</v>
      </c>
    </row>
    <row r="9" spans="1:13" s="1273" customFormat="1" ht="14.1" customHeight="1" thickBot="1">
      <c r="A9" s="2804"/>
      <c r="B9" s="1253">
        <v>86</v>
      </c>
      <c r="C9" s="1253" t="s">
        <v>694</v>
      </c>
      <c r="D9" s="1253">
        <v>534</v>
      </c>
      <c r="E9" s="1253">
        <v>0</v>
      </c>
      <c r="F9" s="1253">
        <v>31</v>
      </c>
      <c r="G9" s="1253">
        <v>0</v>
      </c>
      <c r="H9" s="1253">
        <v>0</v>
      </c>
      <c r="I9" s="1253">
        <v>0</v>
      </c>
      <c r="J9" s="1253">
        <v>0</v>
      </c>
      <c r="K9" s="1253">
        <f>D9+E9+F9+G9+H9+I9+J9</f>
        <v>565</v>
      </c>
      <c r="L9" s="1253">
        <v>0</v>
      </c>
      <c r="M9" s="1253">
        <f>K9+L9</f>
        <v>565</v>
      </c>
    </row>
    <row r="10" spans="1:13" ht="14.1" customHeight="1" thickTop="1">
      <c r="A10" s="2804"/>
      <c r="B10" s="1130"/>
      <c r="C10" s="1131" t="s">
        <v>113</v>
      </c>
      <c r="D10" s="1256">
        <f t="shared" ref="D10:M10" si="0">+SUM(D7:D9)</f>
        <v>3038</v>
      </c>
      <c r="E10" s="1256">
        <f t="shared" si="0"/>
        <v>0</v>
      </c>
      <c r="F10" s="1256">
        <f t="shared" si="0"/>
        <v>1503</v>
      </c>
      <c r="G10" s="1256">
        <f t="shared" si="0"/>
        <v>0</v>
      </c>
      <c r="H10" s="1256">
        <f t="shared" si="0"/>
        <v>165</v>
      </c>
      <c r="I10" s="1256">
        <f t="shared" si="0"/>
        <v>0</v>
      </c>
      <c r="J10" s="1256">
        <f t="shared" si="0"/>
        <v>14</v>
      </c>
      <c r="K10" s="1256">
        <f t="shared" si="0"/>
        <v>4720</v>
      </c>
      <c r="L10" s="1256">
        <f t="shared" si="0"/>
        <v>0</v>
      </c>
      <c r="M10" s="1256">
        <f t="shared" si="0"/>
        <v>4720</v>
      </c>
    </row>
    <row r="11" spans="1:13" ht="14.1" customHeight="1">
      <c r="A11" s="2804"/>
      <c r="B11" s="1141"/>
      <c r="C11" s="1142"/>
      <c r="D11" s="1148"/>
      <c r="E11" s="1148"/>
      <c r="F11" s="1148"/>
      <c r="G11" s="1148"/>
      <c r="H11" s="1148"/>
      <c r="I11" s="1148"/>
      <c r="J11" s="1148"/>
      <c r="K11" s="1148"/>
      <c r="L11" s="1148"/>
      <c r="M11" s="1148"/>
    </row>
    <row r="12" spans="1:13" ht="14.1" customHeight="1">
      <c r="A12" s="2782" t="s">
        <v>697</v>
      </c>
      <c r="B12" s="1245">
        <v>53</v>
      </c>
      <c r="C12" s="1248" t="s">
        <v>700</v>
      </c>
      <c r="D12" s="1245">
        <v>2218</v>
      </c>
      <c r="E12" s="1245">
        <v>0</v>
      </c>
      <c r="F12" s="1245">
        <v>496</v>
      </c>
      <c r="G12" s="1245">
        <v>280</v>
      </c>
      <c r="H12" s="1248">
        <v>119</v>
      </c>
      <c r="I12" s="1245">
        <v>0</v>
      </c>
      <c r="J12" s="1245">
        <v>0</v>
      </c>
      <c r="K12" s="1245">
        <f>D12+E12+F12+G12+H12+I12+J12</f>
        <v>3113</v>
      </c>
      <c r="L12" s="1245">
        <v>0</v>
      </c>
      <c r="M12" s="1245">
        <f>K12+L12</f>
        <v>3113</v>
      </c>
    </row>
    <row r="13" spans="1:13" s="1273" customFormat="1" ht="14.1" customHeight="1" thickBot="1">
      <c r="A13" s="2783"/>
      <c r="B13" s="1262">
        <v>92</v>
      </c>
      <c r="C13" s="1253" t="s">
        <v>828</v>
      </c>
      <c r="D13" s="1262">
        <v>433</v>
      </c>
      <c r="E13" s="1262">
        <v>0</v>
      </c>
      <c r="F13" s="1262">
        <v>74</v>
      </c>
      <c r="G13" s="1262">
        <v>11</v>
      </c>
      <c r="H13" s="1253">
        <v>26</v>
      </c>
      <c r="I13" s="1262">
        <v>29</v>
      </c>
      <c r="J13" s="1262">
        <v>139</v>
      </c>
      <c r="K13" s="1262">
        <f>D13+E13+F13+G13+H13+I13+J13</f>
        <v>712</v>
      </c>
      <c r="L13" s="1262">
        <v>0</v>
      </c>
      <c r="M13" s="1262">
        <f>K13+L13</f>
        <v>712</v>
      </c>
    </row>
    <row r="14" spans="1:13" ht="14.1" customHeight="1" thickTop="1">
      <c r="A14" s="2783"/>
      <c r="B14" s="1130"/>
      <c r="C14" s="1131" t="s">
        <v>113</v>
      </c>
      <c r="D14" s="1256">
        <f>SUM(D12:D13)</f>
        <v>2651</v>
      </c>
      <c r="E14" s="1256">
        <f t="shared" ref="E14:M14" si="1">SUM(E12:E13)</f>
        <v>0</v>
      </c>
      <c r="F14" s="1256">
        <f t="shared" si="1"/>
        <v>570</v>
      </c>
      <c r="G14" s="1256">
        <f t="shared" si="1"/>
        <v>291</v>
      </c>
      <c r="H14" s="1256">
        <f t="shared" si="1"/>
        <v>145</v>
      </c>
      <c r="I14" s="1256">
        <f t="shared" si="1"/>
        <v>29</v>
      </c>
      <c r="J14" s="1256">
        <f t="shared" si="1"/>
        <v>139</v>
      </c>
      <c r="K14" s="1256">
        <f t="shared" si="1"/>
        <v>3825</v>
      </c>
      <c r="L14" s="1256">
        <f t="shared" si="1"/>
        <v>0</v>
      </c>
      <c r="M14" s="1256">
        <f t="shared" si="1"/>
        <v>3825</v>
      </c>
    </row>
    <row r="15" spans="1:13" ht="14.1" customHeight="1">
      <c r="A15" s="2784"/>
      <c r="B15" s="1141"/>
      <c r="C15" s="1142"/>
      <c r="D15" s="1148"/>
      <c r="E15" s="1148"/>
      <c r="F15" s="1148"/>
      <c r="G15" s="1148"/>
      <c r="H15" s="1148"/>
      <c r="I15" s="1148"/>
      <c r="J15" s="1148"/>
      <c r="K15" s="1148"/>
      <c r="L15" s="1148"/>
      <c r="M15" s="1148"/>
    </row>
    <row r="16" spans="1:13" s="1273" customFormat="1" ht="14.1" customHeight="1">
      <c r="A16" s="2804" t="s">
        <v>705</v>
      </c>
      <c r="B16" s="1245">
        <v>5</v>
      </c>
      <c r="C16" s="1245" t="s">
        <v>708</v>
      </c>
      <c r="D16" s="1245">
        <v>3668</v>
      </c>
      <c r="E16" s="1245">
        <v>198</v>
      </c>
      <c r="F16" s="1245">
        <v>1182</v>
      </c>
      <c r="G16" s="1245">
        <v>495</v>
      </c>
      <c r="H16" s="1245">
        <v>394</v>
      </c>
      <c r="I16" s="1245">
        <v>139</v>
      </c>
      <c r="J16" s="1245">
        <v>843</v>
      </c>
      <c r="K16" s="1245">
        <f t="shared" ref="K16:K21" si="2">D16+E16+F16+G16+H16+I16+J16</f>
        <v>6919</v>
      </c>
      <c r="L16" s="1245">
        <v>0</v>
      </c>
      <c r="M16" s="1245">
        <f t="shared" ref="M16:M21" si="3">K16+L16</f>
        <v>6919</v>
      </c>
    </row>
    <row r="17" spans="1:13" s="1273" customFormat="1" ht="14.1" customHeight="1">
      <c r="A17" s="2804"/>
      <c r="B17" s="1249">
        <v>58</v>
      </c>
      <c r="C17" s="1249" t="s">
        <v>712</v>
      </c>
      <c r="D17" s="1249">
        <v>1152</v>
      </c>
      <c r="E17" s="1249">
        <v>0</v>
      </c>
      <c r="F17" s="1249">
        <v>285</v>
      </c>
      <c r="G17" s="1249">
        <v>1345</v>
      </c>
      <c r="H17" s="1249">
        <v>142</v>
      </c>
      <c r="I17" s="1249">
        <v>0</v>
      </c>
      <c r="J17" s="1249">
        <v>101</v>
      </c>
      <c r="K17" s="1249">
        <f t="shared" si="2"/>
        <v>3025</v>
      </c>
      <c r="L17" s="1249">
        <v>0</v>
      </c>
      <c r="M17" s="1249">
        <f t="shared" si="3"/>
        <v>3025</v>
      </c>
    </row>
    <row r="18" spans="1:13" s="1107" customFormat="1" ht="14.1" customHeight="1">
      <c r="A18" s="2804"/>
      <c r="B18" s="1109">
        <v>56</v>
      </c>
      <c r="C18" s="1109" t="s">
        <v>713</v>
      </c>
      <c r="D18" s="1109">
        <v>634</v>
      </c>
      <c r="E18" s="1109">
        <v>0</v>
      </c>
      <c r="F18" s="1109">
        <v>62</v>
      </c>
      <c r="G18" s="1109">
        <v>9</v>
      </c>
      <c r="H18" s="1109">
        <v>78</v>
      </c>
      <c r="I18" s="1109">
        <v>0</v>
      </c>
      <c r="J18" s="1109">
        <v>0</v>
      </c>
      <c r="K18" s="1109">
        <f t="shared" si="2"/>
        <v>783</v>
      </c>
      <c r="L18" s="1109">
        <v>0</v>
      </c>
      <c r="M18" s="1109">
        <f t="shared" si="3"/>
        <v>783</v>
      </c>
    </row>
    <row r="19" spans="1:13" s="1273" customFormat="1" ht="14.1" customHeight="1">
      <c r="A19" s="2804"/>
      <c r="B19" s="1249">
        <v>71</v>
      </c>
      <c r="C19" s="1249" t="s">
        <v>717</v>
      </c>
      <c r="D19" s="1249">
        <v>437</v>
      </c>
      <c r="E19" s="1249">
        <v>0</v>
      </c>
      <c r="F19" s="1249">
        <v>0</v>
      </c>
      <c r="G19" s="1249">
        <v>0</v>
      </c>
      <c r="H19" s="1249">
        <v>0</v>
      </c>
      <c r="I19" s="1249">
        <v>0</v>
      </c>
      <c r="J19" s="1249">
        <v>0</v>
      </c>
      <c r="K19" s="1249">
        <f t="shared" si="2"/>
        <v>437</v>
      </c>
      <c r="L19" s="1249">
        <v>0</v>
      </c>
      <c r="M19" s="1249">
        <f t="shared" si="3"/>
        <v>437</v>
      </c>
    </row>
    <row r="20" spans="1:13" s="1273" customFormat="1" ht="14.1" customHeight="1">
      <c r="A20" s="2804"/>
      <c r="B20" s="1249">
        <v>78</v>
      </c>
      <c r="C20" s="1249" t="s">
        <v>718</v>
      </c>
      <c r="D20" s="1249">
        <v>185</v>
      </c>
      <c r="E20" s="1249">
        <v>0</v>
      </c>
      <c r="F20" s="1249">
        <v>296</v>
      </c>
      <c r="G20" s="1249">
        <v>0</v>
      </c>
      <c r="H20" s="1249">
        <v>0</v>
      </c>
      <c r="I20" s="1249">
        <v>0</v>
      </c>
      <c r="J20" s="1249">
        <v>0</v>
      </c>
      <c r="K20" s="1249">
        <f t="shared" si="2"/>
        <v>481</v>
      </c>
      <c r="L20" s="1249">
        <v>0</v>
      </c>
      <c r="M20" s="1249">
        <f t="shared" si="3"/>
        <v>481</v>
      </c>
    </row>
    <row r="21" spans="1:13" s="1273" customFormat="1" ht="14.1" customHeight="1" thickBot="1">
      <c r="A21" s="2804"/>
      <c r="B21" s="1253">
        <v>85</v>
      </c>
      <c r="C21" s="1253" t="s">
        <v>721</v>
      </c>
      <c r="D21" s="1253">
        <v>86</v>
      </c>
      <c r="E21" s="1253">
        <v>0</v>
      </c>
      <c r="F21" s="1253">
        <v>0</v>
      </c>
      <c r="G21" s="1253">
        <v>0</v>
      </c>
      <c r="H21" s="1253">
        <v>0</v>
      </c>
      <c r="I21" s="1253">
        <v>0</v>
      </c>
      <c r="J21" s="1253">
        <v>0</v>
      </c>
      <c r="K21" s="1253">
        <f t="shared" si="2"/>
        <v>86</v>
      </c>
      <c r="L21" s="1253">
        <v>0</v>
      </c>
      <c r="M21" s="1253">
        <f t="shared" si="3"/>
        <v>86</v>
      </c>
    </row>
    <row r="22" spans="1:13" ht="14.1" customHeight="1" thickTop="1">
      <c r="A22" s="2804"/>
      <c r="B22" s="1130"/>
      <c r="C22" s="1131" t="s">
        <v>113</v>
      </c>
      <c r="D22" s="1256">
        <f t="shared" ref="D22:M22" si="4">+SUM(D16:D21)</f>
        <v>6162</v>
      </c>
      <c r="E22" s="1256">
        <f t="shared" si="4"/>
        <v>198</v>
      </c>
      <c r="F22" s="1256">
        <f t="shared" si="4"/>
        <v>1825</v>
      </c>
      <c r="G22" s="1256">
        <f t="shared" si="4"/>
        <v>1849</v>
      </c>
      <c r="H22" s="1256">
        <f t="shared" si="4"/>
        <v>614</v>
      </c>
      <c r="I22" s="1256">
        <f t="shared" si="4"/>
        <v>139</v>
      </c>
      <c r="J22" s="1256">
        <f t="shared" si="4"/>
        <v>944</v>
      </c>
      <c r="K22" s="1256">
        <f t="shared" si="4"/>
        <v>11731</v>
      </c>
      <c r="L22" s="1256">
        <f t="shared" si="4"/>
        <v>0</v>
      </c>
      <c r="M22" s="1256">
        <f t="shared" si="4"/>
        <v>11731</v>
      </c>
    </row>
    <row r="23" spans="1:13" ht="14.1" customHeight="1">
      <c r="A23" s="2804"/>
      <c r="B23" s="1141"/>
      <c r="C23" s="1142"/>
      <c r="D23" s="1148"/>
      <c r="E23" s="1148"/>
      <c r="F23" s="1148"/>
      <c r="G23" s="1148"/>
      <c r="H23" s="1148"/>
      <c r="I23" s="1148"/>
      <c r="J23" s="1148"/>
      <c r="K23" s="1148"/>
      <c r="L23" s="1148"/>
      <c r="M23" s="1148"/>
    </row>
    <row r="24" spans="1:13" s="1273" customFormat="1" ht="14.1" customHeight="1" thickBot="1">
      <c r="A24" s="2806" t="s">
        <v>500</v>
      </c>
      <c r="B24" s="1262">
        <v>59</v>
      </c>
      <c r="C24" s="1262" t="s">
        <v>726</v>
      </c>
      <c r="D24" s="1262">
        <v>1757</v>
      </c>
      <c r="E24" s="1262">
        <v>0</v>
      </c>
      <c r="F24" s="1262">
        <v>186</v>
      </c>
      <c r="G24" s="1262">
        <v>127</v>
      </c>
      <c r="H24" s="1262">
        <v>109</v>
      </c>
      <c r="I24" s="1262">
        <v>0</v>
      </c>
      <c r="J24" s="1262">
        <v>11</v>
      </c>
      <c r="K24" s="1262">
        <f>D24+E24+F24+G24+H24+I24+J24</f>
        <v>2190</v>
      </c>
      <c r="L24" s="1262">
        <v>0</v>
      </c>
      <c r="M24" s="1262">
        <f>K24+L24</f>
        <v>2190</v>
      </c>
    </row>
    <row r="25" spans="1:13" ht="14.1" customHeight="1" thickTop="1">
      <c r="A25" s="2806"/>
      <c r="B25" s="1130"/>
      <c r="C25" s="1131" t="s">
        <v>113</v>
      </c>
      <c r="D25" s="1256">
        <f t="shared" ref="D25:M25" si="5">+SUM(D24:D24)</f>
        <v>1757</v>
      </c>
      <c r="E25" s="1256">
        <f t="shared" si="5"/>
        <v>0</v>
      </c>
      <c r="F25" s="1256">
        <f t="shared" si="5"/>
        <v>186</v>
      </c>
      <c r="G25" s="1256">
        <f t="shared" si="5"/>
        <v>127</v>
      </c>
      <c r="H25" s="1256">
        <f t="shared" si="5"/>
        <v>109</v>
      </c>
      <c r="I25" s="1256">
        <f t="shared" si="5"/>
        <v>0</v>
      </c>
      <c r="J25" s="1256">
        <f t="shared" si="5"/>
        <v>11</v>
      </c>
      <c r="K25" s="1256">
        <f t="shared" si="5"/>
        <v>2190</v>
      </c>
      <c r="L25" s="1256">
        <f t="shared" si="5"/>
        <v>0</v>
      </c>
      <c r="M25" s="1256">
        <f t="shared" si="5"/>
        <v>2190</v>
      </c>
    </row>
    <row r="26" spans="1:13" ht="14.1" customHeight="1">
      <c r="A26" s="2806"/>
      <c r="B26" s="1141"/>
      <c r="C26" s="1142"/>
      <c r="D26" s="1148"/>
      <c r="E26" s="1148"/>
      <c r="F26" s="1148"/>
      <c r="G26" s="1148"/>
      <c r="H26" s="1148"/>
      <c r="I26" s="1148"/>
      <c r="J26" s="1148"/>
      <c r="K26" s="1148"/>
      <c r="L26" s="1148"/>
      <c r="M26" s="1148"/>
    </row>
    <row r="27" spans="1:13" s="1273" customFormat="1" ht="14.1" customHeight="1" thickBot="1">
      <c r="A27" s="2804" t="s">
        <v>735</v>
      </c>
      <c r="B27" s="1274">
        <v>83</v>
      </c>
      <c r="C27" s="1274" t="s">
        <v>737</v>
      </c>
      <c r="D27" s="1274">
        <v>946</v>
      </c>
      <c r="E27" s="1274">
        <v>14</v>
      </c>
      <c r="F27" s="1274">
        <v>74</v>
      </c>
      <c r="G27" s="1274">
        <v>74</v>
      </c>
      <c r="H27" s="1274">
        <v>56</v>
      </c>
      <c r="I27" s="1274">
        <v>0</v>
      </c>
      <c r="J27" s="1274">
        <v>55</v>
      </c>
      <c r="K27" s="1274">
        <f>D27+E27+F27+G27+H27+I27+J27</f>
        <v>1219</v>
      </c>
      <c r="L27" s="1274">
        <v>0</v>
      </c>
      <c r="M27" s="1274">
        <f>K27+L27</f>
        <v>1219</v>
      </c>
    </row>
    <row r="28" spans="1:13" ht="14.1" customHeight="1" thickTop="1">
      <c r="A28" s="2804"/>
      <c r="B28" s="1130"/>
      <c r="C28" s="1131" t="s">
        <v>113</v>
      </c>
      <c r="D28" s="1256">
        <f t="shared" ref="D28:M28" si="6">+D27</f>
        <v>946</v>
      </c>
      <c r="E28" s="1256">
        <f t="shared" si="6"/>
        <v>14</v>
      </c>
      <c r="F28" s="1256">
        <f t="shared" si="6"/>
        <v>74</v>
      </c>
      <c r="G28" s="1256">
        <f t="shared" si="6"/>
        <v>74</v>
      </c>
      <c r="H28" s="1256">
        <f t="shared" si="6"/>
        <v>56</v>
      </c>
      <c r="I28" s="1256">
        <f t="shared" si="6"/>
        <v>0</v>
      </c>
      <c r="J28" s="1256">
        <f t="shared" si="6"/>
        <v>55</v>
      </c>
      <c r="K28" s="1256">
        <f t="shared" si="6"/>
        <v>1219</v>
      </c>
      <c r="L28" s="1256">
        <f t="shared" si="6"/>
        <v>0</v>
      </c>
      <c r="M28" s="1256">
        <f t="shared" si="6"/>
        <v>1219</v>
      </c>
    </row>
    <row r="29" spans="1:13" ht="14.1" customHeight="1">
      <c r="A29" s="2804"/>
      <c r="B29" s="1141"/>
      <c r="C29" s="1142"/>
      <c r="D29" s="1148"/>
      <c r="E29" s="1148"/>
      <c r="F29" s="1148"/>
      <c r="G29" s="1148"/>
      <c r="H29" s="1148"/>
      <c r="I29" s="1148"/>
      <c r="J29" s="1148"/>
      <c r="K29" s="1148"/>
      <c r="L29" s="1148"/>
      <c r="M29" s="1148"/>
    </row>
    <row r="30" spans="1:13" s="1273" customFormat="1" ht="14.1" customHeight="1" thickBot="1">
      <c r="A30" s="2804" t="s">
        <v>743</v>
      </c>
      <c r="B30" s="1262">
        <v>20</v>
      </c>
      <c r="C30" s="1262" t="s">
        <v>744</v>
      </c>
      <c r="D30" s="1262">
        <v>456</v>
      </c>
      <c r="E30" s="1262">
        <v>0</v>
      </c>
      <c r="F30" s="1262">
        <v>156</v>
      </c>
      <c r="G30" s="1262">
        <v>69</v>
      </c>
      <c r="H30" s="1262">
        <v>0</v>
      </c>
      <c r="I30" s="1262">
        <v>0</v>
      </c>
      <c r="J30" s="1262">
        <v>0</v>
      </c>
      <c r="K30" s="1262">
        <f>D30+E30+F30+G30+H30+I30+J30</f>
        <v>681</v>
      </c>
      <c r="L30" s="1262">
        <v>0</v>
      </c>
      <c r="M30" s="1262">
        <f>K30+L30</f>
        <v>681</v>
      </c>
    </row>
    <row r="31" spans="1:13" ht="14.1" customHeight="1" thickTop="1">
      <c r="A31" s="2804"/>
      <c r="B31" s="1130"/>
      <c r="C31" s="1131" t="s">
        <v>113</v>
      </c>
      <c r="D31" s="1256">
        <f t="shared" ref="D31:M31" si="7">+D30</f>
        <v>456</v>
      </c>
      <c r="E31" s="1256">
        <f t="shared" si="7"/>
        <v>0</v>
      </c>
      <c r="F31" s="1256">
        <f t="shared" si="7"/>
        <v>156</v>
      </c>
      <c r="G31" s="1256">
        <f t="shared" si="7"/>
        <v>69</v>
      </c>
      <c r="H31" s="1256">
        <f t="shared" si="7"/>
        <v>0</v>
      </c>
      <c r="I31" s="1256">
        <f t="shared" si="7"/>
        <v>0</v>
      </c>
      <c r="J31" s="1256">
        <f t="shared" si="7"/>
        <v>0</v>
      </c>
      <c r="K31" s="1256">
        <f t="shared" si="7"/>
        <v>681</v>
      </c>
      <c r="L31" s="1256">
        <f t="shared" si="7"/>
        <v>0</v>
      </c>
      <c r="M31" s="1256">
        <f t="shared" si="7"/>
        <v>681</v>
      </c>
    </row>
    <row r="32" spans="1:13" ht="14.1" customHeight="1">
      <c r="A32" s="2804"/>
      <c r="B32" s="1141"/>
      <c r="C32" s="1142"/>
      <c r="D32" s="1148"/>
      <c r="E32" s="1148"/>
      <c r="F32" s="1148"/>
      <c r="G32" s="1148"/>
      <c r="H32" s="1148"/>
      <c r="I32" s="1148"/>
      <c r="J32" s="1148"/>
      <c r="K32" s="1148"/>
      <c r="L32" s="1148"/>
      <c r="M32" s="1148"/>
    </row>
    <row r="33" spans="1:13" s="1273" customFormat="1" ht="14.1" customHeight="1">
      <c r="A33" s="2804" t="s">
        <v>829</v>
      </c>
      <c r="B33" s="1260">
        <v>89</v>
      </c>
      <c r="C33" s="1260" t="s">
        <v>815</v>
      </c>
      <c r="D33" s="1260">
        <v>9757</v>
      </c>
      <c r="E33" s="1260">
        <v>0</v>
      </c>
      <c r="F33" s="1260">
        <v>0</v>
      </c>
      <c r="G33" s="1260">
        <v>0</v>
      </c>
      <c r="H33" s="1260">
        <v>0</v>
      </c>
      <c r="I33" s="1260">
        <v>0</v>
      </c>
      <c r="J33" s="1260">
        <v>0</v>
      </c>
      <c r="K33" s="1260">
        <f>D33+E33+F33+G33+H33+I33+J33</f>
        <v>9757</v>
      </c>
      <c r="L33" s="1260">
        <v>0</v>
      </c>
      <c r="M33" s="1260">
        <f>K33+L33</f>
        <v>9757</v>
      </c>
    </row>
    <row r="34" spans="1:13" s="1273" customFormat="1" ht="14.1" customHeight="1" thickBot="1">
      <c r="A34" s="2804"/>
      <c r="B34" s="1253">
        <v>32</v>
      </c>
      <c r="C34" s="1253" t="s">
        <v>753</v>
      </c>
      <c r="D34" s="1253">
        <v>653</v>
      </c>
      <c r="E34" s="1253">
        <v>0</v>
      </c>
      <c r="F34" s="1253">
        <v>105</v>
      </c>
      <c r="G34" s="1253">
        <v>0</v>
      </c>
      <c r="H34" s="1253">
        <v>57</v>
      </c>
      <c r="I34" s="1253">
        <v>0</v>
      </c>
      <c r="J34" s="1253">
        <v>0</v>
      </c>
      <c r="K34" s="1253">
        <f>D34+E34+F34+G34+H34+I34+J34</f>
        <v>815</v>
      </c>
      <c r="L34" s="1253">
        <v>0</v>
      </c>
      <c r="M34" s="1253">
        <f>K34+L34</f>
        <v>815</v>
      </c>
    </row>
    <row r="35" spans="1:13" ht="14.1" customHeight="1" thickTop="1">
      <c r="A35" s="2804"/>
      <c r="B35" s="1130"/>
      <c r="C35" s="1131" t="s">
        <v>113</v>
      </c>
      <c r="D35" s="1256">
        <f t="shared" ref="D35:M35" si="8">+SUM(D33:D34)</f>
        <v>10410</v>
      </c>
      <c r="E35" s="1256">
        <f t="shared" si="8"/>
        <v>0</v>
      </c>
      <c r="F35" s="1256">
        <f t="shared" si="8"/>
        <v>105</v>
      </c>
      <c r="G35" s="1256">
        <f t="shared" si="8"/>
        <v>0</v>
      </c>
      <c r="H35" s="1256">
        <f t="shared" si="8"/>
        <v>57</v>
      </c>
      <c r="I35" s="1256">
        <f t="shared" si="8"/>
        <v>0</v>
      </c>
      <c r="J35" s="1256">
        <f t="shared" si="8"/>
        <v>0</v>
      </c>
      <c r="K35" s="1256">
        <f t="shared" si="8"/>
        <v>10572</v>
      </c>
      <c r="L35" s="1256">
        <f t="shared" si="8"/>
        <v>0</v>
      </c>
      <c r="M35" s="1256">
        <f t="shared" si="8"/>
        <v>10572</v>
      </c>
    </row>
    <row r="36" spans="1:13" ht="13.5" customHeight="1">
      <c r="A36" s="2804"/>
      <c r="B36" s="1141"/>
      <c r="C36" s="1142"/>
      <c r="D36" s="1148"/>
      <c r="E36" s="1148"/>
      <c r="F36" s="1148"/>
      <c r="G36" s="1148"/>
      <c r="H36" s="1148"/>
      <c r="I36" s="1148"/>
      <c r="J36" s="1148"/>
      <c r="K36" s="1148"/>
      <c r="L36" s="1148"/>
      <c r="M36" s="1148"/>
    </row>
    <row r="37" spans="1:13" s="1273" customFormat="1" ht="14.1" customHeight="1">
      <c r="A37" s="2805" t="s">
        <v>507</v>
      </c>
      <c r="B37" s="1245">
        <v>9</v>
      </c>
      <c r="C37" s="1245" t="s">
        <v>755</v>
      </c>
      <c r="D37" s="1245">
        <v>1999</v>
      </c>
      <c r="E37" s="1245">
        <v>30</v>
      </c>
      <c r="F37" s="1245">
        <v>415</v>
      </c>
      <c r="G37" s="1245">
        <v>39</v>
      </c>
      <c r="H37" s="1245">
        <v>274</v>
      </c>
      <c r="I37" s="1245">
        <v>0</v>
      </c>
      <c r="J37" s="1245">
        <v>0</v>
      </c>
      <c r="K37" s="1245">
        <f>D37+E37+F37+G37+H37+I37+J37</f>
        <v>2757</v>
      </c>
      <c r="L37" s="1245">
        <v>0</v>
      </c>
      <c r="M37" s="1245">
        <f>K37+L37</f>
        <v>2757</v>
      </c>
    </row>
    <row r="38" spans="1:13" s="1273" customFormat="1" ht="14.1" customHeight="1">
      <c r="A38" s="2805"/>
      <c r="B38" s="1249">
        <v>22</v>
      </c>
      <c r="C38" s="1249" t="s">
        <v>757</v>
      </c>
      <c r="D38" s="1249">
        <v>783</v>
      </c>
      <c r="E38" s="1249">
        <v>0</v>
      </c>
      <c r="F38" s="1249">
        <v>53</v>
      </c>
      <c r="G38" s="1249">
        <v>19</v>
      </c>
      <c r="H38" s="1249">
        <v>51</v>
      </c>
      <c r="I38" s="1249">
        <v>0</v>
      </c>
      <c r="J38" s="1249">
        <v>25</v>
      </c>
      <c r="K38" s="1249">
        <f>D38+E38+F38+G38+H38+I38+J38</f>
        <v>931</v>
      </c>
      <c r="L38" s="1249">
        <v>0</v>
      </c>
      <c r="M38" s="1249">
        <f>K38+L38</f>
        <v>931</v>
      </c>
    </row>
    <row r="39" spans="1:13" s="1273" customFormat="1" ht="14.1" customHeight="1">
      <c r="A39" s="2805"/>
      <c r="B39" s="1249">
        <v>74</v>
      </c>
      <c r="C39" s="1249" t="s">
        <v>758</v>
      </c>
      <c r="D39" s="1249">
        <v>811</v>
      </c>
      <c r="E39" s="1249">
        <v>0</v>
      </c>
      <c r="F39" s="1249">
        <v>0</v>
      </c>
      <c r="G39" s="1249">
        <v>0</v>
      </c>
      <c r="H39" s="1249">
        <v>43</v>
      </c>
      <c r="I39" s="1249">
        <v>0</v>
      </c>
      <c r="J39" s="1249">
        <v>18</v>
      </c>
      <c r="K39" s="1249">
        <f>D39+E39+F39+G39+H39+I39+J39</f>
        <v>872</v>
      </c>
      <c r="L39" s="1249">
        <v>0</v>
      </c>
      <c r="M39" s="1249">
        <f>K39+L39</f>
        <v>872</v>
      </c>
    </row>
    <row r="40" spans="1:13" s="1273" customFormat="1" ht="14.1" customHeight="1" thickBot="1">
      <c r="A40" s="2805"/>
      <c r="B40" s="1253">
        <v>63</v>
      </c>
      <c r="C40" s="1253" t="s">
        <v>760</v>
      </c>
      <c r="D40" s="1253">
        <v>410</v>
      </c>
      <c r="E40" s="1253">
        <v>82</v>
      </c>
      <c r="F40" s="1253">
        <v>666</v>
      </c>
      <c r="G40" s="1253">
        <v>5</v>
      </c>
      <c r="H40" s="1253">
        <v>64</v>
      </c>
      <c r="I40" s="1253">
        <v>19</v>
      </c>
      <c r="J40" s="1253">
        <v>46</v>
      </c>
      <c r="K40" s="1253">
        <f>D40+E40+F40+G40+H40+I40+J40</f>
        <v>1292</v>
      </c>
      <c r="L40" s="1253">
        <v>0</v>
      </c>
      <c r="M40" s="1253">
        <f>K40+L40</f>
        <v>1292</v>
      </c>
    </row>
    <row r="41" spans="1:13" ht="14.1" customHeight="1" thickTop="1">
      <c r="A41" s="2805"/>
      <c r="B41" s="1130"/>
      <c r="C41" s="1131" t="s">
        <v>113</v>
      </c>
      <c r="D41" s="1256">
        <f t="shared" ref="D41:M41" si="9">+SUM(D37:D40)</f>
        <v>4003</v>
      </c>
      <c r="E41" s="1256">
        <f t="shared" si="9"/>
        <v>112</v>
      </c>
      <c r="F41" s="1256">
        <f t="shared" si="9"/>
        <v>1134</v>
      </c>
      <c r="G41" s="1256">
        <f t="shared" si="9"/>
        <v>63</v>
      </c>
      <c r="H41" s="1256">
        <f t="shared" si="9"/>
        <v>432</v>
      </c>
      <c r="I41" s="1256">
        <f t="shared" si="9"/>
        <v>19</v>
      </c>
      <c r="J41" s="1256">
        <f t="shared" si="9"/>
        <v>89</v>
      </c>
      <c r="K41" s="1256">
        <f t="shared" si="9"/>
        <v>5852</v>
      </c>
      <c r="L41" s="1256">
        <f t="shared" si="9"/>
        <v>0</v>
      </c>
      <c r="M41" s="1256">
        <f t="shared" si="9"/>
        <v>5852</v>
      </c>
    </row>
    <row r="42" spans="1:13" ht="14.1" customHeight="1">
      <c r="A42" s="2805"/>
      <c r="B42" s="1141"/>
      <c r="C42" s="1142"/>
      <c r="D42" s="1148"/>
      <c r="E42" s="1148"/>
      <c r="F42" s="1148"/>
      <c r="G42" s="1148"/>
      <c r="H42" s="1148"/>
      <c r="I42" s="1148"/>
      <c r="J42" s="1148"/>
      <c r="K42" s="1148"/>
      <c r="L42" s="1148"/>
      <c r="M42" s="1148"/>
    </row>
    <row r="43" spans="1:13" ht="14.1" customHeight="1" thickBot="1">
      <c r="A43" s="2804" t="s">
        <v>762</v>
      </c>
      <c r="B43" s="1275"/>
      <c r="C43" s="1275"/>
      <c r="D43" s="1275"/>
      <c r="E43" s="1275"/>
      <c r="F43" s="1275"/>
      <c r="G43" s="1275"/>
      <c r="H43" s="1275"/>
      <c r="I43" s="1275"/>
      <c r="J43" s="1275"/>
      <c r="K43" s="1275"/>
      <c r="L43" s="1275"/>
      <c r="M43" s="1275"/>
    </row>
    <row r="44" spans="1:13" ht="14.1" customHeight="1" thickTop="1">
      <c r="A44" s="2804"/>
      <c r="B44" s="1130"/>
      <c r="C44" s="1131" t="s">
        <v>113</v>
      </c>
      <c r="D44" s="1256">
        <f t="shared" ref="D44:M44" si="10">+D43</f>
        <v>0</v>
      </c>
      <c r="E44" s="1256">
        <f t="shared" si="10"/>
        <v>0</v>
      </c>
      <c r="F44" s="1256">
        <f t="shared" si="10"/>
        <v>0</v>
      </c>
      <c r="G44" s="1256">
        <f t="shared" si="10"/>
        <v>0</v>
      </c>
      <c r="H44" s="1256">
        <f t="shared" si="10"/>
        <v>0</v>
      </c>
      <c r="I44" s="1256">
        <f t="shared" si="10"/>
        <v>0</v>
      </c>
      <c r="J44" s="1256">
        <f t="shared" si="10"/>
        <v>0</v>
      </c>
      <c r="K44" s="1256">
        <f t="shared" si="10"/>
        <v>0</v>
      </c>
      <c r="L44" s="1256">
        <f t="shared" si="10"/>
        <v>0</v>
      </c>
      <c r="M44" s="1256">
        <f t="shared" si="10"/>
        <v>0</v>
      </c>
    </row>
    <row r="45" spans="1:13" ht="14.1" customHeight="1">
      <c r="A45" s="2804"/>
      <c r="B45" s="1141"/>
      <c r="C45" s="1142"/>
      <c r="D45" s="1148"/>
      <c r="E45" s="1148"/>
      <c r="F45" s="1148"/>
      <c r="G45" s="1148"/>
      <c r="H45" s="1148"/>
      <c r="I45" s="1148"/>
      <c r="J45" s="1148"/>
      <c r="K45" s="1148"/>
      <c r="L45" s="1148"/>
      <c r="M45" s="1148"/>
    </row>
    <row r="46" spans="1:13" ht="14.1" customHeight="1" thickBot="1">
      <c r="A46" s="2804" t="s">
        <v>772</v>
      </c>
      <c r="B46" s="1276">
        <v>23</v>
      </c>
      <c r="C46" s="1276" t="s">
        <v>830</v>
      </c>
      <c r="D46" s="1276">
        <v>515</v>
      </c>
      <c r="E46" s="1276">
        <v>0</v>
      </c>
      <c r="F46" s="1276">
        <v>0</v>
      </c>
      <c r="G46" s="1276">
        <v>0</v>
      </c>
      <c r="H46" s="1276">
        <v>62</v>
      </c>
      <c r="I46" s="1276">
        <v>0</v>
      </c>
      <c r="J46" s="1276">
        <v>80</v>
      </c>
      <c r="K46" s="1276">
        <f>D46+E46+F46+G46+H46+I46+J46</f>
        <v>657</v>
      </c>
      <c r="L46" s="1276">
        <v>0</v>
      </c>
      <c r="M46" s="1276">
        <f>K46+L46</f>
        <v>657</v>
      </c>
    </row>
    <row r="47" spans="1:13" ht="14.1" customHeight="1" thickTop="1">
      <c r="A47" s="2804"/>
      <c r="B47" s="1130"/>
      <c r="C47" s="1131" t="s">
        <v>113</v>
      </c>
      <c r="D47" s="1256">
        <f t="shared" ref="D47:M47" si="11">+D46</f>
        <v>515</v>
      </c>
      <c r="E47" s="1256">
        <f t="shared" si="11"/>
        <v>0</v>
      </c>
      <c r="F47" s="1256">
        <f t="shared" si="11"/>
        <v>0</v>
      </c>
      <c r="G47" s="1256">
        <f t="shared" si="11"/>
        <v>0</v>
      </c>
      <c r="H47" s="1256">
        <f t="shared" si="11"/>
        <v>62</v>
      </c>
      <c r="I47" s="1256">
        <f t="shared" si="11"/>
        <v>0</v>
      </c>
      <c r="J47" s="1256">
        <f t="shared" si="11"/>
        <v>80</v>
      </c>
      <c r="K47" s="1256">
        <f t="shared" si="11"/>
        <v>657</v>
      </c>
      <c r="L47" s="1256">
        <f t="shared" si="11"/>
        <v>0</v>
      </c>
      <c r="M47" s="1256">
        <f t="shared" si="11"/>
        <v>657</v>
      </c>
    </row>
    <row r="48" spans="1:13" ht="14.1" customHeight="1">
      <c r="A48" s="2804"/>
      <c r="B48" s="1141"/>
      <c r="C48" s="1142"/>
      <c r="D48" s="1148"/>
      <c r="E48" s="1148"/>
      <c r="F48" s="1148"/>
      <c r="G48" s="1148"/>
      <c r="H48" s="1148"/>
      <c r="I48" s="1148"/>
      <c r="J48" s="1148"/>
      <c r="K48" s="1148"/>
      <c r="L48" s="1148"/>
      <c r="M48" s="1148"/>
    </row>
    <row r="49" spans="1:13" ht="14.1" customHeight="1">
      <c r="A49" s="1201" t="s">
        <v>779</v>
      </c>
      <c r="B49" s="1277"/>
      <c r="C49" s="1203" t="s">
        <v>113</v>
      </c>
      <c r="D49" s="1269">
        <f t="shared" ref="D49:M49" si="12">+D10+D14+D22+D25+D28+D31+D35+D41+D44+D47</f>
        <v>29938</v>
      </c>
      <c r="E49" s="1269">
        <f t="shared" si="12"/>
        <v>324</v>
      </c>
      <c r="F49" s="1269">
        <f t="shared" si="12"/>
        <v>5553</v>
      </c>
      <c r="G49" s="1269">
        <f t="shared" si="12"/>
        <v>2473</v>
      </c>
      <c r="H49" s="1269">
        <f t="shared" si="12"/>
        <v>1640</v>
      </c>
      <c r="I49" s="1269">
        <f t="shared" si="12"/>
        <v>187</v>
      </c>
      <c r="J49" s="1269">
        <f t="shared" si="12"/>
        <v>1332</v>
      </c>
      <c r="K49" s="1269">
        <f t="shared" si="12"/>
        <v>41447</v>
      </c>
      <c r="L49" s="1269">
        <f t="shared" si="12"/>
        <v>0</v>
      </c>
      <c r="M49" s="1269">
        <f t="shared" si="12"/>
        <v>41447</v>
      </c>
    </row>
    <row r="50" spans="1:13" ht="14.1" customHeight="1"/>
    <row r="51" spans="1:13" ht="14.1" customHeight="1"/>
    <row r="52" spans="1:13" ht="14.1" customHeight="1"/>
    <row r="53" spans="1:13" ht="14.1" customHeight="1"/>
    <row r="54" spans="1:13" ht="14.1" customHeight="1"/>
    <row r="55" spans="1:13" ht="14.1" customHeight="1"/>
    <row r="56" spans="1:13" ht="14.1" customHeight="1"/>
    <row r="57" spans="1:13" ht="14.1" customHeight="1"/>
    <row r="58" spans="1:13" ht="14.1" customHeight="1"/>
    <row r="59" spans="1:13" ht="14.1" customHeight="1"/>
    <row r="60" spans="1:13" ht="14.1" customHeight="1"/>
    <row r="61" spans="1:13" ht="14.1" customHeight="1"/>
    <row r="62" spans="1:13" ht="14.1" customHeight="1"/>
    <row r="63" spans="1:13" ht="14.1" customHeight="1"/>
    <row r="64" spans="1:13" ht="14.1" customHeight="1"/>
    <row r="65" ht="14.1" customHeight="1"/>
    <row r="66" ht="14.1" customHeight="1"/>
    <row r="67" ht="14.1"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95" ht="14.1" customHeight="1"/>
    <row r="96" ht="14.1" customHeight="1"/>
    <row r="97" ht="14.1" customHeight="1"/>
    <row r="98" ht="14.1" customHeight="1"/>
    <row r="99" ht="14.1" customHeight="1"/>
    <row r="100" ht="14.1" customHeight="1"/>
    <row r="101" ht="14.1" customHeight="1"/>
    <row r="102" ht="14.1" customHeight="1"/>
    <row r="103" ht="14.1" customHeight="1"/>
    <row r="104" ht="14.1" customHeight="1"/>
    <row r="105" ht="14.1" customHeight="1"/>
    <row r="106" ht="14.1" customHeight="1"/>
    <row r="107" ht="14.1" customHeight="1"/>
    <row r="108" ht="14.1" customHeight="1"/>
    <row r="109" ht="14.1" customHeight="1"/>
    <row r="110" ht="14.1" customHeight="1"/>
    <row r="111" ht="14.1" customHeight="1"/>
    <row r="112"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sheetData>
  <mergeCells count="24">
    <mergeCell ref="A43:A45"/>
    <mergeCell ref="A46:A48"/>
    <mergeCell ref="A16:A23"/>
    <mergeCell ref="A24:A26"/>
    <mergeCell ref="A27:A29"/>
    <mergeCell ref="A30:A32"/>
    <mergeCell ref="A33:A36"/>
    <mergeCell ref="A37:A42"/>
    <mergeCell ref="A12:A15"/>
    <mergeCell ref="A3:A6"/>
    <mergeCell ref="B3:B6"/>
    <mergeCell ref="C3:C6"/>
    <mergeCell ref="D3:M3"/>
    <mergeCell ref="D4:K4"/>
    <mergeCell ref="L4:L6"/>
    <mergeCell ref="M4:M6"/>
    <mergeCell ref="D5:E5"/>
    <mergeCell ref="F5:F6"/>
    <mergeCell ref="G5:G6"/>
    <mergeCell ref="H5:H6"/>
    <mergeCell ref="I5:I6"/>
    <mergeCell ref="J5:J6"/>
    <mergeCell ref="K5:K6"/>
    <mergeCell ref="A7:A11"/>
  </mergeCells>
  <phoneticPr fontId="4"/>
  <pageMargins left="0.98425196850393704" right="0.19685039370078741" top="0.59055118110236227" bottom="0.59055118110236227" header="0.51181102362204722" footer="0.51181102362204722"/>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X183"/>
  <sheetViews>
    <sheetView view="pageBreakPreview" zoomScaleNormal="100" workbookViewId="0">
      <pane xSplit="3" ySplit="4" topLeftCell="D5" activePane="bottomRight" state="frozen"/>
      <selection pane="topRight" activeCell="D1" sqref="D1"/>
      <selection pane="bottomLeft" activeCell="A5" sqref="A5"/>
      <selection pane="bottomRight" activeCell="M1" sqref="M1"/>
    </sheetView>
  </sheetViews>
  <sheetFormatPr defaultRowHeight="13.5"/>
  <cols>
    <col min="1" max="1" width="5.625" style="973" customWidth="1"/>
    <col min="2" max="2" width="3" style="973" customWidth="1"/>
    <col min="3" max="3" width="15.375" style="973" customWidth="1"/>
    <col min="4" max="17" width="6.125" style="973" customWidth="1"/>
    <col min="18" max="256" width="9" style="1278"/>
    <col min="257" max="257" width="5.625" style="1278" customWidth="1"/>
    <col min="258" max="258" width="3" style="1278" customWidth="1"/>
    <col min="259" max="259" width="15.375" style="1278" customWidth="1"/>
    <col min="260" max="273" width="6.125" style="1278" customWidth="1"/>
    <col min="274" max="512" width="9" style="1278"/>
    <col min="513" max="513" width="5.625" style="1278" customWidth="1"/>
    <col min="514" max="514" width="3" style="1278" customWidth="1"/>
    <col min="515" max="515" width="15.375" style="1278" customWidth="1"/>
    <col min="516" max="529" width="6.125" style="1278" customWidth="1"/>
    <col min="530" max="768" width="9" style="1278"/>
    <col min="769" max="769" width="5.625" style="1278" customWidth="1"/>
    <col min="770" max="770" width="3" style="1278" customWidth="1"/>
    <col min="771" max="771" width="15.375" style="1278" customWidth="1"/>
    <col min="772" max="785" width="6.125" style="1278" customWidth="1"/>
    <col min="786" max="1024" width="9" style="1278"/>
    <col min="1025" max="1025" width="5.625" style="1278" customWidth="1"/>
    <col min="1026" max="1026" width="3" style="1278" customWidth="1"/>
    <col min="1027" max="1027" width="15.375" style="1278" customWidth="1"/>
    <col min="1028" max="1041" width="6.125" style="1278" customWidth="1"/>
    <col min="1042" max="1280" width="9" style="1278"/>
    <col min="1281" max="1281" width="5.625" style="1278" customWidth="1"/>
    <col min="1282" max="1282" width="3" style="1278" customWidth="1"/>
    <col min="1283" max="1283" width="15.375" style="1278" customWidth="1"/>
    <col min="1284" max="1297" width="6.125" style="1278" customWidth="1"/>
    <col min="1298" max="1536" width="9" style="1278"/>
    <col min="1537" max="1537" width="5.625" style="1278" customWidth="1"/>
    <col min="1538" max="1538" width="3" style="1278" customWidth="1"/>
    <col min="1539" max="1539" width="15.375" style="1278" customWidth="1"/>
    <col min="1540" max="1553" width="6.125" style="1278" customWidth="1"/>
    <col min="1554" max="1792" width="9" style="1278"/>
    <col min="1793" max="1793" width="5.625" style="1278" customWidth="1"/>
    <col min="1794" max="1794" width="3" style="1278" customWidth="1"/>
    <col min="1795" max="1795" width="15.375" style="1278" customWidth="1"/>
    <col min="1796" max="1809" width="6.125" style="1278" customWidth="1"/>
    <col min="1810" max="2048" width="9" style="1278"/>
    <col min="2049" max="2049" width="5.625" style="1278" customWidth="1"/>
    <col min="2050" max="2050" width="3" style="1278" customWidth="1"/>
    <col min="2051" max="2051" width="15.375" style="1278" customWidth="1"/>
    <col min="2052" max="2065" width="6.125" style="1278" customWidth="1"/>
    <col min="2066" max="2304" width="9" style="1278"/>
    <col min="2305" max="2305" width="5.625" style="1278" customWidth="1"/>
    <col min="2306" max="2306" width="3" style="1278" customWidth="1"/>
    <col min="2307" max="2307" width="15.375" style="1278" customWidth="1"/>
    <col min="2308" max="2321" width="6.125" style="1278" customWidth="1"/>
    <col min="2322" max="2560" width="9" style="1278"/>
    <col min="2561" max="2561" width="5.625" style="1278" customWidth="1"/>
    <col min="2562" max="2562" width="3" style="1278" customWidth="1"/>
    <col min="2563" max="2563" width="15.375" style="1278" customWidth="1"/>
    <col min="2564" max="2577" width="6.125" style="1278" customWidth="1"/>
    <col min="2578" max="2816" width="9" style="1278"/>
    <col min="2817" max="2817" width="5.625" style="1278" customWidth="1"/>
    <col min="2818" max="2818" width="3" style="1278" customWidth="1"/>
    <col min="2819" max="2819" width="15.375" style="1278" customWidth="1"/>
    <col min="2820" max="2833" width="6.125" style="1278" customWidth="1"/>
    <col min="2834" max="3072" width="9" style="1278"/>
    <col min="3073" max="3073" width="5.625" style="1278" customWidth="1"/>
    <col min="3074" max="3074" width="3" style="1278" customWidth="1"/>
    <col min="3075" max="3075" width="15.375" style="1278" customWidth="1"/>
    <col min="3076" max="3089" width="6.125" style="1278" customWidth="1"/>
    <col min="3090" max="3328" width="9" style="1278"/>
    <col min="3329" max="3329" width="5.625" style="1278" customWidth="1"/>
    <col min="3330" max="3330" width="3" style="1278" customWidth="1"/>
    <col min="3331" max="3331" width="15.375" style="1278" customWidth="1"/>
    <col min="3332" max="3345" width="6.125" style="1278" customWidth="1"/>
    <col min="3346" max="3584" width="9" style="1278"/>
    <col min="3585" max="3585" width="5.625" style="1278" customWidth="1"/>
    <col min="3586" max="3586" width="3" style="1278" customWidth="1"/>
    <col min="3587" max="3587" width="15.375" style="1278" customWidth="1"/>
    <col min="3588" max="3601" width="6.125" style="1278" customWidth="1"/>
    <col min="3602" max="3840" width="9" style="1278"/>
    <col min="3841" max="3841" width="5.625" style="1278" customWidth="1"/>
    <col min="3842" max="3842" width="3" style="1278" customWidth="1"/>
    <col min="3843" max="3843" width="15.375" style="1278" customWidth="1"/>
    <col min="3844" max="3857" width="6.125" style="1278" customWidth="1"/>
    <col min="3858" max="4096" width="9" style="1278"/>
    <col min="4097" max="4097" width="5.625" style="1278" customWidth="1"/>
    <col min="4098" max="4098" width="3" style="1278" customWidth="1"/>
    <col min="4099" max="4099" width="15.375" style="1278" customWidth="1"/>
    <col min="4100" max="4113" width="6.125" style="1278" customWidth="1"/>
    <col min="4114" max="4352" width="9" style="1278"/>
    <col min="4353" max="4353" width="5.625" style="1278" customWidth="1"/>
    <col min="4354" max="4354" width="3" style="1278" customWidth="1"/>
    <col min="4355" max="4355" width="15.375" style="1278" customWidth="1"/>
    <col min="4356" max="4369" width="6.125" style="1278" customWidth="1"/>
    <col min="4370" max="4608" width="9" style="1278"/>
    <col min="4609" max="4609" width="5.625" style="1278" customWidth="1"/>
    <col min="4610" max="4610" width="3" style="1278" customWidth="1"/>
    <col min="4611" max="4611" width="15.375" style="1278" customWidth="1"/>
    <col min="4612" max="4625" width="6.125" style="1278" customWidth="1"/>
    <col min="4626" max="4864" width="9" style="1278"/>
    <col min="4865" max="4865" width="5.625" style="1278" customWidth="1"/>
    <col min="4866" max="4866" width="3" style="1278" customWidth="1"/>
    <col min="4867" max="4867" width="15.375" style="1278" customWidth="1"/>
    <col min="4868" max="4881" width="6.125" style="1278" customWidth="1"/>
    <col min="4882" max="5120" width="9" style="1278"/>
    <col min="5121" max="5121" width="5.625" style="1278" customWidth="1"/>
    <col min="5122" max="5122" width="3" style="1278" customWidth="1"/>
    <col min="5123" max="5123" width="15.375" style="1278" customWidth="1"/>
    <col min="5124" max="5137" width="6.125" style="1278" customWidth="1"/>
    <col min="5138" max="5376" width="9" style="1278"/>
    <col min="5377" max="5377" width="5.625" style="1278" customWidth="1"/>
    <col min="5378" max="5378" width="3" style="1278" customWidth="1"/>
    <col min="5379" max="5379" width="15.375" style="1278" customWidth="1"/>
    <col min="5380" max="5393" width="6.125" style="1278" customWidth="1"/>
    <col min="5394" max="5632" width="9" style="1278"/>
    <col min="5633" max="5633" width="5.625" style="1278" customWidth="1"/>
    <col min="5634" max="5634" width="3" style="1278" customWidth="1"/>
    <col min="5635" max="5635" width="15.375" style="1278" customWidth="1"/>
    <col min="5636" max="5649" width="6.125" style="1278" customWidth="1"/>
    <col min="5650" max="5888" width="9" style="1278"/>
    <col min="5889" max="5889" width="5.625" style="1278" customWidth="1"/>
    <col min="5890" max="5890" width="3" style="1278" customWidth="1"/>
    <col min="5891" max="5891" width="15.375" style="1278" customWidth="1"/>
    <col min="5892" max="5905" width="6.125" style="1278" customWidth="1"/>
    <col min="5906" max="6144" width="9" style="1278"/>
    <col min="6145" max="6145" width="5.625" style="1278" customWidth="1"/>
    <col min="6146" max="6146" width="3" style="1278" customWidth="1"/>
    <col min="6147" max="6147" width="15.375" style="1278" customWidth="1"/>
    <col min="6148" max="6161" width="6.125" style="1278" customWidth="1"/>
    <col min="6162" max="6400" width="9" style="1278"/>
    <col min="6401" max="6401" width="5.625" style="1278" customWidth="1"/>
    <col min="6402" max="6402" width="3" style="1278" customWidth="1"/>
    <col min="6403" max="6403" width="15.375" style="1278" customWidth="1"/>
    <col min="6404" max="6417" width="6.125" style="1278" customWidth="1"/>
    <col min="6418" max="6656" width="9" style="1278"/>
    <col min="6657" max="6657" width="5.625" style="1278" customWidth="1"/>
    <col min="6658" max="6658" width="3" style="1278" customWidth="1"/>
    <col min="6659" max="6659" width="15.375" style="1278" customWidth="1"/>
    <col min="6660" max="6673" width="6.125" style="1278" customWidth="1"/>
    <col min="6674" max="6912" width="9" style="1278"/>
    <col min="6913" max="6913" width="5.625" style="1278" customWidth="1"/>
    <col min="6914" max="6914" width="3" style="1278" customWidth="1"/>
    <col min="6915" max="6915" width="15.375" style="1278" customWidth="1"/>
    <col min="6916" max="6929" width="6.125" style="1278" customWidth="1"/>
    <col min="6930" max="7168" width="9" style="1278"/>
    <col min="7169" max="7169" width="5.625" style="1278" customWidth="1"/>
    <col min="7170" max="7170" width="3" style="1278" customWidth="1"/>
    <col min="7171" max="7171" width="15.375" style="1278" customWidth="1"/>
    <col min="7172" max="7185" width="6.125" style="1278" customWidth="1"/>
    <col min="7186" max="7424" width="9" style="1278"/>
    <col min="7425" max="7425" width="5.625" style="1278" customWidth="1"/>
    <col min="7426" max="7426" width="3" style="1278" customWidth="1"/>
    <col min="7427" max="7427" width="15.375" style="1278" customWidth="1"/>
    <col min="7428" max="7441" width="6.125" style="1278" customWidth="1"/>
    <col min="7442" max="7680" width="9" style="1278"/>
    <col min="7681" max="7681" width="5.625" style="1278" customWidth="1"/>
    <col min="7682" max="7682" width="3" style="1278" customWidth="1"/>
    <col min="7683" max="7683" width="15.375" style="1278" customWidth="1"/>
    <col min="7684" max="7697" width="6.125" style="1278" customWidth="1"/>
    <col min="7698" max="7936" width="9" style="1278"/>
    <col min="7937" max="7937" width="5.625" style="1278" customWidth="1"/>
    <col min="7938" max="7938" width="3" style="1278" customWidth="1"/>
    <col min="7939" max="7939" width="15.375" style="1278" customWidth="1"/>
    <col min="7940" max="7953" width="6.125" style="1278" customWidth="1"/>
    <col min="7954" max="8192" width="9" style="1278"/>
    <col min="8193" max="8193" width="5.625" style="1278" customWidth="1"/>
    <col min="8194" max="8194" width="3" style="1278" customWidth="1"/>
    <col min="8195" max="8195" width="15.375" style="1278" customWidth="1"/>
    <col min="8196" max="8209" width="6.125" style="1278" customWidth="1"/>
    <col min="8210" max="8448" width="9" style="1278"/>
    <col min="8449" max="8449" width="5.625" style="1278" customWidth="1"/>
    <col min="8450" max="8450" width="3" style="1278" customWidth="1"/>
    <col min="8451" max="8451" width="15.375" style="1278" customWidth="1"/>
    <col min="8452" max="8465" width="6.125" style="1278" customWidth="1"/>
    <col min="8466" max="8704" width="9" style="1278"/>
    <col min="8705" max="8705" width="5.625" style="1278" customWidth="1"/>
    <col min="8706" max="8706" width="3" style="1278" customWidth="1"/>
    <col min="8707" max="8707" width="15.375" style="1278" customWidth="1"/>
    <col min="8708" max="8721" width="6.125" style="1278" customWidth="1"/>
    <col min="8722" max="8960" width="9" style="1278"/>
    <col min="8961" max="8961" width="5.625" style="1278" customWidth="1"/>
    <col min="8962" max="8962" width="3" style="1278" customWidth="1"/>
    <col min="8963" max="8963" width="15.375" style="1278" customWidth="1"/>
    <col min="8964" max="8977" width="6.125" style="1278" customWidth="1"/>
    <col min="8978" max="9216" width="9" style="1278"/>
    <col min="9217" max="9217" width="5.625" style="1278" customWidth="1"/>
    <col min="9218" max="9218" width="3" style="1278" customWidth="1"/>
    <col min="9219" max="9219" width="15.375" style="1278" customWidth="1"/>
    <col min="9220" max="9233" width="6.125" style="1278" customWidth="1"/>
    <col min="9234" max="9472" width="9" style="1278"/>
    <col min="9473" max="9473" width="5.625" style="1278" customWidth="1"/>
    <col min="9474" max="9474" width="3" style="1278" customWidth="1"/>
    <col min="9475" max="9475" width="15.375" style="1278" customWidth="1"/>
    <col min="9476" max="9489" width="6.125" style="1278" customWidth="1"/>
    <col min="9490" max="9728" width="9" style="1278"/>
    <col min="9729" max="9729" width="5.625" style="1278" customWidth="1"/>
    <col min="9730" max="9730" width="3" style="1278" customWidth="1"/>
    <col min="9731" max="9731" width="15.375" style="1278" customWidth="1"/>
    <col min="9732" max="9745" width="6.125" style="1278" customWidth="1"/>
    <col min="9746" max="9984" width="9" style="1278"/>
    <col min="9985" max="9985" width="5.625" style="1278" customWidth="1"/>
    <col min="9986" max="9986" width="3" style="1278" customWidth="1"/>
    <col min="9987" max="9987" width="15.375" style="1278" customWidth="1"/>
    <col min="9988" max="10001" width="6.125" style="1278" customWidth="1"/>
    <col min="10002" max="10240" width="9" style="1278"/>
    <col min="10241" max="10241" width="5.625" style="1278" customWidth="1"/>
    <col min="10242" max="10242" width="3" style="1278" customWidth="1"/>
    <col min="10243" max="10243" width="15.375" style="1278" customWidth="1"/>
    <col min="10244" max="10257" width="6.125" style="1278" customWidth="1"/>
    <col min="10258" max="10496" width="9" style="1278"/>
    <col min="10497" max="10497" width="5.625" style="1278" customWidth="1"/>
    <col min="10498" max="10498" width="3" style="1278" customWidth="1"/>
    <col min="10499" max="10499" width="15.375" style="1278" customWidth="1"/>
    <col min="10500" max="10513" width="6.125" style="1278" customWidth="1"/>
    <col min="10514" max="10752" width="9" style="1278"/>
    <col min="10753" max="10753" width="5.625" style="1278" customWidth="1"/>
    <col min="10754" max="10754" width="3" style="1278" customWidth="1"/>
    <col min="10755" max="10755" width="15.375" style="1278" customWidth="1"/>
    <col min="10756" max="10769" width="6.125" style="1278" customWidth="1"/>
    <col min="10770" max="11008" width="9" style="1278"/>
    <col min="11009" max="11009" width="5.625" style="1278" customWidth="1"/>
    <col min="11010" max="11010" width="3" style="1278" customWidth="1"/>
    <col min="11011" max="11011" width="15.375" style="1278" customWidth="1"/>
    <col min="11012" max="11025" width="6.125" style="1278" customWidth="1"/>
    <col min="11026" max="11264" width="9" style="1278"/>
    <col min="11265" max="11265" width="5.625" style="1278" customWidth="1"/>
    <col min="11266" max="11266" width="3" style="1278" customWidth="1"/>
    <col min="11267" max="11267" width="15.375" style="1278" customWidth="1"/>
    <col min="11268" max="11281" width="6.125" style="1278" customWidth="1"/>
    <col min="11282" max="11520" width="9" style="1278"/>
    <col min="11521" max="11521" width="5.625" style="1278" customWidth="1"/>
    <col min="11522" max="11522" width="3" style="1278" customWidth="1"/>
    <col min="11523" max="11523" width="15.375" style="1278" customWidth="1"/>
    <col min="11524" max="11537" width="6.125" style="1278" customWidth="1"/>
    <col min="11538" max="11776" width="9" style="1278"/>
    <col min="11777" max="11777" width="5.625" style="1278" customWidth="1"/>
    <col min="11778" max="11778" width="3" style="1278" customWidth="1"/>
    <col min="11779" max="11779" width="15.375" style="1278" customWidth="1"/>
    <col min="11780" max="11793" width="6.125" style="1278" customWidth="1"/>
    <col min="11794" max="12032" width="9" style="1278"/>
    <col min="12033" max="12033" width="5.625" style="1278" customWidth="1"/>
    <col min="12034" max="12034" width="3" style="1278" customWidth="1"/>
    <col min="12035" max="12035" width="15.375" style="1278" customWidth="1"/>
    <col min="12036" max="12049" width="6.125" style="1278" customWidth="1"/>
    <col min="12050" max="12288" width="9" style="1278"/>
    <col min="12289" max="12289" width="5.625" style="1278" customWidth="1"/>
    <col min="12290" max="12290" width="3" style="1278" customWidth="1"/>
    <col min="12291" max="12291" width="15.375" style="1278" customWidth="1"/>
    <col min="12292" max="12305" width="6.125" style="1278" customWidth="1"/>
    <col min="12306" max="12544" width="9" style="1278"/>
    <col min="12545" max="12545" width="5.625" style="1278" customWidth="1"/>
    <col min="12546" max="12546" width="3" style="1278" customWidth="1"/>
    <col min="12547" max="12547" width="15.375" style="1278" customWidth="1"/>
    <col min="12548" max="12561" width="6.125" style="1278" customWidth="1"/>
    <col min="12562" max="12800" width="9" style="1278"/>
    <col min="12801" max="12801" width="5.625" style="1278" customWidth="1"/>
    <col min="12802" max="12802" width="3" style="1278" customWidth="1"/>
    <col min="12803" max="12803" width="15.375" style="1278" customWidth="1"/>
    <col min="12804" max="12817" width="6.125" style="1278" customWidth="1"/>
    <col min="12818" max="13056" width="9" style="1278"/>
    <col min="13057" max="13057" width="5.625" style="1278" customWidth="1"/>
    <col min="13058" max="13058" width="3" style="1278" customWidth="1"/>
    <col min="13059" max="13059" width="15.375" style="1278" customWidth="1"/>
    <col min="13060" max="13073" width="6.125" style="1278" customWidth="1"/>
    <col min="13074" max="13312" width="9" style="1278"/>
    <col min="13313" max="13313" width="5.625" style="1278" customWidth="1"/>
    <col min="13314" max="13314" width="3" style="1278" customWidth="1"/>
    <col min="13315" max="13315" width="15.375" style="1278" customWidth="1"/>
    <col min="13316" max="13329" width="6.125" style="1278" customWidth="1"/>
    <col min="13330" max="13568" width="9" style="1278"/>
    <col min="13569" max="13569" width="5.625" style="1278" customWidth="1"/>
    <col min="13570" max="13570" width="3" style="1278" customWidth="1"/>
    <col min="13571" max="13571" width="15.375" style="1278" customWidth="1"/>
    <col min="13572" max="13585" width="6.125" style="1278" customWidth="1"/>
    <col min="13586" max="13824" width="9" style="1278"/>
    <col min="13825" max="13825" width="5.625" style="1278" customWidth="1"/>
    <col min="13826" max="13826" width="3" style="1278" customWidth="1"/>
    <col min="13827" max="13827" width="15.375" style="1278" customWidth="1"/>
    <col min="13828" max="13841" width="6.125" style="1278" customWidth="1"/>
    <col min="13842" max="14080" width="9" style="1278"/>
    <col min="14081" max="14081" width="5.625" style="1278" customWidth="1"/>
    <col min="14082" max="14082" width="3" style="1278" customWidth="1"/>
    <col min="14083" max="14083" width="15.375" style="1278" customWidth="1"/>
    <col min="14084" max="14097" width="6.125" style="1278" customWidth="1"/>
    <col min="14098" max="14336" width="9" style="1278"/>
    <col min="14337" max="14337" width="5.625" style="1278" customWidth="1"/>
    <col min="14338" max="14338" width="3" style="1278" customWidth="1"/>
    <col min="14339" max="14339" width="15.375" style="1278" customWidth="1"/>
    <col min="14340" max="14353" width="6.125" style="1278" customWidth="1"/>
    <col min="14354" max="14592" width="9" style="1278"/>
    <col min="14593" max="14593" width="5.625" style="1278" customWidth="1"/>
    <col min="14594" max="14594" width="3" style="1278" customWidth="1"/>
    <col min="14595" max="14595" width="15.375" style="1278" customWidth="1"/>
    <col min="14596" max="14609" width="6.125" style="1278" customWidth="1"/>
    <col min="14610" max="14848" width="9" style="1278"/>
    <col min="14849" max="14849" width="5.625" style="1278" customWidth="1"/>
    <col min="14850" max="14850" width="3" style="1278" customWidth="1"/>
    <col min="14851" max="14851" width="15.375" style="1278" customWidth="1"/>
    <col min="14852" max="14865" width="6.125" style="1278" customWidth="1"/>
    <col min="14866" max="15104" width="9" style="1278"/>
    <col min="15105" max="15105" width="5.625" style="1278" customWidth="1"/>
    <col min="15106" max="15106" width="3" style="1278" customWidth="1"/>
    <col min="15107" max="15107" width="15.375" style="1278" customWidth="1"/>
    <col min="15108" max="15121" width="6.125" style="1278" customWidth="1"/>
    <col min="15122" max="15360" width="9" style="1278"/>
    <col min="15361" max="15361" width="5.625" style="1278" customWidth="1"/>
    <col min="15362" max="15362" width="3" style="1278" customWidth="1"/>
    <col min="15363" max="15363" width="15.375" style="1278" customWidth="1"/>
    <col min="15364" max="15377" width="6.125" style="1278" customWidth="1"/>
    <col min="15378" max="15616" width="9" style="1278"/>
    <col min="15617" max="15617" width="5.625" style="1278" customWidth="1"/>
    <col min="15618" max="15618" width="3" style="1278" customWidth="1"/>
    <col min="15619" max="15619" width="15.375" style="1278" customWidth="1"/>
    <col min="15620" max="15633" width="6.125" style="1278" customWidth="1"/>
    <col min="15634" max="15872" width="9" style="1278"/>
    <col min="15873" max="15873" width="5.625" style="1278" customWidth="1"/>
    <col min="15874" max="15874" width="3" style="1278" customWidth="1"/>
    <col min="15875" max="15875" width="15.375" style="1278" customWidth="1"/>
    <col min="15876" max="15889" width="6.125" style="1278" customWidth="1"/>
    <col min="15890" max="16128" width="9" style="1278"/>
    <col min="16129" max="16129" width="5.625" style="1278" customWidth="1"/>
    <col min="16130" max="16130" width="3" style="1278" customWidth="1"/>
    <col min="16131" max="16131" width="15.375" style="1278" customWidth="1"/>
    <col min="16132" max="16144" width="6.125" style="1278" customWidth="1"/>
    <col min="16145" max="16145" width="6.125" style="973" customWidth="1"/>
    <col min="16146" max="16384" width="9" style="973"/>
  </cols>
  <sheetData>
    <row r="1" spans="1:17" s="1074" customFormat="1" ht="17.25">
      <c r="A1" s="1074" t="s">
        <v>831</v>
      </c>
    </row>
    <row r="2" spans="1:17" ht="14.1" customHeight="1"/>
    <row r="3" spans="1:17" s="1027" customFormat="1" ht="17.25" customHeight="1">
      <c r="A3" s="2709" t="s">
        <v>781</v>
      </c>
      <c r="B3" s="2709" t="s">
        <v>483</v>
      </c>
      <c r="C3" s="2709" t="s">
        <v>484</v>
      </c>
      <c r="D3" s="2709" t="s">
        <v>832</v>
      </c>
      <c r="E3" s="2709"/>
      <c r="F3" s="2709"/>
      <c r="G3" s="2709"/>
      <c r="H3" s="2709"/>
      <c r="I3" s="2709"/>
      <c r="J3" s="2709"/>
      <c r="K3" s="2709"/>
      <c r="L3" s="2709"/>
      <c r="M3" s="2709"/>
      <c r="N3" s="2709"/>
      <c r="O3" s="2709"/>
      <c r="P3" s="2709"/>
      <c r="Q3" s="2709"/>
    </row>
    <row r="4" spans="1:17" s="1027" customFormat="1" ht="34.5" customHeight="1">
      <c r="A4" s="2709"/>
      <c r="B4" s="2709"/>
      <c r="C4" s="2709"/>
      <c r="D4" s="984" t="s">
        <v>833</v>
      </c>
      <c r="E4" s="984" t="s">
        <v>834</v>
      </c>
      <c r="F4" s="984" t="s">
        <v>835</v>
      </c>
      <c r="G4" s="984" t="s">
        <v>836</v>
      </c>
      <c r="H4" s="984" t="s">
        <v>837</v>
      </c>
      <c r="I4" s="984" t="s">
        <v>838</v>
      </c>
      <c r="J4" s="984" t="s">
        <v>839</v>
      </c>
      <c r="K4" s="984" t="s">
        <v>840</v>
      </c>
      <c r="L4" s="984" t="s">
        <v>841</v>
      </c>
      <c r="M4" s="984" t="s">
        <v>842</v>
      </c>
      <c r="N4" s="984" t="s">
        <v>843</v>
      </c>
      <c r="O4" s="984" t="s">
        <v>844</v>
      </c>
      <c r="P4" s="984" t="s">
        <v>825</v>
      </c>
      <c r="Q4" s="984" t="s">
        <v>515</v>
      </c>
    </row>
    <row r="5" spans="1:17" s="1273" customFormat="1" ht="14.1" customHeight="1">
      <c r="A5" s="2806" t="s">
        <v>494</v>
      </c>
      <c r="B5" s="1245">
        <v>6</v>
      </c>
      <c r="C5" s="1245" t="s">
        <v>677</v>
      </c>
      <c r="D5" s="1245">
        <v>2963</v>
      </c>
      <c r="E5" s="1245">
        <v>0</v>
      </c>
      <c r="F5" s="1249">
        <v>462</v>
      </c>
      <c r="G5" s="1245">
        <v>319</v>
      </c>
      <c r="H5" s="1245">
        <v>0</v>
      </c>
      <c r="I5" s="1245">
        <v>338</v>
      </c>
      <c r="J5" s="1245">
        <v>255</v>
      </c>
      <c r="K5" s="1245">
        <v>311</v>
      </c>
      <c r="L5" s="1245">
        <v>0</v>
      </c>
      <c r="M5" s="1245">
        <v>40</v>
      </c>
      <c r="N5" s="1245">
        <v>54</v>
      </c>
      <c r="O5" s="1245">
        <v>0</v>
      </c>
      <c r="P5" s="1245">
        <v>0</v>
      </c>
      <c r="Q5" s="1245">
        <f>D5+E5+F5+G5+H5+I5+J5+K5+L5+M5+N5+O5+P5</f>
        <v>4742</v>
      </c>
    </row>
    <row r="6" spans="1:17" s="1273" customFormat="1" ht="14.1" customHeight="1">
      <c r="A6" s="2806"/>
      <c r="B6" s="1249">
        <v>42</v>
      </c>
      <c r="C6" s="1249" t="s">
        <v>681</v>
      </c>
      <c r="D6" s="1249">
        <v>514</v>
      </c>
      <c r="E6" s="1249">
        <v>0</v>
      </c>
      <c r="F6" s="1249">
        <v>32</v>
      </c>
      <c r="G6" s="1249">
        <v>11</v>
      </c>
      <c r="H6" s="1249">
        <v>3</v>
      </c>
      <c r="I6" s="1249">
        <v>2</v>
      </c>
      <c r="J6" s="1249">
        <v>5</v>
      </c>
      <c r="K6" s="1249">
        <v>28</v>
      </c>
      <c r="L6" s="1249">
        <v>0</v>
      </c>
      <c r="M6" s="1249">
        <v>0</v>
      </c>
      <c r="N6" s="1249">
        <v>0</v>
      </c>
      <c r="O6" s="1249">
        <v>0</v>
      </c>
      <c r="P6" s="1249">
        <v>0</v>
      </c>
      <c r="Q6" s="1249">
        <f>D6+E6+F6+G6+H6+I6+J6+K6+L6+M6+N6+O6+P6</f>
        <v>595</v>
      </c>
    </row>
    <row r="7" spans="1:17" s="1273" customFormat="1" ht="14.1" customHeight="1">
      <c r="A7" s="2806"/>
      <c r="B7" s="1260">
        <v>90</v>
      </c>
      <c r="C7" s="1260" t="s">
        <v>686</v>
      </c>
      <c r="D7" s="1260">
        <v>387</v>
      </c>
      <c r="E7" s="1260">
        <v>0</v>
      </c>
      <c r="F7" s="1260">
        <v>254</v>
      </c>
      <c r="G7" s="1260">
        <v>64</v>
      </c>
      <c r="H7" s="1260">
        <v>32</v>
      </c>
      <c r="I7" s="1260">
        <v>14</v>
      </c>
      <c r="J7" s="1260">
        <v>25</v>
      </c>
      <c r="K7" s="1260">
        <v>0</v>
      </c>
      <c r="L7" s="1260">
        <v>0</v>
      </c>
      <c r="M7" s="1260">
        <v>0</v>
      </c>
      <c r="N7" s="1260">
        <v>0</v>
      </c>
      <c r="O7" s="1260">
        <v>0</v>
      </c>
      <c r="P7" s="1260">
        <v>0</v>
      </c>
      <c r="Q7" s="1260">
        <f>D7+E7+F7+G7+H7+I7+J7+K7+L7+M7+N7+O7+P7</f>
        <v>776</v>
      </c>
    </row>
    <row r="8" spans="1:17" s="1273" customFormat="1" ht="14.1" customHeight="1" thickBot="1">
      <c r="A8" s="2806"/>
      <c r="B8" s="1253">
        <v>37</v>
      </c>
      <c r="C8" s="1253" t="s">
        <v>692</v>
      </c>
      <c r="D8" s="1253">
        <v>4233</v>
      </c>
      <c r="E8" s="1253">
        <v>0</v>
      </c>
      <c r="F8" s="1253">
        <v>5029</v>
      </c>
      <c r="G8" s="1253">
        <v>640</v>
      </c>
      <c r="H8" s="1253">
        <v>429</v>
      </c>
      <c r="I8" s="1253">
        <v>807</v>
      </c>
      <c r="J8" s="1253">
        <v>953</v>
      </c>
      <c r="K8" s="1253">
        <v>681</v>
      </c>
      <c r="L8" s="1253">
        <v>221</v>
      </c>
      <c r="M8" s="1253">
        <v>0</v>
      </c>
      <c r="N8" s="1253">
        <v>0</v>
      </c>
      <c r="O8" s="1253">
        <v>0</v>
      </c>
      <c r="P8" s="1253">
        <v>0</v>
      </c>
      <c r="Q8" s="1253">
        <f>D8+E8+F8+G8+H8+I8+J8+K8+L8+M8+N8+O8+P8</f>
        <v>12993</v>
      </c>
    </row>
    <row r="9" spans="1:17" s="1107" customFormat="1" ht="14.1" customHeight="1" thickTop="1">
      <c r="A9" s="2806"/>
      <c r="B9" s="1130"/>
      <c r="C9" s="1131" t="s">
        <v>113</v>
      </c>
      <c r="D9" s="1256">
        <f t="shared" ref="D9:Q9" si="0">+SUM(D5:D8)</f>
        <v>8097</v>
      </c>
      <c r="E9" s="1256">
        <f t="shared" si="0"/>
        <v>0</v>
      </c>
      <c r="F9" s="1256">
        <f t="shared" si="0"/>
        <v>5777</v>
      </c>
      <c r="G9" s="1256">
        <f t="shared" si="0"/>
        <v>1034</v>
      </c>
      <c r="H9" s="1256">
        <f t="shared" si="0"/>
        <v>464</v>
      </c>
      <c r="I9" s="1256">
        <f t="shared" si="0"/>
        <v>1161</v>
      </c>
      <c r="J9" s="1256">
        <f t="shared" si="0"/>
        <v>1238</v>
      </c>
      <c r="K9" s="1256">
        <f t="shared" si="0"/>
        <v>1020</v>
      </c>
      <c r="L9" s="1256">
        <f t="shared" si="0"/>
        <v>221</v>
      </c>
      <c r="M9" s="1256">
        <f t="shared" si="0"/>
        <v>40</v>
      </c>
      <c r="N9" s="1256">
        <f t="shared" si="0"/>
        <v>54</v>
      </c>
      <c r="O9" s="1256">
        <f t="shared" si="0"/>
        <v>0</v>
      </c>
      <c r="P9" s="1256">
        <f t="shared" si="0"/>
        <v>0</v>
      </c>
      <c r="Q9" s="1256">
        <f t="shared" si="0"/>
        <v>19106</v>
      </c>
    </row>
    <row r="10" spans="1:17" s="1107" customFormat="1" ht="14.1" customHeight="1">
      <c r="A10" s="2806"/>
      <c r="B10" s="1141"/>
      <c r="C10" s="1142"/>
      <c r="D10" s="1148"/>
      <c r="E10" s="1148"/>
      <c r="F10" s="1148"/>
      <c r="G10" s="1148"/>
      <c r="H10" s="1148"/>
      <c r="I10" s="1148"/>
      <c r="J10" s="1148"/>
      <c r="K10" s="1148"/>
      <c r="L10" s="1148"/>
      <c r="M10" s="1148"/>
      <c r="N10" s="1148"/>
      <c r="O10" s="1148"/>
      <c r="P10" s="1148"/>
      <c r="Q10" s="1148"/>
    </row>
    <row r="11" spans="1:17" s="1273" customFormat="1" ht="14.1" customHeight="1" thickBot="1">
      <c r="A11" s="2806" t="s">
        <v>697</v>
      </c>
      <c r="B11" s="1245">
        <v>3</v>
      </c>
      <c r="C11" s="1245" t="s">
        <v>698</v>
      </c>
      <c r="D11" s="1245">
        <v>10047</v>
      </c>
      <c r="E11" s="1245">
        <v>0</v>
      </c>
      <c r="F11" s="1245">
        <v>902</v>
      </c>
      <c r="G11" s="1245">
        <v>720</v>
      </c>
      <c r="H11" s="1245">
        <v>285</v>
      </c>
      <c r="I11" s="1245">
        <v>676</v>
      </c>
      <c r="J11" s="1245">
        <v>873</v>
      </c>
      <c r="K11" s="1245">
        <v>990</v>
      </c>
      <c r="L11" s="1245">
        <v>202</v>
      </c>
      <c r="M11" s="1245">
        <v>0</v>
      </c>
      <c r="N11" s="1245">
        <v>27</v>
      </c>
      <c r="O11" s="1245">
        <v>0</v>
      </c>
      <c r="P11" s="1245">
        <v>0</v>
      </c>
      <c r="Q11" s="1245">
        <f>D11+E11+F11+G11+H11+I11+J11+K11+L11+M11+N11+O11+P11</f>
        <v>14722</v>
      </c>
    </row>
    <row r="12" spans="1:17" s="1107" customFormat="1" ht="14.1" customHeight="1" thickTop="1">
      <c r="A12" s="2806"/>
      <c r="B12" s="1130"/>
      <c r="C12" s="1131" t="s">
        <v>113</v>
      </c>
      <c r="D12" s="1256">
        <f t="shared" ref="D12:Q12" si="1">+SUM(D11:D11)</f>
        <v>10047</v>
      </c>
      <c r="E12" s="1256">
        <f t="shared" si="1"/>
        <v>0</v>
      </c>
      <c r="F12" s="1256">
        <f t="shared" si="1"/>
        <v>902</v>
      </c>
      <c r="G12" s="1256">
        <f t="shared" si="1"/>
        <v>720</v>
      </c>
      <c r="H12" s="1256">
        <f t="shared" si="1"/>
        <v>285</v>
      </c>
      <c r="I12" s="1256">
        <f t="shared" si="1"/>
        <v>676</v>
      </c>
      <c r="J12" s="1256">
        <f t="shared" si="1"/>
        <v>873</v>
      </c>
      <c r="K12" s="1256">
        <f t="shared" si="1"/>
        <v>990</v>
      </c>
      <c r="L12" s="1256">
        <f t="shared" si="1"/>
        <v>202</v>
      </c>
      <c r="M12" s="1256">
        <f t="shared" si="1"/>
        <v>0</v>
      </c>
      <c r="N12" s="1256">
        <f t="shared" si="1"/>
        <v>27</v>
      </c>
      <c r="O12" s="1256">
        <f t="shared" si="1"/>
        <v>0</v>
      </c>
      <c r="P12" s="1256">
        <f t="shared" si="1"/>
        <v>0</v>
      </c>
      <c r="Q12" s="1256">
        <f t="shared" si="1"/>
        <v>14722</v>
      </c>
    </row>
    <row r="13" spans="1:17" s="1107" customFormat="1" ht="14.1" customHeight="1">
      <c r="A13" s="2806"/>
      <c r="B13" s="1141"/>
      <c r="C13" s="1142"/>
      <c r="D13" s="1148"/>
      <c r="E13" s="1148"/>
      <c r="F13" s="1148"/>
      <c r="G13" s="1148"/>
      <c r="H13" s="1148"/>
      <c r="I13" s="1148"/>
      <c r="J13" s="1148"/>
      <c r="K13" s="1148"/>
      <c r="L13" s="1148"/>
      <c r="M13" s="1148"/>
      <c r="N13" s="1148"/>
      <c r="O13" s="1148"/>
      <c r="P13" s="1148"/>
      <c r="Q13" s="1148"/>
    </row>
    <row r="14" spans="1:17" s="1273" customFormat="1" ht="14.1" customHeight="1">
      <c r="A14" s="2806" t="s">
        <v>705</v>
      </c>
      <c r="B14" s="1245">
        <v>14</v>
      </c>
      <c r="C14" s="1245" t="s">
        <v>706</v>
      </c>
      <c r="D14" s="1245">
        <v>3956</v>
      </c>
      <c r="E14" s="1245">
        <v>0</v>
      </c>
      <c r="F14" s="1245">
        <v>213</v>
      </c>
      <c r="G14" s="1245">
        <v>305</v>
      </c>
      <c r="H14" s="1245">
        <v>0</v>
      </c>
      <c r="I14" s="1245">
        <v>251</v>
      </c>
      <c r="J14" s="1245">
        <v>410</v>
      </c>
      <c r="K14" s="1245">
        <v>189</v>
      </c>
      <c r="L14" s="1245">
        <v>0</v>
      </c>
      <c r="M14" s="1245">
        <v>0</v>
      </c>
      <c r="N14" s="1245">
        <v>0</v>
      </c>
      <c r="O14" s="1245">
        <v>0</v>
      </c>
      <c r="P14" s="1245">
        <v>0</v>
      </c>
      <c r="Q14" s="1245">
        <f t="shared" ref="Q14:Q18" si="2">D14+E14+F14+G14+H14+I14+J14+K14+L14+M14+N14+O14+P14</f>
        <v>5324</v>
      </c>
    </row>
    <row r="15" spans="1:17" s="1273" customFormat="1" ht="14.1" customHeight="1">
      <c r="A15" s="2806"/>
      <c r="B15" s="1249">
        <v>45</v>
      </c>
      <c r="C15" s="1249" t="s">
        <v>710</v>
      </c>
      <c r="D15" s="1249">
        <v>4363</v>
      </c>
      <c r="E15" s="1249">
        <v>0</v>
      </c>
      <c r="F15" s="1249">
        <v>222</v>
      </c>
      <c r="G15" s="1249">
        <v>314</v>
      </c>
      <c r="H15" s="1249">
        <v>115</v>
      </c>
      <c r="I15" s="1249">
        <v>353</v>
      </c>
      <c r="J15" s="1249">
        <v>1498</v>
      </c>
      <c r="K15" s="1249">
        <v>324</v>
      </c>
      <c r="L15" s="1249">
        <v>0</v>
      </c>
      <c r="M15" s="1249">
        <v>0</v>
      </c>
      <c r="N15" s="1249">
        <v>0</v>
      </c>
      <c r="O15" s="1249">
        <v>0</v>
      </c>
      <c r="P15" s="1249">
        <v>0</v>
      </c>
      <c r="Q15" s="1249">
        <f t="shared" si="2"/>
        <v>7189</v>
      </c>
    </row>
    <row r="16" spans="1:17" s="1273" customFormat="1" ht="14.1" customHeight="1">
      <c r="A16" s="2806"/>
      <c r="B16" s="1249">
        <v>17</v>
      </c>
      <c r="C16" s="1249" t="s">
        <v>711</v>
      </c>
      <c r="D16" s="1249">
        <v>1536</v>
      </c>
      <c r="E16" s="1249">
        <v>0</v>
      </c>
      <c r="F16" s="1249">
        <v>93</v>
      </c>
      <c r="G16" s="1249">
        <v>177</v>
      </c>
      <c r="H16" s="1249">
        <v>0</v>
      </c>
      <c r="I16" s="1249">
        <v>122</v>
      </c>
      <c r="J16" s="1249">
        <v>196</v>
      </c>
      <c r="K16" s="1249">
        <v>85</v>
      </c>
      <c r="L16" s="1249">
        <v>5</v>
      </c>
      <c r="M16" s="1249">
        <v>0</v>
      </c>
      <c r="N16" s="1249">
        <v>0</v>
      </c>
      <c r="O16" s="1249">
        <v>0</v>
      </c>
      <c r="P16" s="1249">
        <v>0</v>
      </c>
      <c r="Q16" s="1249">
        <f t="shared" si="2"/>
        <v>2214</v>
      </c>
    </row>
    <row r="17" spans="1:17" s="1273" customFormat="1" ht="14.1" customHeight="1">
      <c r="A17" s="2806"/>
      <c r="B17" s="1249">
        <v>79</v>
      </c>
      <c r="C17" s="1249" t="s">
        <v>719</v>
      </c>
      <c r="D17" s="1249">
        <v>35</v>
      </c>
      <c r="E17" s="1249">
        <v>0</v>
      </c>
      <c r="F17" s="1249">
        <v>63</v>
      </c>
      <c r="G17" s="1249">
        <v>2</v>
      </c>
      <c r="H17" s="1249">
        <v>7</v>
      </c>
      <c r="I17" s="1249">
        <v>8</v>
      </c>
      <c r="J17" s="1249">
        <v>11</v>
      </c>
      <c r="K17" s="1249">
        <v>6</v>
      </c>
      <c r="L17" s="1249">
        <v>36</v>
      </c>
      <c r="M17" s="1249">
        <v>0</v>
      </c>
      <c r="N17" s="1249">
        <v>0</v>
      </c>
      <c r="O17" s="1249">
        <v>0</v>
      </c>
      <c r="P17" s="1249">
        <v>0</v>
      </c>
      <c r="Q17" s="1249">
        <f t="shared" si="2"/>
        <v>168</v>
      </c>
    </row>
    <row r="18" spans="1:17" s="1273" customFormat="1" ht="14.1" customHeight="1" thickBot="1">
      <c r="A18" s="2806"/>
      <c r="B18" s="1253">
        <v>80</v>
      </c>
      <c r="C18" s="1253" t="s">
        <v>720</v>
      </c>
      <c r="D18" s="1253">
        <v>0</v>
      </c>
      <c r="E18" s="1253">
        <v>0</v>
      </c>
      <c r="F18" s="1253">
        <v>71</v>
      </c>
      <c r="G18" s="1253">
        <v>2</v>
      </c>
      <c r="H18" s="1253">
        <v>8</v>
      </c>
      <c r="I18" s="1253">
        <v>5</v>
      </c>
      <c r="J18" s="1253">
        <v>28</v>
      </c>
      <c r="K18" s="1253">
        <v>24</v>
      </c>
      <c r="L18" s="1253">
        <v>11</v>
      </c>
      <c r="M18" s="1253">
        <v>0</v>
      </c>
      <c r="N18" s="1253">
        <v>0</v>
      </c>
      <c r="O18" s="1253">
        <v>0</v>
      </c>
      <c r="P18" s="1253">
        <v>0</v>
      </c>
      <c r="Q18" s="1253">
        <f t="shared" si="2"/>
        <v>149</v>
      </c>
    </row>
    <row r="19" spans="1:17" s="1107" customFormat="1" ht="14.1" customHeight="1" thickTop="1">
      <c r="A19" s="2806"/>
      <c r="B19" s="1130"/>
      <c r="C19" s="1131" t="s">
        <v>113</v>
      </c>
      <c r="D19" s="1256">
        <f t="shared" ref="D19:Q19" si="3">+SUM(D14:D18)</f>
        <v>9890</v>
      </c>
      <c r="E19" s="1256">
        <f t="shared" si="3"/>
        <v>0</v>
      </c>
      <c r="F19" s="1256">
        <f t="shared" si="3"/>
        <v>662</v>
      </c>
      <c r="G19" s="1256">
        <f t="shared" si="3"/>
        <v>800</v>
      </c>
      <c r="H19" s="1256">
        <f t="shared" si="3"/>
        <v>130</v>
      </c>
      <c r="I19" s="1256">
        <f t="shared" si="3"/>
        <v>739</v>
      </c>
      <c r="J19" s="1256">
        <f t="shared" si="3"/>
        <v>2143</v>
      </c>
      <c r="K19" s="1256">
        <f t="shared" si="3"/>
        <v>628</v>
      </c>
      <c r="L19" s="1256">
        <f t="shared" si="3"/>
        <v>52</v>
      </c>
      <c r="M19" s="1256">
        <f t="shared" si="3"/>
        <v>0</v>
      </c>
      <c r="N19" s="1256">
        <f t="shared" si="3"/>
        <v>0</v>
      </c>
      <c r="O19" s="1256">
        <f t="shared" si="3"/>
        <v>0</v>
      </c>
      <c r="P19" s="1256">
        <f t="shared" si="3"/>
        <v>0</v>
      </c>
      <c r="Q19" s="1256">
        <f t="shared" si="3"/>
        <v>15044</v>
      </c>
    </row>
    <row r="20" spans="1:17" s="1107" customFormat="1" ht="14.1" customHeight="1">
      <c r="A20" s="2806"/>
      <c r="B20" s="1141"/>
      <c r="C20" s="1142"/>
      <c r="D20" s="1148"/>
      <c r="E20" s="1148"/>
      <c r="F20" s="1148"/>
      <c r="G20" s="1148"/>
      <c r="H20" s="1148"/>
      <c r="I20" s="1148"/>
      <c r="J20" s="1148"/>
      <c r="K20" s="1148"/>
      <c r="L20" s="1148"/>
      <c r="M20" s="1148"/>
      <c r="N20" s="1148"/>
      <c r="O20" s="1148"/>
      <c r="P20" s="1148"/>
      <c r="Q20" s="1148"/>
    </row>
    <row r="21" spans="1:17" s="1273" customFormat="1" ht="14.1" customHeight="1">
      <c r="A21" s="2806" t="s">
        <v>500</v>
      </c>
      <c r="B21" s="1245">
        <v>35</v>
      </c>
      <c r="C21" s="1245" t="s">
        <v>722</v>
      </c>
      <c r="D21" s="1245">
        <v>5166</v>
      </c>
      <c r="E21" s="1245">
        <v>0</v>
      </c>
      <c r="F21" s="1245">
        <v>237</v>
      </c>
      <c r="G21" s="1245">
        <v>212</v>
      </c>
      <c r="H21" s="1245">
        <v>134</v>
      </c>
      <c r="I21" s="1245">
        <v>454</v>
      </c>
      <c r="J21" s="1245">
        <v>350</v>
      </c>
      <c r="K21" s="1245">
        <v>276</v>
      </c>
      <c r="L21" s="1245">
        <v>106</v>
      </c>
      <c r="M21" s="1245">
        <v>0</v>
      </c>
      <c r="N21" s="1245">
        <v>23</v>
      </c>
      <c r="O21" s="1245">
        <v>0</v>
      </c>
      <c r="P21" s="1245">
        <v>0</v>
      </c>
      <c r="Q21" s="1245">
        <f t="shared" ref="Q21:Q27" si="4">D21+E21+F21+G21+H21+I21+J21+K21+L21+M21+N21+O21+P21</f>
        <v>6958</v>
      </c>
    </row>
    <row r="22" spans="1:17" s="1273" customFormat="1" ht="14.1" customHeight="1">
      <c r="A22" s="2806"/>
      <c r="B22" s="1249">
        <v>29</v>
      </c>
      <c r="C22" s="1249" t="s">
        <v>723</v>
      </c>
      <c r="D22" s="1249">
        <v>2517</v>
      </c>
      <c r="E22" s="1249">
        <v>0</v>
      </c>
      <c r="F22" s="1249">
        <v>112</v>
      </c>
      <c r="G22" s="1249">
        <v>249</v>
      </c>
      <c r="H22" s="1249">
        <v>0</v>
      </c>
      <c r="I22" s="1249">
        <v>218</v>
      </c>
      <c r="J22" s="1249">
        <v>109</v>
      </c>
      <c r="K22" s="1249">
        <v>184</v>
      </c>
      <c r="L22" s="1249">
        <v>17</v>
      </c>
      <c r="M22" s="1249">
        <v>0</v>
      </c>
      <c r="N22" s="1249">
        <v>0</v>
      </c>
      <c r="O22" s="1249">
        <v>0</v>
      </c>
      <c r="P22" s="1249">
        <v>0</v>
      </c>
      <c r="Q22" s="1249">
        <f t="shared" si="4"/>
        <v>3406</v>
      </c>
    </row>
    <row r="23" spans="1:17" s="1273" customFormat="1" ht="14.1" customHeight="1">
      <c r="A23" s="2806"/>
      <c r="B23" s="1249">
        <v>25</v>
      </c>
      <c r="C23" s="1249" t="s">
        <v>724</v>
      </c>
      <c r="D23" s="1249">
        <v>1472</v>
      </c>
      <c r="E23" s="1249">
        <v>0</v>
      </c>
      <c r="F23" s="1249">
        <v>74</v>
      </c>
      <c r="G23" s="1249">
        <v>84</v>
      </c>
      <c r="H23" s="1249">
        <v>34</v>
      </c>
      <c r="I23" s="1249">
        <v>77</v>
      </c>
      <c r="J23" s="1249">
        <v>124</v>
      </c>
      <c r="K23" s="1249">
        <v>108</v>
      </c>
      <c r="L23" s="1249">
        <v>15</v>
      </c>
      <c r="M23" s="1249">
        <v>0</v>
      </c>
      <c r="N23" s="1249">
        <v>0</v>
      </c>
      <c r="O23" s="1249">
        <v>0</v>
      </c>
      <c r="P23" s="1249">
        <v>0</v>
      </c>
      <c r="Q23" s="1249">
        <f t="shared" si="4"/>
        <v>1988</v>
      </c>
    </row>
    <row r="24" spans="1:17" s="1273" customFormat="1" ht="14.1" customHeight="1">
      <c r="A24" s="2806"/>
      <c r="B24" s="1249">
        <v>66</v>
      </c>
      <c r="C24" s="1249" t="s">
        <v>728</v>
      </c>
      <c r="D24" s="1249">
        <v>721</v>
      </c>
      <c r="E24" s="1249">
        <v>0</v>
      </c>
      <c r="F24" s="1249">
        <v>52</v>
      </c>
      <c r="G24" s="1249">
        <v>27</v>
      </c>
      <c r="H24" s="1249">
        <v>26</v>
      </c>
      <c r="I24" s="1249">
        <v>20</v>
      </c>
      <c r="J24" s="1249">
        <v>58</v>
      </c>
      <c r="K24" s="1249">
        <v>8</v>
      </c>
      <c r="L24" s="1249">
        <v>0</v>
      </c>
      <c r="M24" s="1249">
        <v>0</v>
      </c>
      <c r="N24" s="1249">
        <v>0</v>
      </c>
      <c r="O24" s="1249">
        <v>0</v>
      </c>
      <c r="P24" s="1249">
        <v>0</v>
      </c>
      <c r="Q24" s="1249">
        <f t="shared" si="4"/>
        <v>912</v>
      </c>
    </row>
    <row r="25" spans="1:17" s="1273" customFormat="1" ht="14.1" customHeight="1">
      <c r="A25" s="2806"/>
      <c r="B25" s="1249">
        <v>64</v>
      </c>
      <c r="C25" s="1249" t="s">
        <v>730</v>
      </c>
      <c r="D25" s="1249">
        <v>997</v>
      </c>
      <c r="E25" s="1249">
        <v>0</v>
      </c>
      <c r="F25" s="1249">
        <v>57</v>
      </c>
      <c r="G25" s="1249">
        <v>65</v>
      </c>
      <c r="H25" s="1249">
        <v>52</v>
      </c>
      <c r="I25" s="1249">
        <v>56</v>
      </c>
      <c r="J25" s="1249">
        <v>60</v>
      </c>
      <c r="K25" s="1249">
        <v>27</v>
      </c>
      <c r="L25" s="1249">
        <v>4</v>
      </c>
      <c r="M25" s="1249">
        <v>0</v>
      </c>
      <c r="N25" s="1249">
        <v>0</v>
      </c>
      <c r="O25" s="1249">
        <v>0</v>
      </c>
      <c r="P25" s="1249">
        <v>0</v>
      </c>
      <c r="Q25" s="1249">
        <f t="shared" si="4"/>
        <v>1318</v>
      </c>
    </row>
    <row r="26" spans="1:17" s="1273" customFormat="1" ht="14.1" customHeight="1">
      <c r="A26" s="2806"/>
      <c r="B26" s="1249">
        <v>88</v>
      </c>
      <c r="C26" s="1249" t="s">
        <v>732</v>
      </c>
      <c r="D26" s="1249">
        <v>372</v>
      </c>
      <c r="E26" s="1249">
        <v>0</v>
      </c>
      <c r="F26" s="1249">
        <v>7</v>
      </c>
      <c r="G26" s="1249">
        <v>9</v>
      </c>
      <c r="H26" s="1249">
        <v>17</v>
      </c>
      <c r="I26" s="1249">
        <v>26</v>
      </c>
      <c r="J26" s="1249">
        <v>7</v>
      </c>
      <c r="K26" s="1249">
        <v>0</v>
      </c>
      <c r="L26" s="1249">
        <v>0</v>
      </c>
      <c r="M26" s="1249">
        <v>0</v>
      </c>
      <c r="N26" s="1249">
        <v>0</v>
      </c>
      <c r="O26" s="1249">
        <v>0</v>
      </c>
      <c r="P26" s="1249">
        <v>0</v>
      </c>
      <c r="Q26" s="1249">
        <f t="shared" si="4"/>
        <v>438</v>
      </c>
    </row>
    <row r="27" spans="1:17" s="1273" customFormat="1" ht="14.1" customHeight="1" thickBot="1">
      <c r="A27" s="2806"/>
      <c r="B27" s="1253">
        <v>52</v>
      </c>
      <c r="C27" s="1253" t="s">
        <v>734</v>
      </c>
      <c r="D27" s="1253">
        <v>686</v>
      </c>
      <c r="E27" s="1253">
        <v>0</v>
      </c>
      <c r="F27" s="1253">
        <v>37</v>
      </c>
      <c r="G27" s="1253">
        <v>24</v>
      </c>
      <c r="H27" s="1253">
        <v>15</v>
      </c>
      <c r="I27" s="1253">
        <v>33</v>
      </c>
      <c r="J27" s="1253">
        <v>23</v>
      </c>
      <c r="K27" s="1253">
        <v>8</v>
      </c>
      <c r="L27" s="1253">
        <v>0</v>
      </c>
      <c r="M27" s="1253">
        <v>0</v>
      </c>
      <c r="N27" s="1253">
        <v>0</v>
      </c>
      <c r="O27" s="1253">
        <v>0</v>
      </c>
      <c r="P27" s="1253">
        <v>0</v>
      </c>
      <c r="Q27" s="1253">
        <f t="shared" si="4"/>
        <v>826</v>
      </c>
    </row>
    <row r="28" spans="1:17" s="1107" customFormat="1" ht="14.1" customHeight="1" thickTop="1">
      <c r="A28" s="2806"/>
      <c r="B28" s="1130"/>
      <c r="C28" s="1131" t="s">
        <v>113</v>
      </c>
      <c r="D28" s="1256">
        <f t="shared" ref="D28:Q28" si="5">+SUM(D21:D27)</f>
        <v>11931</v>
      </c>
      <c r="E28" s="1256">
        <f t="shared" si="5"/>
        <v>0</v>
      </c>
      <c r="F28" s="1256">
        <f t="shared" si="5"/>
        <v>576</v>
      </c>
      <c r="G28" s="1256">
        <f t="shared" si="5"/>
        <v>670</v>
      </c>
      <c r="H28" s="1256">
        <f t="shared" si="5"/>
        <v>278</v>
      </c>
      <c r="I28" s="1256">
        <f t="shared" si="5"/>
        <v>884</v>
      </c>
      <c r="J28" s="1256">
        <f t="shared" si="5"/>
        <v>731</v>
      </c>
      <c r="K28" s="1256">
        <f t="shared" si="5"/>
        <v>611</v>
      </c>
      <c r="L28" s="1256">
        <f t="shared" si="5"/>
        <v>142</v>
      </c>
      <c r="M28" s="1256">
        <f t="shared" si="5"/>
        <v>0</v>
      </c>
      <c r="N28" s="1256">
        <f t="shared" si="5"/>
        <v>23</v>
      </c>
      <c r="O28" s="1256">
        <f t="shared" si="5"/>
        <v>0</v>
      </c>
      <c r="P28" s="1256">
        <f t="shared" si="5"/>
        <v>0</v>
      </c>
      <c r="Q28" s="1256">
        <f t="shared" si="5"/>
        <v>15846</v>
      </c>
    </row>
    <row r="29" spans="1:17" s="1107" customFormat="1" ht="14.1" customHeight="1">
      <c r="A29" s="2806"/>
      <c r="B29" s="1141"/>
      <c r="C29" s="1142"/>
      <c r="D29" s="1148"/>
      <c r="E29" s="1148"/>
      <c r="F29" s="1148"/>
      <c r="G29" s="1148"/>
      <c r="H29" s="1148"/>
      <c r="I29" s="1148"/>
      <c r="J29" s="1148"/>
      <c r="K29" s="1148"/>
      <c r="L29" s="1148"/>
      <c r="M29" s="1148"/>
      <c r="N29" s="1148"/>
      <c r="O29" s="1148"/>
      <c r="P29" s="1148"/>
      <c r="Q29" s="1148"/>
    </row>
    <row r="30" spans="1:17" s="1273" customFormat="1" ht="14.1" customHeight="1">
      <c r="A30" s="2806" t="s">
        <v>735</v>
      </c>
      <c r="B30" s="1245">
        <v>70</v>
      </c>
      <c r="C30" s="1245" t="s">
        <v>736</v>
      </c>
      <c r="D30" s="1245">
        <v>7171</v>
      </c>
      <c r="E30" s="1245">
        <v>0</v>
      </c>
      <c r="F30" s="1245">
        <v>548</v>
      </c>
      <c r="G30" s="1245">
        <v>450</v>
      </c>
      <c r="H30" s="1245">
        <v>0</v>
      </c>
      <c r="I30" s="1245">
        <v>652</v>
      </c>
      <c r="J30" s="1245">
        <v>380</v>
      </c>
      <c r="K30" s="1245">
        <v>296</v>
      </c>
      <c r="L30" s="1245">
        <v>8</v>
      </c>
      <c r="M30" s="1245">
        <v>0</v>
      </c>
      <c r="N30" s="1245">
        <v>0</v>
      </c>
      <c r="O30" s="1245">
        <v>0</v>
      </c>
      <c r="P30" s="1245">
        <v>0</v>
      </c>
      <c r="Q30" s="1245">
        <f>D30+E30+F30+G30+H30+I30+J30+K30+L30+M30+N30+O30+P30</f>
        <v>9505</v>
      </c>
    </row>
    <row r="31" spans="1:17" s="1273" customFormat="1" ht="14.1" customHeight="1">
      <c r="A31" s="2806"/>
      <c r="B31" s="1250">
        <v>76</v>
      </c>
      <c r="C31" s="1250" t="s">
        <v>738</v>
      </c>
      <c r="D31" s="1250">
        <v>781</v>
      </c>
      <c r="E31" s="1250">
        <v>0</v>
      </c>
      <c r="F31" s="1250">
        <v>28</v>
      </c>
      <c r="G31" s="1250">
        <v>22</v>
      </c>
      <c r="H31" s="1250">
        <v>0</v>
      </c>
      <c r="I31" s="1250">
        <v>63</v>
      </c>
      <c r="J31" s="1250">
        <v>74</v>
      </c>
      <c r="K31" s="1250">
        <v>0</v>
      </c>
      <c r="L31" s="1250">
        <v>4</v>
      </c>
      <c r="M31" s="1250">
        <v>0</v>
      </c>
      <c r="N31" s="1250">
        <v>0</v>
      </c>
      <c r="O31" s="1250">
        <v>0</v>
      </c>
      <c r="P31" s="1250">
        <v>0</v>
      </c>
      <c r="Q31" s="1250">
        <f t="shared" ref="Q31:Q33" si="6">D31+E31+F31+G31+H31+I31+J31+K31+L31+M31+N31+O31+P31</f>
        <v>972</v>
      </c>
    </row>
    <row r="32" spans="1:17" s="1273" customFormat="1" ht="14.1" customHeight="1">
      <c r="A32" s="2806"/>
      <c r="B32" s="1250">
        <v>91</v>
      </c>
      <c r="C32" s="1250" t="s">
        <v>742</v>
      </c>
      <c r="D32" s="1250">
        <v>517</v>
      </c>
      <c r="E32" s="1250">
        <v>0</v>
      </c>
      <c r="F32" s="1250">
        <v>9</v>
      </c>
      <c r="G32" s="1250">
        <v>16</v>
      </c>
      <c r="H32" s="1250">
        <v>17</v>
      </c>
      <c r="I32" s="1250">
        <v>6</v>
      </c>
      <c r="J32" s="1250">
        <v>37</v>
      </c>
      <c r="K32" s="1250">
        <v>0</v>
      </c>
      <c r="L32" s="1250">
        <v>0</v>
      </c>
      <c r="M32" s="1250">
        <v>0</v>
      </c>
      <c r="N32" s="1250">
        <v>0</v>
      </c>
      <c r="O32" s="1250">
        <v>0</v>
      </c>
      <c r="P32" s="1250">
        <v>0</v>
      </c>
      <c r="Q32" s="1250">
        <f t="shared" si="6"/>
        <v>602</v>
      </c>
    </row>
    <row r="33" spans="1:17" s="1273" customFormat="1" ht="14.1" customHeight="1">
      <c r="A33" s="2806"/>
      <c r="B33" s="1274">
        <v>93</v>
      </c>
      <c r="C33" s="1274" t="s">
        <v>740</v>
      </c>
      <c r="D33" s="1274">
        <v>417</v>
      </c>
      <c r="E33" s="1274">
        <v>0</v>
      </c>
      <c r="F33" s="1274">
        <v>32</v>
      </c>
      <c r="G33" s="1274">
        <v>51</v>
      </c>
      <c r="H33" s="1274">
        <v>96</v>
      </c>
      <c r="I33" s="1274">
        <v>124</v>
      </c>
      <c r="J33" s="1274">
        <v>138</v>
      </c>
      <c r="K33" s="1274">
        <v>38</v>
      </c>
      <c r="L33" s="1274">
        <v>16</v>
      </c>
      <c r="M33" s="1274">
        <v>0</v>
      </c>
      <c r="N33" s="1274">
        <v>0</v>
      </c>
      <c r="O33" s="1274">
        <v>0</v>
      </c>
      <c r="P33" s="1274">
        <v>0</v>
      </c>
      <c r="Q33" s="1274">
        <f t="shared" si="6"/>
        <v>912</v>
      </c>
    </row>
    <row r="34" spans="1:17" s="1273" customFormat="1" ht="14.1" customHeight="1" thickBot="1">
      <c r="A34" s="2806"/>
      <c r="B34" s="1253">
        <v>94</v>
      </c>
      <c r="C34" s="1253" t="s">
        <v>741</v>
      </c>
      <c r="D34" s="1253">
        <v>449</v>
      </c>
      <c r="E34" s="1253">
        <v>0</v>
      </c>
      <c r="F34" s="1253">
        <v>7</v>
      </c>
      <c r="G34" s="1253">
        <v>36</v>
      </c>
      <c r="H34" s="1253">
        <v>1</v>
      </c>
      <c r="I34" s="1253">
        <v>19</v>
      </c>
      <c r="J34" s="1253">
        <v>32</v>
      </c>
      <c r="K34" s="1253">
        <v>0</v>
      </c>
      <c r="L34" s="1253">
        <v>0</v>
      </c>
      <c r="M34" s="1253">
        <v>0</v>
      </c>
      <c r="N34" s="1253">
        <v>0</v>
      </c>
      <c r="O34" s="1253">
        <v>0</v>
      </c>
      <c r="P34" s="1253">
        <v>62</v>
      </c>
      <c r="Q34" s="1253">
        <f>D34+E34+F34+G34+H34+I34+J34+K34+L34+M34+N34+O34+P34</f>
        <v>606</v>
      </c>
    </row>
    <row r="35" spans="1:17" ht="14.1" customHeight="1" thickTop="1">
      <c r="A35" s="2806"/>
      <c r="B35" s="1130"/>
      <c r="C35" s="1131" t="s">
        <v>113</v>
      </c>
      <c r="D35" s="1256">
        <f t="shared" ref="D35" si="7">+SUM(D30:D34)</f>
        <v>9335</v>
      </c>
      <c r="E35" s="1256">
        <f>+SUM(E30:E34)</f>
        <v>0</v>
      </c>
      <c r="F35" s="1256">
        <f t="shared" ref="F35:Q35" si="8">+SUM(F30:F34)</f>
        <v>624</v>
      </c>
      <c r="G35" s="1256">
        <f t="shared" si="8"/>
        <v>575</v>
      </c>
      <c r="H35" s="1256">
        <f t="shared" si="8"/>
        <v>114</v>
      </c>
      <c r="I35" s="1256">
        <f t="shared" si="8"/>
        <v>864</v>
      </c>
      <c r="J35" s="1256">
        <f t="shared" si="8"/>
        <v>661</v>
      </c>
      <c r="K35" s="1256">
        <f t="shared" si="8"/>
        <v>334</v>
      </c>
      <c r="L35" s="1256">
        <f t="shared" si="8"/>
        <v>28</v>
      </c>
      <c r="M35" s="1256">
        <f t="shared" si="8"/>
        <v>0</v>
      </c>
      <c r="N35" s="1256">
        <f t="shared" si="8"/>
        <v>0</v>
      </c>
      <c r="O35" s="1256">
        <f t="shared" si="8"/>
        <v>0</v>
      </c>
      <c r="P35" s="1256">
        <f t="shared" si="8"/>
        <v>62</v>
      </c>
      <c r="Q35" s="1256">
        <f t="shared" si="8"/>
        <v>12597</v>
      </c>
    </row>
    <row r="36" spans="1:17" s="1107" customFormat="1" ht="14.1" customHeight="1">
      <c r="A36" s="2806"/>
      <c r="B36" s="1141"/>
      <c r="C36" s="1142"/>
      <c r="D36" s="1148"/>
      <c r="E36" s="1148"/>
      <c r="F36" s="1148"/>
      <c r="G36" s="1148"/>
      <c r="H36" s="1148"/>
      <c r="I36" s="1148"/>
      <c r="J36" s="1148"/>
      <c r="K36" s="1148"/>
      <c r="L36" s="1148"/>
      <c r="M36" s="1148"/>
      <c r="N36" s="1148"/>
      <c r="O36" s="1148"/>
      <c r="P36" s="1148"/>
      <c r="Q36" s="1148"/>
    </row>
    <row r="37" spans="1:17" s="1273" customFormat="1" ht="14.1" customHeight="1">
      <c r="A37" s="2804" t="s">
        <v>503</v>
      </c>
      <c r="B37" s="1245">
        <v>4</v>
      </c>
      <c r="C37" s="1245" t="s">
        <v>746</v>
      </c>
      <c r="D37" s="1245">
        <v>15716</v>
      </c>
      <c r="E37" s="1245">
        <v>0</v>
      </c>
      <c r="F37" s="1245">
        <v>1615</v>
      </c>
      <c r="G37" s="1245">
        <v>1109</v>
      </c>
      <c r="H37" s="1245">
        <v>491</v>
      </c>
      <c r="I37" s="1245">
        <v>973</v>
      </c>
      <c r="J37" s="1245">
        <v>1202</v>
      </c>
      <c r="K37" s="1245">
        <v>1022</v>
      </c>
      <c r="L37" s="1245">
        <v>396</v>
      </c>
      <c r="M37" s="1245">
        <v>0</v>
      </c>
      <c r="N37" s="1245">
        <v>20</v>
      </c>
      <c r="O37" s="1245">
        <v>0</v>
      </c>
      <c r="P37" s="1245">
        <v>0</v>
      </c>
      <c r="Q37" s="1245">
        <f>D37+E37+F37+G37+H37+I37+J37+K37+L37+M37+N37+O37+P37</f>
        <v>22544</v>
      </c>
    </row>
    <row r="38" spans="1:17" s="1273" customFormat="1" ht="14.1" customHeight="1">
      <c r="A38" s="2804"/>
      <c r="B38" s="1249">
        <v>41</v>
      </c>
      <c r="C38" s="1249" t="s">
        <v>747</v>
      </c>
      <c r="D38" s="1249">
        <v>1003</v>
      </c>
      <c r="E38" s="1249">
        <v>0</v>
      </c>
      <c r="F38" s="1249">
        <v>92</v>
      </c>
      <c r="G38" s="1249">
        <v>93</v>
      </c>
      <c r="H38" s="1249">
        <v>36</v>
      </c>
      <c r="I38" s="1249">
        <v>60</v>
      </c>
      <c r="J38" s="1249">
        <v>95</v>
      </c>
      <c r="K38" s="1249">
        <v>49</v>
      </c>
      <c r="L38" s="1249">
        <v>0</v>
      </c>
      <c r="M38" s="1249">
        <v>0</v>
      </c>
      <c r="N38" s="1249">
        <v>0</v>
      </c>
      <c r="O38" s="1249">
        <v>0</v>
      </c>
      <c r="P38" s="1249">
        <v>0</v>
      </c>
      <c r="Q38" s="1249">
        <f>D38+E38+F38+G38+H38+I38+J38+K38+L38+M38+N38+O38+P38</f>
        <v>1428</v>
      </c>
    </row>
    <row r="39" spans="1:17" s="1273" customFormat="1" ht="14.1" customHeight="1">
      <c r="A39" s="2804"/>
      <c r="B39" s="1249">
        <v>47</v>
      </c>
      <c r="C39" s="1249" t="s">
        <v>749</v>
      </c>
      <c r="D39" s="1249">
        <v>329</v>
      </c>
      <c r="E39" s="1249">
        <v>0</v>
      </c>
      <c r="F39" s="1249">
        <v>11</v>
      </c>
      <c r="G39" s="1249">
        <v>9</v>
      </c>
      <c r="H39" s="1249">
        <v>5</v>
      </c>
      <c r="I39" s="1249">
        <v>3</v>
      </c>
      <c r="J39" s="1249">
        <v>39</v>
      </c>
      <c r="K39" s="1249">
        <v>5</v>
      </c>
      <c r="L39" s="1249">
        <v>0</v>
      </c>
      <c r="M39" s="1249">
        <v>0</v>
      </c>
      <c r="N39" s="1249">
        <v>0</v>
      </c>
      <c r="O39" s="1249">
        <v>0</v>
      </c>
      <c r="P39" s="1249">
        <v>0</v>
      </c>
      <c r="Q39" s="1249">
        <f>D39+E39+F39+G39+H39+I39+J39+K39+L39+M39+N39+O39+P39</f>
        <v>401</v>
      </c>
    </row>
    <row r="40" spans="1:17" s="1273" customFormat="1" ht="14.1" customHeight="1">
      <c r="A40" s="2804"/>
      <c r="B40" s="1260">
        <v>19</v>
      </c>
      <c r="C40" s="1260" t="s">
        <v>846</v>
      </c>
      <c r="D40" s="1260">
        <v>1190</v>
      </c>
      <c r="E40" s="1260">
        <v>0</v>
      </c>
      <c r="F40" s="1260">
        <v>26</v>
      </c>
      <c r="G40" s="1260">
        <v>35</v>
      </c>
      <c r="H40" s="1260">
        <v>36</v>
      </c>
      <c r="I40" s="1260">
        <v>23</v>
      </c>
      <c r="J40" s="1260">
        <v>103</v>
      </c>
      <c r="K40" s="1260">
        <v>35</v>
      </c>
      <c r="L40" s="1260">
        <v>0</v>
      </c>
      <c r="M40" s="1260">
        <v>0</v>
      </c>
      <c r="N40" s="1260">
        <v>0</v>
      </c>
      <c r="O40" s="1260">
        <v>0</v>
      </c>
      <c r="P40" s="1260">
        <v>0</v>
      </c>
      <c r="Q40" s="1260">
        <f>D40+E40+F40+G40+H40+I40+J40+K40+L40+M40+N40+O40+P40</f>
        <v>1448</v>
      </c>
    </row>
    <row r="41" spans="1:17" s="1273" customFormat="1" ht="14.1" customHeight="1" thickBot="1">
      <c r="A41" s="2804"/>
      <c r="B41" s="1253">
        <v>46</v>
      </c>
      <c r="C41" s="1253" t="s">
        <v>751</v>
      </c>
      <c r="D41" s="1253">
        <v>5009</v>
      </c>
      <c r="E41" s="1253">
        <v>0</v>
      </c>
      <c r="F41" s="1253">
        <v>506</v>
      </c>
      <c r="G41" s="1253">
        <v>259</v>
      </c>
      <c r="H41" s="1253">
        <v>173</v>
      </c>
      <c r="I41" s="1253">
        <v>253</v>
      </c>
      <c r="J41" s="1253">
        <v>461</v>
      </c>
      <c r="K41" s="1253">
        <v>367</v>
      </c>
      <c r="L41" s="1253">
        <v>129</v>
      </c>
      <c r="M41" s="1253">
        <v>0</v>
      </c>
      <c r="N41" s="1253">
        <v>0</v>
      </c>
      <c r="O41" s="1253">
        <v>0</v>
      </c>
      <c r="P41" s="1253">
        <v>19</v>
      </c>
      <c r="Q41" s="1253">
        <f>D41+E41+F41+G41+H41+I41+J41+K41+L41+M41+N41+O41+P41</f>
        <v>7176</v>
      </c>
    </row>
    <row r="42" spans="1:17" ht="14.1" customHeight="1" thickTop="1">
      <c r="A42" s="2804"/>
      <c r="B42" s="1130"/>
      <c r="C42" s="1131" t="s">
        <v>113</v>
      </c>
      <c r="D42" s="1256">
        <f t="shared" ref="D42:Q42" si="9">+SUM(D37:D41)</f>
        <v>23247</v>
      </c>
      <c r="E42" s="1256">
        <f t="shared" si="9"/>
        <v>0</v>
      </c>
      <c r="F42" s="1256">
        <f t="shared" si="9"/>
        <v>2250</v>
      </c>
      <c r="G42" s="1256">
        <f t="shared" si="9"/>
        <v>1505</v>
      </c>
      <c r="H42" s="1256">
        <f t="shared" si="9"/>
        <v>741</v>
      </c>
      <c r="I42" s="1256">
        <f t="shared" si="9"/>
        <v>1312</v>
      </c>
      <c r="J42" s="1256">
        <f t="shared" si="9"/>
        <v>1900</v>
      </c>
      <c r="K42" s="1256">
        <f t="shared" si="9"/>
        <v>1478</v>
      </c>
      <c r="L42" s="1256">
        <f t="shared" si="9"/>
        <v>525</v>
      </c>
      <c r="M42" s="1256">
        <f t="shared" si="9"/>
        <v>0</v>
      </c>
      <c r="N42" s="1256">
        <f t="shared" si="9"/>
        <v>20</v>
      </c>
      <c r="O42" s="1256">
        <f t="shared" si="9"/>
        <v>0</v>
      </c>
      <c r="P42" s="1256">
        <f t="shared" si="9"/>
        <v>19</v>
      </c>
      <c r="Q42" s="1256">
        <f t="shared" si="9"/>
        <v>32997</v>
      </c>
    </row>
    <row r="43" spans="1:17" s="1107" customFormat="1" ht="14.1" customHeight="1">
      <c r="A43" s="2804"/>
      <c r="B43" s="1141"/>
      <c r="C43" s="1279"/>
      <c r="D43" s="1280"/>
      <c r="E43" s="1280"/>
      <c r="F43" s="1280"/>
      <c r="G43" s="1280"/>
      <c r="H43" s="1280"/>
      <c r="I43" s="1280"/>
      <c r="J43" s="1280"/>
      <c r="K43" s="1280"/>
      <c r="L43" s="1280"/>
      <c r="M43" s="1280"/>
      <c r="N43" s="1280"/>
      <c r="O43" s="1280"/>
      <c r="P43" s="1280"/>
      <c r="Q43" s="1280"/>
    </row>
    <row r="44" spans="1:17" s="1273" customFormat="1" ht="14.1" customHeight="1">
      <c r="A44" s="2804" t="s">
        <v>762</v>
      </c>
      <c r="B44" s="1245">
        <v>57</v>
      </c>
      <c r="C44" s="1245" t="s">
        <v>504</v>
      </c>
      <c r="D44" s="1245">
        <v>9241</v>
      </c>
      <c r="E44" s="1245">
        <v>0</v>
      </c>
      <c r="F44" s="1245">
        <v>5617</v>
      </c>
      <c r="G44" s="1245">
        <v>823</v>
      </c>
      <c r="H44" s="1245">
        <v>350</v>
      </c>
      <c r="I44" s="1245">
        <v>1067</v>
      </c>
      <c r="J44" s="1245">
        <v>1086</v>
      </c>
      <c r="K44" s="1245">
        <v>719</v>
      </c>
      <c r="L44" s="1245">
        <v>170</v>
      </c>
      <c r="M44" s="1245">
        <v>0</v>
      </c>
      <c r="N44" s="1245">
        <v>17</v>
      </c>
      <c r="O44" s="1245">
        <v>0</v>
      </c>
      <c r="P44" s="1245">
        <v>62</v>
      </c>
      <c r="Q44" s="1245">
        <f>D44+E44+F44+G44+H44+I44+J44+K44+L44+M44+N44+O44+P44</f>
        <v>19152</v>
      </c>
    </row>
    <row r="45" spans="1:17" s="1273" customFormat="1" ht="14.1" customHeight="1">
      <c r="A45" s="2804"/>
      <c r="B45" s="1249">
        <v>1</v>
      </c>
      <c r="C45" s="1249" t="s">
        <v>763</v>
      </c>
      <c r="D45" s="1249">
        <v>11867</v>
      </c>
      <c r="E45" s="1249">
        <v>0</v>
      </c>
      <c r="F45" s="1249">
        <v>9757</v>
      </c>
      <c r="G45" s="1249">
        <v>1678</v>
      </c>
      <c r="H45" s="1249">
        <v>47</v>
      </c>
      <c r="I45" s="1249">
        <v>1537</v>
      </c>
      <c r="J45" s="1249">
        <v>1802</v>
      </c>
      <c r="K45" s="1249">
        <v>1228</v>
      </c>
      <c r="L45" s="1249">
        <v>427</v>
      </c>
      <c r="M45" s="1249">
        <v>0</v>
      </c>
      <c r="N45" s="1249">
        <v>97</v>
      </c>
      <c r="O45" s="1249">
        <v>817</v>
      </c>
      <c r="P45" s="1249">
        <v>14</v>
      </c>
      <c r="Q45" s="1249">
        <f t="shared" ref="Q45:Q52" si="10">D45+E45+F45+G45+H45+I45+J45+K45+L45+M45+N45+O45+P45</f>
        <v>29271</v>
      </c>
    </row>
    <row r="46" spans="1:17" s="1273" customFormat="1" ht="14.1" customHeight="1">
      <c r="A46" s="2804"/>
      <c r="B46" s="1249">
        <v>10</v>
      </c>
      <c r="C46" s="1249" t="s">
        <v>764</v>
      </c>
      <c r="D46" s="1249">
        <v>1203</v>
      </c>
      <c r="E46" s="1249">
        <v>0</v>
      </c>
      <c r="F46" s="1249">
        <v>2692</v>
      </c>
      <c r="G46" s="1249">
        <v>324</v>
      </c>
      <c r="H46" s="1249">
        <v>19</v>
      </c>
      <c r="I46" s="1249">
        <v>54</v>
      </c>
      <c r="J46" s="1249">
        <v>414</v>
      </c>
      <c r="K46" s="1249">
        <v>363</v>
      </c>
      <c r="L46" s="1249">
        <v>46</v>
      </c>
      <c r="M46" s="1249">
        <v>0</v>
      </c>
      <c r="N46" s="1249">
        <v>0</v>
      </c>
      <c r="O46" s="1249">
        <v>0</v>
      </c>
      <c r="P46" s="1249">
        <v>0</v>
      </c>
      <c r="Q46" s="1249">
        <f t="shared" si="10"/>
        <v>5115</v>
      </c>
    </row>
    <row r="47" spans="1:17" s="1273" customFormat="1" ht="14.1" customHeight="1">
      <c r="A47" s="2804"/>
      <c r="B47" s="1249">
        <v>26</v>
      </c>
      <c r="C47" s="1249" t="s">
        <v>765</v>
      </c>
      <c r="D47" s="1249">
        <v>400</v>
      </c>
      <c r="E47" s="1249">
        <v>0</v>
      </c>
      <c r="F47" s="1249">
        <v>156</v>
      </c>
      <c r="G47" s="1249">
        <v>29</v>
      </c>
      <c r="H47" s="1249">
        <v>6</v>
      </c>
      <c r="I47" s="1249">
        <v>22</v>
      </c>
      <c r="J47" s="1249">
        <v>24</v>
      </c>
      <c r="K47" s="1249">
        <v>10</v>
      </c>
      <c r="L47" s="1249">
        <v>29</v>
      </c>
      <c r="M47" s="1249">
        <v>0</v>
      </c>
      <c r="N47" s="1249">
        <v>0</v>
      </c>
      <c r="O47" s="1249">
        <v>0</v>
      </c>
      <c r="P47" s="1249">
        <v>0</v>
      </c>
      <c r="Q47" s="1249">
        <f t="shared" si="10"/>
        <v>676</v>
      </c>
    </row>
    <row r="48" spans="1:17" s="1273" customFormat="1" ht="14.1" customHeight="1">
      <c r="A48" s="2804"/>
      <c r="B48" s="1249">
        <v>15</v>
      </c>
      <c r="C48" s="1249" t="s">
        <v>766</v>
      </c>
      <c r="D48" s="1249">
        <v>664</v>
      </c>
      <c r="E48" s="1249">
        <v>0</v>
      </c>
      <c r="F48" s="1249">
        <v>227</v>
      </c>
      <c r="G48" s="1249">
        <v>47</v>
      </c>
      <c r="H48" s="1249">
        <v>3</v>
      </c>
      <c r="I48" s="1249">
        <v>109</v>
      </c>
      <c r="J48" s="1249">
        <v>72</v>
      </c>
      <c r="K48" s="1249">
        <v>40</v>
      </c>
      <c r="L48" s="1249">
        <v>0</v>
      </c>
      <c r="M48" s="1249">
        <v>0</v>
      </c>
      <c r="N48" s="1249">
        <v>0</v>
      </c>
      <c r="O48" s="1249">
        <v>0</v>
      </c>
      <c r="P48" s="1249">
        <v>0</v>
      </c>
      <c r="Q48" s="1249">
        <f t="shared" si="10"/>
        <v>1162</v>
      </c>
    </row>
    <row r="49" spans="1:17" s="1273" customFormat="1" ht="14.1" customHeight="1">
      <c r="A49" s="2804"/>
      <c r="B49" s="1249">
        <v>87</v>
      </c>
      <c r="C49" s="1249" t="s">
        <v>767</v>
      </c>
      <c r="D49" s="1249">
        <v>465</v>
      </c>
      <c r="E49" s="1249">
        <v>0</v>
      </c>
      <c r="F49" s="1249">
        <v>107</v>
      </c>
      <c r="G49" s="1249">
        <v>23</v>
      </c>
      <c r="H49" s="1249">
        <v>39</v>
      </c>
      <c r="I49" s="1249">
        <v>46</v>
      </c>
      <c r="J49" s="1249">
        <v>68</v>
      </c>
      <c r="K49" s="1249">
        <v>9</v>
      </c>
      <c r="L49" s="1249">
        <v>0</v>
      </c>
      <c r="M49" s="1249">
        <v>0</v>
      </c>
      <c r="N49" s="1249">
        <v>0</v>
      </c>
      <c r="O49" s="1249">
        <v>0</v>
      </c>
      <c r="P49" s="1249">
        <v>0</v>
      </c>
      <c r="Q49" s="1249">
        <f t="shared" si="10"/>
        <v>757</v>
      </c>
    </row>
    <row r="50" spans="1:17" s="1273" customFormat="1" ht="14.1" customHeight="1">
      <c r="A50" s="2804"/>
      <c r="B50" s="1249">
        <v>81</v>
      </c>
      <c r="C50" s="1249" t="s">
        <v>768</v>
      </c>
      <c r="D50" s="1249">
        <v>616</v>
      </c>
      <c r="E50" s="1249">
        <v>0</v>
      </c>
      <c r="F50" s="1249">
        <v>90</v>
      </c>
      <c r="G50" s="1249">
        <v>57</v>
      </c>
      <c r="H50" s="1249">
        <v>28</v>
      </c>
      <c r="I50" s="1249">
        <v>39</v>
      </c>
      <c r="J50" s="1249">
        <v>87</v>
      </c>
      <c r="K50" s="1249">
        <v>50</v>
      </c>
      <c r="L50" s="1249">
        <v>0</v>
      </c>
      <c r="M50" s="1249">
        <v>0</v>
      </c>
      <c r="N50" s="1249">
        <v>0</v>
      </c>
      <c r="O50" s="1249">
        <v>0</v>
      </c>
      <c r="P50" s="1249">
        <v>0</v>
      </c>
      <c r="Q50" s="1249">
        <f t="shared" si="10"/>
        <v>967</v>
      </c>
    </row>
    <row r="51" spans="1:17" s="1273" customFormat="1" ht="14.1" customHeight="1">
      <c r="A51" s="2804"/>
      <c r="B51" s="1260">
        <v>54</v>
      </c>
      <c r="C51" s="1260" t="s">
        <v>769</v>
      </c>
      <c r="D51" s="1260">
        <v>251</v>
      </c>
      <c r="E51" s="1260">
        <v>0</v>
      </c>
      <c r="F51" s="1260">
        <v>245</v>
      </c>
      <c r="G51" s="1260">
        <v>10</v>
      </c>
      <c r="H51" s="1260">
        <v>0</v>
      </c>
      <c r="I51" s="1260">
        <v>61</v>
      </c>
      <c r="J51" s="1260">
        <v>23</v>
      </c>
      <c r="K51" s="1260">
        <v>24</v>
      </c>
      <c r="L51" s="1260">
        <v>0</v>
      </c>
      <c r="M51" s="1260">
        <v>0</v>
      </c>
      <c r="N51" s="1260">
        <v>0</v>
      </c>
      <c r="O51" s="1260">
        <v>0</v>
      </c>
      <c r="P51" s="1260">
        <v>0</v>
      </c>
      <c r="Q51" s="1260">
        <f t="shared" si="10"/>
        <v>614</v>
      </c>
    </row>
    <row r="52" spans="1:17" s="1273" customFormat="1" ht="14.1" customHeight="1" thickBot="1">
      <c r="A52" s="2804"/>
      <c r="B52" s="1253">
        <v>75</v>
      </c>
      <c r="C52" s="1253" t="s">
        <v>847</v>
      </c>
      <c r="D52" s="1253">
        <v>208</v>
      </c>
      <c r="E52" s="1253">
        <v>0</v>
      </c>
      <c r="F52" s="1253">
        <v>116</v>
      </c>
      <c r="G52" s="1253">
        <v>12</v>
      </c>
      <c r="H52" s="1253">
        <v>0</v>
      </c>
      <c r="I52" s="1253">
        <v>2</v>
      </c>
      <c r="J52" s="1253">
        <v>18</v>
      </c>
      <c r="K52" s="1253">
        <v>28</v>
      </c>
      <c r="L52" s="1253">
        <v>0</v>
      </c>
      <c r="M52" s="1253">
        <v>0</v>
      </c>
      <c r="N52" s="1253">
        <v>0</v>
      </c>
      <c r="O52" s="1253">
        <v>0</v>
      </c>
      <c r="P52" s="1253">
        <v>0</v>
      </c>
      <c r="Q52" s="1253">
        <f t="shared" si="10"/>
        <v>384</v>
      </c>
    </row>
    <row r="53" spans="1:17" ht="14.1" customHeight="1" thickTop="1">
      <c r="A53" s="2804"/>
      <c r="B53" s="1130"/>
      <c r="C53" s="1131" t="s">
        <v>113</v>
      </c>
      <c r="D53" s="1256">
        <f t="shared" ref="D53:Q53" si="11">+SUM(D44:D52)</f>
        <v>24915</v>
      </c>
      <c r="E53" s="1256">
        <f t="shared" si="11"/>
        <v>0</v>
      </c>
      <c r="F53" s="1256">
        <f t="shared" si="11"/>
        <v>19007</v>
      </c>
      <c r="G53" s="1256">
        <f t="shared" si="11"/>
        <v>3003</v>
      </c>
      <c r="H53" s="1256">
        <f t="shared" si="11"/>
        <v>492</v>
      </c>
      <c r="I53" s="1256">
        <f t="shared" si="11"/>
        <v>2937</v>
      </c>
      <c r="J53" s="1256">
        <f t="shared" si="11"/>
        <v>3594</v>
      </c>
      <c r="K53" s="1256">
        <f t="shared" si="11"/>
        <v>2471</v>
      </c>
      <c r="L53" s="1256">
        <f t="shared" si="11"/>
        <v>672</v>
      </c>
      <c r="M53" s="1256">
        <f t="shared" si="11"/>
        <v>0</v>
      </c>
      <c r="N53" s="1256">
        <f t="shared" si="11"/>
        <v>114</v>
      </c>
      <c r="O53" s="1256">
        <f t="shared" si="11"/>
        <v>817</v>
      </c>
      <c r="P53" s="1256">
        <f t="shared" si="11"/>
        <v>76</v>
      </c>
      <c r="Q53" s="1256">
        <f t="shared" si="11"/>
        <v>58098</v>
      </c>
    </row>
    <row r="54" spans="1:17" s="1107" customFormat="1" ht="14.1" customHeight="1">
      <c r="A54" s="2804"/>
      <c r="B54" s="1141"/>
      <c r="C54" s="1142"/>
      <c r="D54" s="1148"/>
      <c r="E54" s="1148"/>
      <c r="F54" s="1148"/>
      <c r="G54" s="1148"/>
      <c r="H54" s="1148"/>
      <c r="I54" s="1148"/>
      <c r="J54" s="1148"/>
      <c r="K54" s="1148"/>
      <c r="L54" s="1148"/>
      <c r="M54" s="1148"/>
      <c r="N54" s="1148"/>
      <c r="O54" s="1148"/>
      <c r="P54" s="1148"/>
      <c r="Q54" s="1148"/>
    </row>
    <row r="55" spans="1:17" s="1273" customFormat="1" ht="14.1" customHeight="1">
      <c r="A55" s="2804" t="s">
        <v>772</v>
      </c>
      <c r="B55" s="1245">
        <v>2</v>
      </c>
      <c r="C55" s="1245" t="s">
        <v>773</v>
      </c>
      <c r="D55" s="1249">
        <v>2892</v>
      </c>
      <c r="E55" s="1245">
        <v>0</v>
      </c>
      <c r="F55" s="1245">
        <v>534</v>
      </c>
      <c r="G55" s="1245">
        <v>260</v>
      </c>
      <c r="H55" s="1245">
        <v>0</v>
      </c>
      <c r="I55" s="1245">
        <v>275</v>
      </c>
      <c r="J55" s="1245">
        <v>268</v>
      </c>
      <c r="K55" s="1245">
        <v>249</v>
      </c>
      <c r="L55" s="1245">
        <v>533</v>
      </c>
      <c r="M55" s="1245">
        <v>0</v>
      </c>
      <c r="N55" s="1245">
        <v>0</v>
      </c>
      <c r="O55" s="1245">
        <v>0</v>
      </c>
      <c r="P55" s="1245">
        <v>0</v>
      </c>
      <c r="Q55" s="1248">
        <f t="shared" ref="Q55:Q59" si="12">D55+E55+F55+G55+H55+I55+J55+K55+L55+M55+N55+O55+P55</f>
        <v>5011</v>
      </c>
    </row>
    <row r="56" spans="1:17" s="1273" customFormat="1" ht="14.1" customHeight="1">
      <c r="A56" s="2804"/>
      <c r="B56" s="1249">
        <v>27</v>
      </c>
      <c r="C56" s="1249" t="s">
        <v>774</v>
      </c>
      <c r="D56" s="1249">
        <v>1086</v>
      </c>
      <c r="E56" s="1249">
        <v>0</v>
      </c>
      <c r="F56" s="1249">
        <v>480</v>
      </c>
      <c r="G56" s="1249">
        <v>154</v>
      </c>
      <c r="H56" s="1249">
        <v>34</v>
      </c>
      <c r="I56" s="1249">
        <v>89</v>
      </c>
      <c r="J56" s="1249">
        <v>180</v>
      </c>
      <c r="K56" s="1249">
        <v>71</v>
      </c>
      <c r="L56" s="1249">
        <v>3</v>
      </c>
      <c r="M56" s="1249">
        <v>0</v>
      </c>
      <c r="N56" s="1249">
        <v>0</v>
      </c>
      <c r="O56" s="1249">
        <v>0</v>
      </c>
      <c r="P56" s="1249">
        <v>0</v>
      </c>
      <c r="Q56" s="1249">
        <f t="shared" si="12"/>
        <v>2097</v>
      </c>
    </row>
    <row r="57" spans="1:17" s="1273" customFormat="1" ht="14.1" customHeight="1">
      <c r="A57" s="2804"/>
      <c r="B57" s="1249">
        <v>21</v>
      </c>
      <c r="C57" s="1249" t="s">
        <v>775</v>
      </c>
      <c r="D57" s="1249">
        <v>713</v>
      </c>
      <c r="E57" s="1249">
        <v>0</v>
      </c>
      <c r="F57" s="1249">
        <v>102</v>
      </c>
      <c r="G57" s="1249">
        <v>142</v>
      </c>
      <c r="H57" s="1249">
        <v>0</v>
      </c>
      <c r="I57" s="1249">
        <v>83</v>
      </c>
      <c r="J57" s="1249">
        <v>169</v>
      </c>
      <c r="K57" s="1249">
        <v>45</v>
      </c>
      <c r="L57" s="1249">
        <v>0</v>
      </c>
      <c r="M57" s="1249">
        <v>0</v>
      </c>
      <c r="N57" s="1249">
        <v>0</v>
      </c>
      <c r="O57" s="1249">
        <v>0</v>
      </c>
      <c r="P57" s="1249">
        <v>0</v>
      </c>
      <c r="Q57" s="1249">
        <f t="shared" si="12"/>
        <v>1254</v>
      </c>
    </row>
    <row r="58" spans="1:17" s="1273" customFormat="1" ht="14.1" customHeight="1">
      <c r="A58" s="2804"/>
      <c r="B58" s="1249">
        <v>40</v>
      </c>
      <c r="C58" s="1249" t="s">
        <v>776</v>
      </c>
      <c r="D58" s="1249">
        <v>322</v>
      </c>
      <c r="E58" s="1249">
        <v>0</v>
      </c>
      <c r="F58" s="1249">
        <v>12</v>
      </c>
      <c r="G58" s="1249">
        <v>21</v>
      </c>
      <c r="H58" s="1249">
        <v>4</v>
      </c>
      <c r="I58" s="1249">
        <v>12</v>
      </c>
      <c r="J58" s="1249">
        <v>33</v>
      </c>
      <c r="K58" s="1249">
        <v>4</v>
      </c>
      <c r="L58" s="1249">
        <v>0</v>
      </c>
      <c r="M58" s="1249">
        <v>0</v>
      </c>
      <c r="N58" s="1249">
        <v>0</v>
      </c>
      <c r="O58" s="1249">
        <v>0</v>
      </c>
      <c r="P58" s="1249">
        <v>0</v>
      </c>
      <c r="Q58" s="1249">
        <f t="shared" si="12"/>
        <v>408</v>
      </c>
    </row>
    <row r="59" spans="1:17" s="1273" customFormat="1" ht="14.1" customHeight="1" thickBot="1">
      <c r="A59" s="2804"/>
      <c r="B59" s="1253">
        <v>23</v>
      </c>
      <c r="C59" s="1253" t="s">
        <v>778</v>
      </c>
      <c r="D59" s="1249">
        <v>0</v>
      </c>
      <c r="E59" s="1253">
        <v>0</v>
      </c>
      <c r="F59" s="1253">
        <v>0</v>
      </c>
      <c r="G59" s="1253">
        <v>0</v>
      </c>
      <c r="H59" s="1253">
        <v>0</v>
      </c>
      <c r="I59" s="1253">
        <v>0</v>
      </c>
      <c r="J59" s="1253"/>
      <c r="K59" s="1253"/>
      <c r="L59" s="1253"/>
      <c r="M59" s="1253"/>
      <c r="N59" s="1253"/>
      <c r="O59" s="1253"/>
      <c r="P59" s="1253"/>
      <c r="Q59" s="1253">
        <f t="shared" si="12"/>
        <v>0</v>
      </c>
    </row>
    <row r="60" spans="1:17" ht="14.1" customHeight="1" thickTop="1">
      <c r="A60" s="2804"/>
      <c r="B60" s="1130"/>
      <c r="C60" s="1131" t="s">
        <v>113</v>
      </c>
      <c r="D60" s="1256">
        <f t="shared" ref="D60:Q60" si="13">+SUM(D55:D59)</f>
        <v>5013</v>
      </c>
      <c r="E60" s="1256">
        <f t="shared" si="13"/>
        <v>0</v>
      </c>
      <c r="F60" s="1256">
        <f t="shared" si="13"/>
        <v>1128</v>
      </c>
      <c r="G60" s="1256">
        <f t="shared" si="13"/>
        <v>577</v>
      </c>
      <c r="H60" s="1256">
        <f t="shared" si="13"/>
        <v>38</v>
      </c>
      <c r="I60" s="1256">
        <f t="shared" si="13"/>
        <v>459</v>
      </c>
      <c r="J60" s="1256">
        <f t="shared" si="13"/>
        <v>650</v>
      </c>
      <c r="K60" s="1256">
        <f t="shared" si="13"/>
        <v>369</v>
      </c>
      <c r="L60" s="1256">
        <f t="shared" si="13"/>
        <v>536</v>
      </c>
      <c r="M60" s="1256">
        <f t="shared" si="13"/>
        <v>0</v>
      </c>
      <c r="N60" s="1256">
        <f t="shared" si="13"/>
        <v>0</v>
      </c>
      <c r="O60" s="1256">
        <f t="shared" si="13"/>
        <v>0</v>
      </c>
      <c r="P60" s="1256">
        <f t="shared" si="13"/>
        <v>0</v>
      </c>
      <c r="Q60" s="1256">
        <f t="shared" si="13"/>
        <v>8770</v>
      </c>
    </row>
    <row r="61" spans="1:17" s="1107" customFormat="1" ht="14.1" customHeight="1">
      <c r="A61" s="2804"/>
      <c r="B61" s="1141"/>
      <c r="C61" s="1142"/>
      <c r="D61" s="1148"/>
      <c r="E61" s="1148"/>
      <c r="F61" s="1148"/>
      <c r="G61" s="1148"/>
      <c r="H61" s="1148"/>
      <c r="I61" s="1148"/>
      <c r="J61" s="1148"/>
      <c r="K61" s="1148"/>
      <c r="L61" s="1148"/>
      <c r="M61" s="1148"/>
      <c r="N61" s="1148"/>
      <c r="O61" s="1148"/>
      <c r="P61" s="1148"/>
      <c r="Q61" s="1148"/>
    </row>
    <row r="62" spans="1:17" ht="14.1" customHeight="1">
      <c r="A62" s="1244" t="s">
        <v>779</v>
      </c>
      <c r="B62" s="1268"/>
      <c r="C62" s="1203" t="s">
        <v>113</v>
      </c>
      <c r="D62" s="1269">
        <f t="shared" ref="D62:Q62" si="14">+D9+D12+D19+D28+D35+D42+D53+D60</f>
        <v>102475</v>
      </c>
      <c r="E62" s="1269">
        <f t="shared" si="14"/>
        <v>0</v>
      </c>
      <c r="F62" s="1269">
        <f t="shared" si="14"/>
        <v>30926</v>
      </c>
      <c r="G62" s="1269">
        <f t="shared" si="14"/>
        <v>8884</v>
      </c>
      <c r="H62" s="1269">
        <f t="shared" si="14"/>
        <v>2542</v>
      </c>
      <c r="I62" s="1269">
        <f t="shared" si="14"/>
        <v>9032</v>
      </c>
      <c r="J62" s="1269">
        <f t="shared" si="14"/>
        <v>11790</v>
      </c>
      <c r="K62" s="1269">
        <f t="shared" si="14"/>
        <v>7901</v>
      </c>
      <c r="L62" s="1269">
        <f t="shared" si="14"/>
        <v>2378</v>
      </c>
      <c r="M62" s="1269">
        <f t="shared" si="14"/>
        <v>40</v>
      </c>
      <c r="N62" s="1269">
        <f t="shared" si="14"/>
        <v>238</v>
      </c>
      <c r="O62" s="1269">
        <f t="shared" si="14"/>
        <v>817</v>
      </c>
      <c r="P62" s="1269">
        <f t="shared" si="14"/>
        <v>157</v>
      </c>
      <c r="Q62" s="1269">
        <f t="shared" si="14"/>
        <v>177180</v>
      </c>
    </row>
    <row r="63" spans="1:17" ht="14.1" customHeight="1"/>
    <row r="64" spans="1:17" ht="14.1" customHeight="1"/>
    <row r="65" ht="14.1" customHeight="1"/>
    <row r="66" ht="14.1" customHeight="1"/>
    <row r="67" ht="14.1"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95" ht="14.1" customHeight="1"/>
    <row r="96" ht="14.1" customHeight="1"/>
    <row r="97" ht="14.1" customHeight="1"/>
    <row r="98" ht="14.1" customHeight="1"/>
    <row r="99" ht="14.1" customHeight="1"/>
    <row r="100" ht="14.1" customHeight="1"/>
    <row r="101" ht="14.1" customHeight="1"/>
    <row r="102" ht="14.1" customHeight="1"/>
    <row r="103" ht="14.1" customHeight="1"/>
    <row r="104" ht="14.1" customHeight="1"/>
    <row r="105" ht="14.1" customHeight="1"/>
    <row r="106" ht="14.1" customHeight="1"/>
    <row r="107" ht="14.1" customHeight="1"/>
    <row r="108" ht="14.1" customHeight="1"/>
    <row r="109" ht="14.1" customHeight="1"/>
    <row r="110" ht="14.1" customHeight="1"/>
    <row r="111" ht="14.1" customHeight="1"/>
    <row r="112"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sheetData>
  <mergeCells count="12">
    <mergeCell ref="A55:A61"/>
    <mergeCell ref="A3:A4"/>
    <mergeCell ref="B3:B4"/>
    <mergeCell ref="C3:C4"/>
    <mergeCell ref="D3:Q3"/>
    <mergeCell ref="A5:A10"/>
    <mergeCell ref="A11:A13"/>
    <mergeCell ref="A14:A20"/>
    <mergeCell ref="A21:A29"/>
    <mergeCell ref="A30:A36"/>
    <mergeCell ref="A37:A43"/>
    <mergeCell ref="A44:A54"/>
  </mergeCells>
  <phoneticPr fontId="4"/>
  <pageMargins left="0.78740157480314965" right="0.19685039370078741" top="0.59055118110236227" bottom="0.59055118110236227" header="0.51181102362204722" footer="0.51181102362204722"/>
  <pageSetup paperSize="9" scale="85"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06"/>
  <sheetViews>
    <sheetView view="pageBreakPreview" zoomScaleNormal="75" workbookViewId="0">
      <pane xSplit="3" ySplit="6" topLeftCell="D55" activePane="bottomRight" state="frozen"/>
      <selection pane="topRight" activeCell="D1" sqref="D1"/>
      <selection pane="bottomLeft" activeCell="A7" sqref="A7"/>
      <selection pane="bottomRight" activeCell="H63" sqref="H63"/>
    </sheetView>
  </sheetViews>
  <sheetFormatPr defaultRowHeight="11.25"/>
  <cols>
    <col min="1" max="1" width="5.625" style="973" customWidth="1"/>
    <col min="2" max="2" width="3" style="973" customWidth="1"/>
    <col min="3" max="3" width="15.375" style="973" customWidth="1"/>
    <col min="4" max="11" width="8.625" style="973" customWidth="1"/>
    <col min="12" max="12" width="4.625" style="1281" customWidth="1"/>
    <col min="13" max="13" width="8.625" style="973" customWidth="1"/>
    <col min="14" max="14" width="4.625" style="1281" customWidth="1"/>
    <col min="15" max="15" width="8.625" style="973" customWidth="1"/>
    <col min="16" max="16" width="4.625" style="1281" customWidth="1"/>
    <col min="17" max="17" width="8.625" style="973" customWidth="1"/>
    <col min="18" max="18" width="4.625" style="1281" customWidth="1"/>
    <col min="19" max="19" width="8.625" style="973" customWidth="1"/>
    <col min="20" max="20" width="4.625" style="1281" customWidth="1"/>
    <col min="21" max="21" width="8.625" style="973" customWidth="1"/>
    <col min="22" max="22" width="4.625" style="1281" customWidth="1"/>
    <col min="23" max="23" width="8.625" style="973" customWidth="1"/>
    <col min="24" max="24" width="4.625" style="1281" customWidth="1"/>
    <col min="25" max="25" width="8.625" style="973" customWidth="1"/>
    <col min="26" max="26" width="4.625" style="1281" customWidth="1"/>
    <col min="27" max="27" width="8.625" style="973" customWidth="1"/>
    <col min="28" max="28" width="4.625" style="1281" customWidth="1"/>
    <col min="29" max="29" width="8.625" style="973" customWidth="1"/>
    <col min="30" max="30" width="4.625" style="1281" customWidth="1"/>
    <col min="31" max="31" width="9.25" style="973" bestFit="1" customWidth="1"/>
    <col min="32" max="32" width="9" style="973"/>
    <col min="33" max="33" width="7.125" style="973" customWidth="1"/>
    <col min="34" max="256" width="9" style="973"/>
    <col min="257" max="257" width="5.625" style="973" customWidth="1"/>
    <col min="258" max="258" width="3" style="973" customWidth="1"/>
    <col min="259" max="259" width="15.375" style="973" customWidth="1"/>
    <col min="260" max="267" width="8.625" style="973" customWidth="1"/>
    <col min="268" max="268" width="4.625" style="973" customWidth="1"/>
    <col min="269" max="269" width="8.625" style="973" customWidth="1"/>
    <col min="270" max="270" width="4.625" style="973" customWidth="1"/>
    <col min="271" max="271" width="8.625" style="973" customWidth="1"/>
    <col min="272" max="272" width="4.625" style="973" customWidth="1"/>
    <col min="273" max="273" width="8.625" style="973" customWidth="1"/>
    <col min="274" max="274" width="4.625" style="973" customWidth="1"/>
    <col min="275" max="275" width="8.625" style="973" customWidth="1"/>
    <col min="276" max="276" width="4.625" style="973" customWidth="1"/>
    <col min="277" max="277" width="8.625" style="973" customWidth="1"/>
    <col min="278" max="278" width="4.625" style="973" customWidth="1"/>
    <col min="279" max="279" width="8.625" style="973" customWidth="1"/>
    <col min="280" max="280" width="4.625" style="973" customWidth="1"/>
    <col min="281" max="281" width="8.625" style="973" customWidth="1"/>
    <col min="282" max="282" width="4.625" style="973" customWidth="1"/>
    <col min="283" max="283" width="8.625" style="973" customWidth="1"/>
    <col min="284" max="284" width="4.625" style="973" customWidth="1"/>
    <col min="285" max="285" width="8.625" style="973" customWidth="1"/>
    <col min="286" max="286" width="4.625" style="973" customWidth="1"/>
    <col min="287" max="287" width="9.25" style="973" bestFit="1" customWidth="1"/>
    <col min="288" max="288" width="9" style="973"/>
    <col min="289" max="289" width="7.125" style="973" customWidth="1"/>
    <col min="290" max="512" width="9" style="973"/>
    <col min="513" max="513" width="5.625" style="973" customWidth="1"/>
    <col min="514" max="514" width="3" style="973" customWidth="1"/>
    <col min="515" max="515" width="15.375" style="973" customWidth="1"/>
    <col min="516" max="523" width="8.625" style="973" customWidth="1"/>
    <col min="524" max="524" width="4.625" style="973" customWidth="1"/>
    <col min="525" max="525" width="8.625" style="973" customWidth="1"/>
    <col min="526" max="526" width="4.625" style="973" customWidth="1"/>
    <col min="527" max="527" width="8.625" style="973" customWidth="1"/>
    <col min="528" max="528" width="4.625" style="973" customWidth="1"/>
    <col min="529" max="529" width="8.625" style="973" customWidth="1"/>
    <col min="530" max="530" width="4.625" style="973" customWidth="1"/>
    <col min="531" max="531" width="8.625" style="973" customWidth="1"/>
    <col min="532" max="532" width="4.625" style="973" customWidth="1"/>
    <col min="533" max="533" width="8.625" style="973" customWidth="1"/>
    <col min="534" max="534" width="4.625" style="973" customWidth="1"/>
    <col min="535" max="535" width="8.625" style="973" customWidth="1"/>
    <col min="536" max="536" width="4.625" style="973" customWidth="1"/>
    <col min="537" max="537" width="8.625" style="973" customWidth="1"/>
    <col min="538" max="538" width="4.625" style="973" customWidth="1"/>
    <col min="539" max="539" width="8.625" style="973" customWidth="1"/>
    <col min="540" max="540" width="4.625" style="973" customWidth="1"/>
    <col min="541" max="541" width="8.625" style="973" customWidth="1"/>
    <col min="542" max="542" width="4.625" style="973" customWidth="1"/>
    <col min="543" max="543" width="9.25" style="973" bestFit="1" customWidth="1"/>
    <col min="544" max="544" width="9" style="973"/>
    <col min="545" max="545" width="7.125" style="973" customWidth="1"/>
    <col min="546" max="768" width="9" style="973"/>
    <col min="769" max="769" width="5.625" style="973" customWidth="1"/>
    <col min="770" max="770" width="3" style="973" customWidth="1"/>
    <col min="771" max="771" width="15.375" style="973" customWidth="1"/>
    <col min="772" max="779" width="8.625" style="973" customWidth="1"/>
    <col min="780" max="780" width="4.625" style="973" customWidth="1"/>
    <col min="781" max="781" width="8.625" style="973" customWidth="1"/>
    <col min="782" max="782" width="4.625" style="973" customWidth="1"/>
    <col min="783" max="783" width="8.625" style="973" customWidth="1"/>
    <col min="784" max="784" width="4.625" style="973" customWidth="1"/>
    <col min="785" max="785" width="8.625" style="973" customWidth="1"/>
    <col min="786" max="786" width="4.625" style="973" customWidth="1"/>
    <col min="787" max="787" width="8.625" style="973" customWidth="1"/>
    <col min="788" max="788" width="4.625" style="973" customWidth="1"/>
    <col min="789" max="789" width="8.625" style="973" customWidth="1"/>
    <col min="790" max="790" width="4.625" style="973" customWidth="1"/>
    <col min="791" max="791" width="8.625" style="973" customWidth="1"/>
    <col min="792" max="792" width="4.625" style="973" customWidth="1"/>
    <col min="793" max="793" width="8.625" style="973" customWidth="1"/>
    <col min="794" max="794" width="4.625" style="973" customWidth="1"/>
    <col min="795" max="795" width="8.625" style="973" customWidth="1"/>
    <col min="796" max="796" width="4.625" style="973" customWidth="1"/>
    <col min="797" max="797" width="8.625" style="973" customWidth="1"/>
    <col min="798" max="798" width="4.625" style="973" customWidth="1"/>
    <col min="799" max="799" width="9.25" style="973" bestFit="1" customWidth="1"/>
    <col min="800" max="800" width="9" style="973"/>
    <col min="801" max="801" width="7.125" style="973" customWidth="1"/>
    <col min="802" max="1024" width="9" style="973"/>
    <col min="1025" max="1025" width="5.625" style="973" customWidth="1"/>
    <col min="1026" max="1026" width="3" style="973" customWidth="1"/>
    <col min="1027" max="1027" width="15.375" style="973" customWidth="1"/>
    <col min="1028" max="1035" width="8.625" style="973" customWidth="1"/>
    <col min="1036" max="1036" width="4.625" style="973" customWidth="1"/>
    <col min="1037" max="1037" width="8.625" style="973" customWidth="1"/>
    <col min="1038" max="1038" width="4.625" style="973" customWidth="1"/>
    <col min="1039" max="1039" width="8.625" style="973" customWidth="1"/>
    <col min="1040" max="1040" width="4.625" style="973" customWidth="1"/>
    <col min="1041" max="1041" width="8.625" style="973" customWidth="1"/>
    <col min="1042" max="1042" width="4.625" style="973" customWidth="1"/>
    <col min="1043" max="1043" width="8.625" style="973" customWidth="1"/>
    <col min="1044" max="1044" width="4.625" style="973" customWidth="1"/>
    <col min="1045" max="1045" width="8.625" style="973" customWidth="1"/>
    <col min="1046" max="1046" width="4.625" style="973" customWidth="1"/>
    <col min="1047" max="1047" width="8.625" style="973" customWidth="1"/>
    <col min="1048" max="1048" width="4.625" style="973" customWidth="1"/>
    <col min="1049" max="1049" width="8.625" style="973" customWidth="1"/>
    <col min="1050" max="1050" width="4.625" style="973" customWidth="1"/>
    <col min="1051" max="1051" width="8.625" style="973" customWidth="1"/>
    <col min="1052" max="1052" width="4.625" style="973" customWidth="1"/>
    <col min="1053" max="1053" width="8.625" style="973" customWidth="1"/>
    <col min="1054" max="1054" width="4.625" style="973" customWidth="1"/>
    <col min="1055" max="1055" width="9.25" style="973" bestFit="1" customWidth="1"/>
    <col min="1056" max="1056" width="9" style="973"/>
    <col min="1057" max="1057" width="7.125" style="973" customWidth="1"/>
    <col min="1058" max="1280" width="9" style="973"/>
    <col min="1281" max="1281" width="5.625" style="973" customWidth="1"/>
    <col min="1282" max="1282" width="3" style="973" customWidth="1"/>
    <col min="1283" max="1283" width="15.375" style="973" customWidth="1"/>
    <col min="1284" max="1291" width="8.625" style="973" customWidth="1"/>
    <col min="1292" max="1292" width="4.625" style="973" customWidth="1"/>
    <col min="1293" max="1293" width="8.625" style="973" customWidth="1"/>
    <col min="1294" max="1294" width="4.625" style="973" customWidth="1"/>
    <col min="1295" max="1295" width="8.625" style="973" customWidth="1"/>
    <col min="1296" max="1296" width="4.625" style="973" customWidth="1"/>
    <col min="1297" max="1297" width="8.625" style="973" customWidth="1"/>
    <col min="1298" max="1298" width="4.625" style="973" customWidth="1"/>
    <col min="1299" max="1299" width="8.625" style="973" customWidth="1"/>
    <col min="1300" max="1300" width="4.625" style="973" customWidth="1"/>
    <col min="1301" max="1301" width="8.625" style="973" customWidth="1"/>
    <col min="1302" max="1302" width="4.625" style="973" customWidth="1"/>
    <col min="1303" max="1303" width="8.625" style="973" customWidth="1"/>
    <col min="1304" max="1304" width="4.625" style="973" customWidth="1"/>
    <col min="1305" max="1305" width="8.625" style="973" customWidth="1"/>
    <col min="1306" max="1306" width="4.625" style="973" customWidth="1"/>
    <col min="1307" max="1307" width="8.625" style="973" customWidth="1"/>
    <col min="1308" max="1308" width="4.625" style="973" customWidth="1"/>
    <col min="1309" max="1309" width="8.625" style="973" customWidth="1"/>
    <col min="1310" max="1310" width="4.625" style="973" customWidth="1"/>
    <col min="1311" max="1311" width="9.25" style="973" bestFit="1" customWidth="1"/>
    <col min="1312" max="1312" width="9" style="973"/>
    <col min="1313" max="1313" width="7.125" style="973" customWidth="1"/>
    <col min="1314" max="1536" width="9" style="973"/>
    <col min="1537" max="1537" width="5.625" style="973" customWidth="1"/>
    <col min="1538" max="1538" width="3" style="973" customWidth="1"/>
    <col min="1539" max="1539" width="15.375" style="973" customWidth="1"/>
    <col min="1540" max="1547" width="8.625" style="973" customWidth="1"/>
    <col min="1548" max="1548" width="4.625" style="973" customWidth="1"/>
    <col min="1549" max="1549" width="8.625" style="973" customWidth="1"/>
    <col min="1550" max="1550" width="4.625" style="973" customWidth="1"/>
    <col min="1551" max="1551" width="8.625" style="973" customWidth="1"/>
    <col min="1552" max="1552" width="4.625" style="973" customWidth="1"/>
    <col min="1553" max="1553" width="8.625" style="973" customWidth="1"/>
    <col min="1554" max="1554" width="4.625" style="973" customWidth="1"/>
    <col min="1555" max="1555" width="8.625" style="973" customWidth="1"/>
    <col min="1556" max="1556" width="4.625" style="973" customWidth="1"/>
    <col min="1557" max="1557" width="8.625" style="973" customWidth="1"/>
    <col min="1558" max="1558" width="4.625" style="973" customWidth="1"/>
    <col min="1559" max="1559" width="8.625" style="973" customWidth="1"/>
    <col min="1560" max="1560" width="4.625" style="973" customWidth="1"/>
    <col min="1561" max="1561" width="8.625" style="973" customWidth="1"/>
    <col min="1562" max="1562" width="4.625" style="973" customWidth="1"/>
    <col min="1563" max="1563" width="8.625" style="973" customWidth="1"/>
    <col min="1564" max="1564" width="4.625" style="973" customWidth="1"/>
    <col min="1565" max="1565" width="8.625" style="973" customWidth="1"/>
    <col min="1566" max="1566" width="4.625" style="973" customWidth="1"/>
    <col min="1567" max="1567" width="9.25" style="973" bestFit="1" customWidth="1"/>
    <col min="1568" max="1568" width="9" style="973"/>
    <col min="1569" max="1569" width="7.125" style="973" customWidth="1"/>
    <col min="1570" max="1792" width="9" style="973"/>
    <col min="1793" max="1793" width="5.625" style="973" customWidth="1"/>
    <col min="1794" max="1794" width="3" style="973" customWidth="1"/>
    <col min="1795" max="1795" width="15.375" style="973" customWidth="1"/>
    <col min="1796" max="1803" width="8.625" style="973" customWidth="1"/>
    <col min="1804" max="1804" width="4.625" style="973" customWidth="1"/>
    <col min="1805" max="1805" width="8.625" style="973" customWidth="1"/>
    <col min="1806" max="1806" width="4.625" style="973" customWidth="1"/>
    <col min="1807" max="1807" width="8.625" style="973" customWidth="1"/>
    <col min="1808" max="1808" width="4.625" style="973" customWidth="1"/>
    <col min="1809" max="1809" width="8.625" style="973" customWidth="1"/>
    <col min="1810" max="1810" width="4.625" style="973" customWidth="1"/>
    <col min="1811" max="1811" width="8.625" style="973" customWidth="1"/>
    <col min="1812" max="1812" width="4.625" style="973" customWidth="1"/>
    <col min="1813" max="1813" width="8.625" style="973" customWidth="1"/>
    <col min="1814" max="1814" width="4.625" style="973" customWidth="1"/>
    <col min="1815" max="1815" width="8.625" style="973" customWidth="1"/>
    <col min="1816" max="1816" width="4.625" style="973" customWidth="1"/>
    <col min="1817" max="1817" width="8.625" style="973" customWidth="1"/>
    <col min="1818" max="1818" width="4.625" style="973" customWidth="1"/>
    <col min="1819" max="1819" width="8.625" style="973" customWidth="1"/>
    <col min="1820" max="1820" width="4.625" style="973" customWidth="1"/>
    <col min="1821" max="1821" width="8.625" style="973" customWidth="1"/>
    <col min="1822" max="1822" width="4.625" style="973" customWidth="1"/>
    <col min="1823" max="1823" width="9.25" style="973" bestFit="1" customWidth="1"/>
    <col min="1824" max="1824" width="9" style="973"/>
    <col min="1825" max="1825" width="7.125" style="973" customWidth="1"/>
    <col min="1826" max="2048" width="9" style="973"/>
    <col min="2049" max="2049" width="5.625" style="973" customWidth="1"/>
    <col min="2050" max="2050" width="3" style="973" customWidth="1"/>
    <col min="2051" max="2051" width="15.375" style="973" customWidth="1"/>
    <col min="2052" max="2059" width="8.625" style="973" customWidth="1"/>
    <col min="2060" max="2060" width="4.625" style="973" customWidth="1"/>
    <col min="2061" max="2061" width="8.625" style="973" customWidth="1"/>
    <col min="2062" max="2062" width="4.625" style="973" customWidth="1"/>
    <col min="2063" max="2063" width="8.625" style="973" customWidth="1"/>
    <col min="2064" max="2064" width="4.625" style="973" customWidth="1"/>
    <col min="2065" max="2065" width="8.625" style="973" customWidth="1"/>
    <col min="2066" max="2066" width="4.625" style="973" customWidth="1"/>
    <col min="2067" max="2067" width="8.625" style="973" customWidth="1"/>
    <col min="2068" max="2068" width="4.625" style="973" customWidth="1"/>
    <col min="2069" max="2069" width="8.625" style="973" customWidth="1"/>
    <col min="2070" max="2070" width="4.625" style="973" customWidth="1"/>
    <col min="2071" max="2071" width="8.625" style="973" customWidth="1"/>
    <col min="2072" max="2072" width="4.625" style="973" customWidth="1"/>
    <col min="2073" max="2073" width="8.625" style="973" customWidth="1"/>
    <col min="2074" max="2074" width="4.625" style="973" customWidth="1"/>
    <col min="2075" max="2075" width="8.625" style="973" customWidth="1"/>
    <col min="2076" max="2076" width="4.625" style="973" customWidth="1"/>
    <col min="2077" max="2077" width="8.625" style="973" customWidth="1"/>
    <col min="2078" max="2078" width="4.625" style="973" customWidth="1"/>
    <col min="2079" max="2079" width="9.25" style="973" bestFit="1" customWidth="1"/>
    <col min="2080" max="2080" width="9" style="973"/>
    <col min="2081" max="2081" width="7.125" style="973" customWidth="1"/>
    <col min="2082" max="2304" width="9" style="973"/>
    <col min="2305" max="2305" width="5.625" style="973" customWidth="1"/>
    <col min="2306" max="2306" width="3" style="973" customWidth="1"/>
    <col min="2307" max="2307" width="15.375" style="973" customWidth="1"/>
    <col min="2308" max="2315" width="8.625" style="973" customWidth="1"/>
    <col min="2316" max="2316" width="4.625" style="973" customWidth="1"/>
    <col min="2317" max="2317" width="8.625" style="973" customWidth="1"/>
    <col min="2318" max="2318" width="4.625" style="973" customWidth="1"/>
    <col min="2319" max="2319" width="8.625" style="973" customWidth="1"/>
    <col min="2320" max="2320" width="4.625" style="973" customWidth="1"/>
    <col min="2321" max="2321" width="8.625" style="973" customWidth="1"/>
    <col min="2322" max="2322" width="4.625" style="973" customWidth="1"/>
    <col min="2323" max="2323" width="8.625" style="973" customWidth="1"/>
    <col min="2324" max="2324" width="4.625" style="973" customWidth="1"/>
    <col min="2325" max="2325" width="8.625" style="973" customWidth="1"/>
    <col min="2326" max="2326" width="4.625" style="973" customWidth="1"/>
    <col min="2327" max="2327" width="8.625" style="973" customWidth="1"/>
    <col min="2328" max="2328" width="4.625" style="973" customWidth="1"/>
    <col min="2329" max="2329" width="8.625" style="973" customWidth="1"/>
    <col min="2330" max="2330" width="4.625" style="973" customWidth="1"/>
    <col min="2331" max="2331" width="8.625" style="973" customWidth="1"/>
    <col min="2332" max="2332" width="4.625" style="973" customWidth="1"/>
    <col min="2333" max="2333" width="8.625" style="973" customWidth="1"/>
    <col min="2334" max="2334" width="4.625" style="973" customWidth="1"/>
    <col min="2335" max="2335" width="9.25" style="973" bestFit="1" customWidth="1"/>
    <col min="2336" max="2336" width="9" style="973"/>
    <col min="2337" max="2337" width="7.125" style="973" customWidth="1"/>
    <col min="2338" max="2560" width="9" style="973"/>
    <col min="2561" max="2561" width="5.625" style="973" customWidth="1"/>
    <col min="2562" max="2562" width="3" style="973" customWidth="1"/>
    <col min="2563" max="2563" width="15.375" style="973" customWidth="1"/>
    <col min="2564" max="2571" width="8.625" style="973" customWidth="1"/>
    <col min="2572" max="2572" width="4.625" style="973" customWidth="1"/>
    <col min="2573" max="2573" width="8.625" style="973" customWidth="1"/>
    <col min="2574" max="2574" width="4.625" style="973" customWidth="1"/>
    <col min="2575" max="2575" width="8.625" style="973" customWidth="1"/>
    <col min="2576" max="2576" width="4.625" style="973" customWidth="1"/>
    <col min="2577" max="2577" width="8.625" style="973" customWidth="1"/>
    <col min="2578" max="2578" width="4.625" style="973" customWidth="1"/>
    <col min="2579" max="2579" width="8.625" style="973" customWidth="1"/>
    <col min="2580" max="2580" width="4.625" style="973" customWidth="1"/>
    <col min="2581" max="2581" width="8.625" style="973" customWidth="1"/>
    <col min="2582" max="2582" width="4.625" style="973" customWidth="1"/>
    <col min="2583" max="2583" width="8.625" style="973" customWidth="1"/>
    <col min="2584" max="2584" width="4.625" style="973" customWidth="1"/>
    <col min="2585" max="2585" width="8.625" style="973" customWidth="1"/>
    <col min="2586" max="2586" width="4.625" style="973" customWidth="1"/>
    <col min="2587" max="2587" width="8.625" style="973" customWidth="1"/>
    <col min="2588" max="2588" width="4.625" style="973" customWidth="1"/>
    <col min="2589" max="2589" width="8.625" style="973" customWidth="1"/>
    <col min="2590" max="2590" width="4.625" style="973" customWidth="1"/>
    <col min="2591" max="2591" width="9.25" style="973" bestFit="1" customWidth="1"/>
    <col min="2592" max="2592" width="9" style="973"/>
    <col min="2593" max="2593" width="7.125" style="973" customWidth="1"/>
    <col min="2594" max="2816" width="9" style="973"/>
    <col min="2817" max="2817" width="5.625" style="973" customWidth="1"/>
    <col min="2818" max="2818" width="3" style="973" customWidth="1"/>
    <col min="2819" max="2819" width="15.375" style="973" customWidth="1"/>
    <col min="2820" max="2827" width="8.625" style="973" customWidth="1"/>
    <col min="2828" max="2828" width="4.625" style="973" customWidth="1"/>
    <col min="2829" max="2829" width="8.625" style="973" customWidth="1"/>
    <col min="2830" max="2830" width="4.625" style="973" customWidth="1"/>
    <col min="2831" max="2831" width="8.625" style="973" customWidth="1"/>
    <col min="2832" max="2832" width="4.625" style="973" customWidth="1"/>
    <col min="2833" max="2833" width="8.625" style="973" customWidth="1"/>
    <col min="2834" max="2834" width="4.625" style="973" customWidth="1"/>
    <col min="2835" max="2835" width="8.625" style="973" customWidth="1"/>
    <col min="2836" max="2836" width="4.625" style="973" customWidth="1"/>
    <col min="2837" max="2837" width="8.625" style="973" customWidth="1"/>
    <col min="2838" max="2838" width="4.625" style="973" customWidth="1"/>
    <col min="2839" max="2839" width="8.625" style="973" customWidth="1"/>
    <col min="2840" max="2840" width="4.625" style="973" customWidth="1"/>
    <col min="2841" max="2841" width="8.625" style="973" customWidth="1"/>
    <col min="2842" max="2842" width="4.625" style="973" customWidth="1"/>
    <col min="2843" max="2843" width="8.625" style="973" customWidth="1"/>
    <col min="2844" max="2844" width="4.625" style="973" customWidth="1"/>
    <col min="2845" max="2845" width="8.625" style="973" customWidth="1"/>
    <col min="2846" max="2846" width="4.625" style="973" customWidth="1"/>
    <col min="2847" max="2847" width="9.25" style="973" bestFit="1" customWidth="1"/>
    <col min="2848" max="2848" width="9" style="973"/>
    <col min="2849" max="2849" width="7.125" style="973" customWidth="1"/>
    <col min="2850" max="3072" width="9" style="973"/>
    <col min="3073" max="3073" width="5.625" style="973" customWidth="1"/>
    <col min="3074" max="3074" width="3" style="973" customWidth="1"/>
    <col min="3075" max="3075" width="15.375" style="973" customWidth="1"/>
    <col min="3076" max="3083" width="8.625" style="973" customWidth="1"/>
    <col min="3084" max="3084" width="4.625" style="973" customWidth="1"/>
    <col min="3085" max="3085" width="8.625" style="973" customWidth="1"/>
    <col min="3086" max="3086" width="4.625" style="973" customWidth="1"/>
    <col min="3087" max="3087" width="8.625" style="973" customWidth="1"/>
    <col min="3088" max="3088" width="4.625" style="973" customWidth="1"/>
    <col min="3089" max="3089" width="8.625" style="973" customWidth="1"/>
    <col min="3090" max="3090" width="4.625" style="973" customWidth="1"/>
    <col min="3091" max="3091" width="8.625" style="973" customWidth="1"/>
    <col min="3092" max="3092" width="4.625" style="973" customWidth="1"/>
    <col min="3093" max="3093" width="8.625" style="973" customWidth="1"/>
    <col min="3094" max="3094" width="4.625" style="973" customWidth="1"/>
    <col min="3095" max="3095" width="8.625" style="973" customWidth="1"/>
    <col min="3096" max="3096" width="4.625" style="973" customWidth="1"/>
    <col min="3097" max="3097" width="8.625" style="973" customWidth="1"/>
    <col min="3098" max="3098" width="4.625" style="973" customWidth="1"/>
    <col min="3099" max="3099" width="8.625" style="973" customWidth="1"/>
    <col min="3100" max="3100" width="4.625" style="973" customWidth="1"/>
    <col min="3101" max="3101" width="8.625" style="973" customWidth="1"/>
    <col min="3102" max="3102" width="4.625" style="973" customWidth="1"/>
    <col min="3103" max="3103" width="9.25" style="973" bestFit="1" customWidth="1"/>
    <col min="3104" max="3104" width="9" style="973"/>
    <col min="3105" max="3105" width="7.125" style="973" customWidth="1"/>
    <col min="3106" max="3328" width="9" style="973"/>
    <col min="3329" max="3329" width="5.625" style="973" customWidth="1"/>
    <col min="3330" max="3330" width="3" style="973" customWidth="1"/>
    <col min="3331" max="3331" width="15.375" style="973" customWidth="1"/>
    <col min="3332" max="3339" width="8.625" style="973" customWidth="1"/>
    <col min="3340" max="3340" width="4.625" style="973" customWidth="1"/>
    <col min="3341" max="3341" width="8.625" style="973" customWidth="1"/>
    <col min="3342" max="3342" width="4.625" style="973" customWidth="1"/>
    <col min="3343" max="3343" width="8.625" style="973" customWidth="1"/>
    <col min="3344" max="3344" width="4.625" style="973" customWidth="1"/>
    <col min="3345" max="3345" width="8.625" style="973" customWidth="1"/>
    <col min="3346" max="3346" width="4.625" style="973" customWidth="1"/>
    <col min="3347" max="3347" width="8.625" style="973" customWidth="1"/>
    <col min="3348" max="3348" width="4.625" style="973" customWidth="1"/>
    <col min="3349" max="3349" width="8.625" style="973" customWidth="1"/>
    <col min="3350" max="3350" width="4.625" style="973" customWidth="1"/>
    <col min="3351" max="3351" width="8.625" style="973" customWidth="1"/>
    <col min="3352" max="3352" width="4.625" style="973" customWidth="1"/>
    <col min="3353" max="3353" width="8.625" style="973" customWidth="1"/>
    <col min="3354" max="3354" width="4.625" style="973" customWidth="1"/>
    <col min="3355" max="3355" width="8.625" style="973" customWidth="1"/>
    <col min="3356" max="3356" width="4.625" style="973" customWidth="1"/>
    <col min="3357" max="3357" width="8.625" style="973" customWidth="1"/>
    <col min="3358" max="3358" width="4.625" style="973" customWidth="1"/>
    <col min="3359" max="3359" width="9.25" style="973" bestFit="1" customWidth="1"/>
    <col min="3360" max="3360" width="9" style="973"/>
    <col min="3361" max="3361" width="7.125" style="973" customWidth="1"/>
    <col min="3362" max="3584" width="9" style="973"/>
    <col min="3585" max="3585" width="5.625" style="973" customWidth="1"/>
    <col min="3586" max="3586" width="3" style="973" customWidth="1"/>
    <col min="3587" max="3587" width="15.375" style="973" customWidth="1"/>
    <col min="3588" max="3595" width="8.625" style="973" customWidth="1"/>
    <col min="3596" max="3596" width="4.625" style="973" customWidth="1"/>
    <col min="3597" max="3597" width="8.625" style="973" customWidth="1"/>
    <col min="3598" max="3598" width="4.625" style="973" customWidth="1"/>
    <col min="3599" max="3599" width="8.625" style="973" customWidth="1"/>
    <col min="3600" max="3600" width="4.625" style="973" customWidth="1"/>
    <col min="3601" max="3601" width="8.625" style="973" customWidth="1"/>
    <col min="3602" max="3602" width="4.625" style="973" customWidth="1"/>
    <col min="3603" max="3603" width="8.625" style="973" customWidth="1"/>
    <col min="3604" max="3604" width="4.625" style="973" customWidth="1"/>
    <col min="3605" max="3605" width="8.625" style="973" customWidth="1"/>
    <col min="3606" max="3606" width="4.625" style="973" customWidth="1"/>
    <col min="3607" max="3607" width="8.625" style="973" customWidth="1"/>
    <col min="3608" max="3608" width="4.625" style="973" customWidth="1"/>
    <col min="3609" max="3609" width="8.625" style="973" customWidth="1"/>
    <col min="3610" max="3610" width="4.625" style="973" customWidth="1"/>
    <col min="3611" max="3611" width="8.625" style="973" customWidth="1"/>
    <col min="3612" max="3612" width="4.625" style="973" customWidth="1"/>
    <col min="3613" max="3613" width="8.625" style="973" customWidth="1"/>
    <col min="3614" max="3614" width="4.625" style="973" customWidth="1"/>
    <col min="3615" max="3615" width="9.25" style="973" bestFit="1" customWidth="1"/>
    <col min="3616" max="3616" width="9" style="973"/>
    <col min="3617" max="3617" width="7.125" style="973" customWidth="1"/>
    <col min="3618" max="3840" width="9" style="973"/>
    <col min="3841" max="3841" width="5.625" style="973" customWidth="1"/>
    <col min="3842" max="3842" width="3" style="973" customWidth="1"/>
    <col min="3843" max="3843" width="15.375" style="973" customWidth="1"/>
    <col min="3844" max="3851" width="8.625" style="973" customWidth="1"/>
    <col min="3852" max="3852" width="4.625" style="973" customWidth="1"/>
    <col min="3853" max="3853" width="8.625" style="973" customWidth="1"/>
    <col min="3854" max="3854" width="4.625" style="973" customWidth="1"/>
    <col min="3855" max="3855" width="8.625" style="973" customWidth="1"/>
    <col min="3856" max="3856" width="4.625" style="973" customWidth="1"/>
    <col min="3857" max="3857" width="8.625" style="973" customWidth="1"/>
    <col min="3858" max="3858" width="4.625" style="973" customWidth="1"/>
    <col min="3859" max="3859" width="8.625" style="973" customWidth="1"/>
    <col min="3860" max="3860" width="4.625" style="973" customWidth="1"/>
    <col min="3861" max="3861" width="8.625" style="973" customWidth="1"/>
    <col min="3862" max="3862" width="4.625" style="973" customWidth="1"/>
    <col min="3863" max="3863" width="8.625" style="973" customWidth="1"/>
    <col min="3864" max="3864" width="4.625" style="973" customWidth="1"/>
    <col min="3865" max="3865" width="8.625" style="973" customWidth="1"/>
    <col min="3866" max="3866" width="4.625" style="973" customWidth="1"/>
    <col min="3867" max="3867" width="8.625" style="973" customWidth="1"/>
    <col min="3868" max="3868" width="4.625" style="973" customWidth="1"/>
    <col min="3869" max="3869" width="8.625" style="973" customWidth="1"/>
    <col min="3870" max="3870" width="4.625" style="973" customWidth="1"/>
    <col min="3871" max="3871" width="9.25" style="973" bestFit="1" customWidth="1"/>
    <col min="3872" max="3872" width="9" style="973"/>
    <col min="3873" max="3873" width="7.125" style="973" customWidth="1"/>
    <col min="3874" max="4096" width="9" style="973"/>
    <col min="4097" max="4097" width="5.625" style="973" customWidth="1"/>
    <col min="4098" max="4098" width="3" style="973" customWidth="1"/>
    <col min="4099" max="4099" width="15.375" style="973" customWidth="1"/>
    <col min="4100" max="4107" width="8.625" style="973" customWidth="1"/>
    <col min="4108" max="4108" width="4.625" style="973" customWidth="1"/>
    <col min="4109" max="4109" width="8.625" style="973" customWidth="1"/>
    <col min="4110" max="4110" width="4.625" style="973" customWidth="1"/>
    <col min="4111" max="4111" width="8.625" style="973" customWidth="1"/>
    <col min="4112" max="4112" width="4.625" style="973" customWidth="1"/>
    <col min="4113" max="4113" width="8.625" style="973" customWidth="1"/>
    <col min="4114" max="4114" width="4.625" style="973" customWidth="1"/>
    <col min="4115" max="4115" width="8.625" style="973" customWidth="1"/>
    <col min="4116" max="4116" width="4.625" style="973" customWidth="1"/>
    <col min="4117" max="4117" width="8.625" style="973" customWidth="1"/>
    <col min="4118" max="4118" width="4.625" style="973" customWidth="1"/>
    <col min="4119" max="4119" width="8.625" style="973" customWidth="1"/>
    <col min="4120" max="4120" width="4.625" style="973" customWidth="1"/>
    <col min="4121" max="4121" width="8.625" style="973" customWidth="1"/>
    <col min="4122" max="4122" width="4.625" style="973" customWidth="1"/>
    <col min="4123" max="4123" width="8.625" style="973" customWidth="1"/>
    <col min="4124" max="4124" width="4.625" style="973" customWidth="1"/>
    <col min="4125" max="4125" width="8.625" style="973" customWidth="1"/>
    <col min="4126" max="4126" width="4.625" style="973" customWidth="1"/>
    <col min="4127" max="4127" width="9.25" style="973" bestFit="1" customWidth="1"/>
    <col min="4128" max="4128" width="9" style="973"/>
    <col min="4129" max="4129" width="7.125" style="973" customWidth="1"/>
    <col min="4130" max="4352" width="9" style="973"/>
    <col min="4353" max="4353" width="5.625" style="973" customWidth="1"/>
    <col min="4354" max="4354" width="3" style="973" customWidth="1"/>
    <col min="4355" max="4355" width="15.375" style="973" customWidth="1"/>
    <col min="4356" max="4363" width="8.625" style="973" customWidth="1"/>
    <col min="4364" max="4364" width="4.625" style="973" customWidth="1"/>
    <col min="4365" max="4365" width="8.625" style="973" customWidth="1"/>
    <col min="4366" max="4366" width="4.625" style="973" customWidth="1"/>
    <col min="4367" max="4367" width="8.625" style="973" customWidth="1"/>
    <col min="4368" max="4368" width="4.625" style="973" customWidth="1"/>
    <col min="4369" max="4369" width="8.625" style="973" customWidth="1"/>
    <col min="4370" max="4370" width="4.625" style="973" customWidth="1"/>
    <col min="4371" max="4371" width="8.625" style="973" customWidth="1"/>
    <col min="4372" max="4372" width="4.625" style="973" customWidth="1"/>
    <col min="4373" max="4373" width="8.625" style="973" customWidth="1"/>
    <col min="4374" max="4374" width="4.625" style="973" customWidth="1"/>
    <col min="4375" max="4375" width="8.625" style="973" customWidth="1"/>
    <col min="4376" max="4376" width="4.625" style="973" customWidth="1"/>
    <col min="4377" max="4377" width="8.625" style="973" customWidth="1"/>
    <col min="4378" max="4378" width="4.625" style="973" customWidth="1"/>
    <col min="4379" max="4379" width="8.625" style="973" customWidth="1"/>
    <col min="4380" max="4380" width="4.625" style="973" customWidth="1"/>
    <col min="4381" max="4381" width="8.625" style="973" customWidth="1"/>
    <col min="4382" max="4382" width="4.625" style="973" customWidth="1"/>
    <col min="4383" max="4383" width="9.25" style="973" bestFit="1" customWidth="1"/>
    <col min="4384" max="4384" width="9" style="973"/>
    <col min="4385" max="4385" width="7.125" style="973" customWidth="1"/>
    <col min="4386" max="4608" width="9" style="973"/>
    <col min="4609" max="4609" width="5.625" style="973" customWidth="1"/>
    <col min="4610" max="4610" width="3" style="973" customWidth="1"/>
    <col min="4611" max="4611" width="15.375" style="973" customWidth="1"/>
    <col min="4612" max="4619" width="8.625" style="973" customWidth="1"/>
    <col min="4620" max="4620" width="4.625" style="973" customWidth="1"/>
    <col min="4621" max="4621" width="8.625" style="973" customWidth="1"/>
    <col min="4622" max="4622" width="4.625" style="973" customWidth="1"/>
    <col min="4623" max="4623" width="8.625" style="973" customWidth="1"/>
    <col min="4624" max="4624" width="4.625" style="973" customWidth="1"/>
    <col min="4625" max="4625" width="8.625" style="973" customWidth="1"/>
    <col min="4626" max="4626" width="4.625" style="973" customWidth="1"/>
    <col min="4627" max="4627" width="8.625" style="973" customWidth="1"/>
    <col min="4628" max="4628" width="4.625" style="973" customWidth="1"/>
    <col min="4629" max="4629" width="8.625" style="973" customWidth="1"/>
    <col min="4630" max="4630" width="4.625" style="973" customWidth="1"/>
    <col min="4631" max="4631" width="8.625" style="973" customWidth="1"/>
    <col min="4632" max="4632" width="4.625" style="973" customWidth="1"/>
    <col min="4633" max="4633" width="8.625" style="973" customWidth="1"/>
    <col min="4634" max="4634" width="4.625" style="973" customWidth="1"/>
    <col min="4635" max="4635" width="8.625" style="973" customWidth="1"/>
    <col min="4636" max="4636" width="4.625" style="973" customWidth="1"/>
    <col min="4637" max="4637" width="8.625" style="973" customWidth="1"/>
    <col min="4638" max="4638" width="4.625" style="973" customWidth="1"/>
    <col min="4639" max="4639" width="9.25" style="973" bestFit="1" customWidth="1"/>
    <col min="4640" max="4640" width="9" style="973"/>
    <col min="4641" max="4641" width="7.125" style="973" customWidth="1"/>
    <col min="4642" max="4864" width="9" style="973"/>
    <col min="4865" max="4865" width="5.625" style="973" customWidth="1"/>
    <col min="4866" max="4866" width="3" style="973" customWidth="1"/>
    <col min="4867" max="4867" width="15.375" style="973" customWidth="1"/>
    <col min="4868" max="4875" width="8.625" style="973" customWidth="1"/>
    <col min="4876" max="4876" width="4.625" style="973" customWidth="1"/>
    <col min="4877" max="4877" width="8.625" style="973" customWidth="1"/>
    <col min="4878" max="4878" width="4.625" style="973" customWidth="1"/>
    <col min="4879" max="4879" width="8.625" style="973" customWidth="1"/>
    <col min="4880" max="4880" width="4.625" style="973" customWidth="1"/>
    <col min="4881" max="4881" width="8.625" style="973" customWidth="1"/>
    <col min="4882" max="4882" width="4.625" style="973" customWidth="1"/>
    <col min="4883" max="4883" width="8.625" style="973" customWidth="1"/>
    <col min="4884" max="4884" width="4.625" style="973" customWidth="1"/>
    <col min="4885" max="4885" width="8.625" style="973" customWidth="1"/>
    <col min="4886" max="4886" width="4.625" style="973" customWidth="1"/>
    <col min="4887" max="4887" width="8.625" style="973" customWidth="1"/>
    <col min="4888" max="4888" width="4.625" style="973" customWidth="1"/>
    <col min="4889" max="4889" width="8.625" style="973" customWidth="1"/>
    <col min="4890" max="4890" width="4.625" style="973" customWidth="1"/>
    <col min="4891" max="4891" width="8.625" style="973" customWidth="1"/>
    <col min="4892" max="4892" width="4.625" style="973" customWidth="1"/>
    <col min="4893" max="4893" width="8.625" style="973" customWidth="1"/>
    <col min="4894" max="4894" width="4.625" style="973" customWidth="1"/>
    <col min="4895" max="4895" width="9.25" style="973" bestFit="1" customWidth="1"/>
    <col min="4896" max="4896" width="9" style="973"/>
    <col min="4897" max="4897" width="7.125" style="973" customWidth="1"/>
    <col min="4898" max="5120" width="9" style="973"/>
    <col min="5121" max="5121" width="5.625" style="973" customWidth="1"/>
    <col min="5122" max="5122" width="3" style="973" customWidth="1"/>
    <col min="5123" max="5123" width="15.375" style="973" customWidth="1"/>
    <col min="5124" max="5131" width="8.625" style="973" customWidth="1"/>
    <col min="5132" max="5132" width="4.625" style="973" customWidth="1"/>
    <col min="5133" max="5133" width="8.625" style="973" customWidth="1"/>
    <col min="5134" max="5134" width="4.625" style="973" customWidth="1"/>
    <col min="5135" max="5135" width="8.625" style="973" customWidth="1"/>
    <col min="5136" max="5136" width="4.625" style="973" customWidth="1"/>
    <col min="5137" max="5137" width="8.625" style="973" customWidth="1"/>
    <col min="5138" max="5138" width="4.625" style="973" customWidth="1"/>
    <col min="5139" max="5139" width="8.625" style="973" customWidth="1"/>
    <col min="5140" max="5140" width="4.625" style="973" customWidth="1"/>
    <col min="5141" max="5141" width="8.625" style="973" customWidth="1"/>
    <col min="5142" max="5142" width="4.625" style="973" customWidth="1"/>
    <col min="5143" max="5143" width="8.625" style="973" customWidth="1"/>
    <col min="5144" max="5144" width="4.625" style="973" customWidth="1"/>
    <col min="5145" max="5145" width="8.625" style="973" customWidth="1"/>
    <col min="5146" max="5146" width="4.625" style="973" customWidth="1"/>
    <col min="5147" max="5147" width="8.625" style="973" customWidth="1"/>
    <col min="5148" max="5148" width="4.625" style="973" customWidth="1"/>
    <col min="5149" max="5149" width="8.625" style="973" customWidth="1"/>
    <col min="5150" max="5150" width="4.625" style="973" customWidth="1"/>
    <col min="5151" max="5151" width="9.25" style="973" bestFit="1" customWidth="1"/>
    <col min="5152" max="5152" width="9" style="973"/>
    <col min="5153" max="5153" width="7.125" style="973" customWidth="1"/>
    <col min="5154" max="5376" width="9" style="973"/>
    <col min="5377" max="5377" width="5.625" style="973" customWidth="1"/>
    <col min="5378" max="5378" width="3" style="973" customWidth="1"/>
    <col min="5379" max="5379" width="15.375" style="973" customWidth="1"/>
    <col min="5380" max="5387" width="8.625" style="973" customWidth="1"/>
    <col min="5388" max="5388" width="4.625" style="973" customWidth="1"/>
    <col min="5389" max="5389" width="8.625" style="973" customWidth="1"/>
    <col min="5390" max="5390" width="4.625" style="973" customWidth="1"/>
    <col min="5391" max="5391" width="8.625" style="973" customWidth="1"/>
    <col min="5392" max="5392" width="4.625" style="973" customWidth="1"/>
    <col min="5393" max="5393" width="8.625" style="973" customWidth="1"/>
    <col min="5394" max="5394" width="4.625" style="973" customWidth="1"/>
    <col min="5395" max="5395" width="8.625" style="973" customWidth="1"/>
    <col min="5396" max="5396" width="4.625" style="973" customWidth="1"/>
    <col min="5397" max="5397" width="8.625" style="973" customWidth="1"/>
    <col min="5398" max="5398" width="4.625" style="973" customWidth="1"/>
    <col min="5399" max="5399" width="8.625" style="973" customWidth="1"/>
    <col min="5400" max="5400" width="4.625" style="973" customWidth="1"/>
    <col min="5401" max="5401" width="8.625" style="973" customWidth="1"/>
    <col min="5402" max="5402" width="4.625" style="973" customWidth="1"/>
    <col min="5403" max="5403" width="8.625" style="973" customWidth="1"/>
    <col min="5404" max="5404" width="4.625" style="973" customWidth="1"/>
    <col min="5405" max="5405" width="8.625" style="973" customWidth="1"/>
    <col min="5406" max="5406" width="4.625" style="973" customWidth="1"/>
    <col min="5407" max="5407" width="9.25" style="973" bestFit="1" customWidth="1"/>
    <col min="5408" max="5408" width="9" style="973"/>
    <col min="5409" max="5409" width="7.125" style="973" customWidth="1"/>
    <col min="5410" max="5632" width="9" style="973"/>
    <col min="5633" max="5633" width="5.625" style="973" customWidth="1"/>
    <col min="5634" max="5634" width="3" style="973" customWidth="1"/>
    <col min="5635" max="5635" width="15.375" style="973" customWidth="1"/>
    <col min="5636" max="5643" width="8.625" style="973" customWidth="1"/>
    <col min="5644" max="5644" width="4.625" style="973" customWidth="1"/>
    <col min="5645" max="5645" width="8.625" style="973" customWidth="1"/>
    <col min="5646" max="5646" width="4.625" style="973" customWidth="1"/>
    <col min="5647" max="5647" width="8.625" style="973" customWidth="1"/>
    <col min="5648" max="5648" width="4.625" style="973" customWidth="1"/>
    <col min="5649" max="5649" width="8.625" style="973" customWidth="1"/>
    <col min="5650" max="5650" width="4.625" style="973" customWidth="1"/>
    <col min="5651" max="5651" width="8.625" style="973" customWidth="1"/>
    <col min="5652" max="5652" width="4.625" style="973" customWidth="1"/>
    <col min="5653" max="5653" width="8.625" style="973" customWidth="1"/>
    <col min="5654" max="5654" width="4.625" style="973" customWidth="1"/>
    <col min="5655" max="5655" width="8.625" style="973" customWidth="1"/>
    <col min="5656" max="5656" width="4.625" style="973" customWidth="1"/>
    <col min="5657" max="5657" width="8.625" style="973" customWidth="1"/>
    <col min="5658" max="5658" width="4.625" style="973" customWidth="1"/>
    <col min="5659" max="5659" width="8.625" style="973" customWidth="1"/>
    <col min="5660" max="5660" width="4.625" style="973" customWidth="1"/>
    <col min="5661" max="5661" width="8.625" style="973" customWidth="1"/>
    <col min="5662" max="5662" width="4.625" style="973" customWidth="1"/>
    <col min="5663" max="5663" width="9.25" style="973" bestFit="1" customWidth="1"/>
    <col min="5664" max="5664" width="9" style="973"/>
    <col min="5665" max="5665" width="7.125" style="973" customWidth="1"/>
    <col min="5666" max="5888" width="9" style="973"/>
    <col min="5889" max="5889" width="5.625" style="973" customWidth="1"/>
    <col min="5890" max="5890" width="3" style="973" customWidth="1"/>
    <col min="5891" max="5891" width="15.375" style="973" customWidth="1"/>
    <col min="5892" max="5899" width="8.625" style="973" customWidth="1"/>
    <col min="5900" max="5900" width="4.625" style="973" customWidth="1"/>
    <col min="5901" max="5901" width="8.625" style="973" customWidth="1"/>
    <col min="5902" max="5902" width="4.625" style="973" customWidth="1"/>
    <col min="5903" max="5903" width="8.625" style="973" customWidth="1"/>
    <col min="5904" max="5904" width="4.625" style="973" customWidth="1"/>
    <col min="5905" max="5905" width="8.625" style="973" customWidth="1"/>
    <col min="5906" max="5906" width="4.625" style="973" customWidth="1"/>
    <col min="5907" max="5907" width="8.625" style="973" customWidth="1"/>
    <col min="5908" max="5908" width="4.625" style="973" customWidth="1"/>
    <col min="5909" max="5909" width="8.625" style="973" customWidth="1"/>
    <col min="5910" max="5910" width="4.625" style="973" customWidth="1"/>
    <col min="5911" max="5911" width="8.625" style="973" customWidth="1"/>
    <col min="5912" max="5912" width="4.625" style="973" customWidth="1"/>
    <col min="5913" max="5913" width="8.625" style="973" customWidth="1"/>
    <col min="5914" max="5914" width="4.625" style="973" customWidth="1"/>
    <col min="5915" max="5915" width="8.625" style="973" customWidth="1"/>
    <col min="5916" max="5916" width="4.625" style="973" customWidth="1"/>
    <col min="5917" max="5917" width="8.625" style="973" customWidth="1"/>
    <col min="5918" max="5918" width="4.625" style="973" customWidth="1"/>
    <col min="5919" max="5919" width="9.25" style="973" bestFit="1" customWidth="1"/>
    <col min="5920" max="5920" width="9" style="973"/>
    <col min="5921" max="5921" width="7.125" style="973" customWidth="1"/>
    <col min="5922" max="6144" width="9" style="973"/>
    <col min="6145" max="6145" width="5.625" style="973" customWidth="1"/>
    <col min="6146" max="6146" width="3" style="973" customWidth="1"/>
    <col min="6147" max="6147" width="15.375" style="973" customWidth="1"/>
    <col min="6148" max="6155" width="8.625" style="973" customWidth="1"/>
    <col min="6156" max="6156" width="4.625" style="973" customWidth="1"/>
    <col min="6157" max="6157" width="8.625" style="973" customWidth="1"/>
    <col min="6158" max="6158" width="4.625" style="973" customWidth="1"/>
    <col min="6159" max="6159" width="8.625" style="973" customWidth="1"/>
    <col min="6160" max="6160" width="4.625" style="973" customWidth="1"/>
    <col min="6161" max="6161" width="8.625" style="973" customWidth="1"/>
    <col min="6162" max="6162" width="4.625" style="973" customWidth="1"/>
    <col min="6163" max="6163" width="8.625" style="973" customWidth="1"/>
    <col min="6164" max="6164" width="4.625" style="973" customWidth="1"/>
    <col min="6165" max="6165" width="8.625" style="973" customWidth="1"/>
    <col min="6166" max="6166" width="4.625" style="973" customWidth="1"/>
    <col min="6167" max="6167" width="8.625" style="973" customWidth="1"/>
    <col min="6168" max="6168" width="4.625" style="973" customWidth="1"/>
    <col min="6169" max="6169" width="8.625" style="973" customWidth="1"/>
    <col min="6170" max="6170" width="4.625" style="973" customWidth="1"/>
    <col min="6171" max="6171" width="8.625" style="973" customWidth="1"/>
    <col min="6172" max="6172" width="4.625" style="973" customWidth="1"/>
    <col min="6173" max="6173" width="8.625" style="973" customWidth="1"/>
    <col min="6174" max="6174" width="4.625" style="973" customWidth="1"/>
    <col min="6175" max="6175" width="9.25" style="973" bestFit="1" customWidth="1"/>
    <col min="6176" max="6176" width="9" style="973"/>
    <col min="6177" max="6177" width="7.125" style="973" customWidth="1"/>
    <col min="6178" max="6400" width="9" style="973"/>
    <col min="6401" max="6401" width="5.625" style="973" customWidth="1"/>
    <col min="6402" max="6402" width="3" style="973" customWidth="1"/>
    <col min="6403" max="6403" width="15.375" style="973" customWidth="1"/>
    <col min="6404" max="6411" width="8.625" style="973" customWidth="1"/>
    <col min="6412" max="6412" width="4.625" style="973" customWidth="1"/>
    <col min="6413" max="6413" width="8.625" style="973" customWidth="1"/>
    <col min="6414" max="6414" width="4.625" style="973" customWidth="1"/>
    <col min="6415" max="6415" width="8.625" style="973" customWidth="1"/>
    <col min="6416" max="6416" width="4.625" style="973" customWidth="1"/>
    <col min="6417" max="6417" width="8.625" style="973" customWidth="1"/>
    <col min="6418" max="6418" width="4.625" style="973" customWidth="1"/>
    <col min="6419" max="6419" width="8.625" style="973" customWidth="1"/>
    <col min="6420" max="6420" width="4.625" style="973" customWidth="1"/>
    <col min="6421" max="6421" width="8.625" style="973" customWidth="1"/>
    <col min="6422" max="6422" width="4.625" style="973" customWidth="1"/>
    <col min="6423" max="6423" width="8.625" style="973" customWidth="1"/>
    <col min="6424" max="6424" width="4.625" style="973" customWidth="1"/>
    <col min="6425" max="6425" width="8.625" style="973" customWidth="1"/>
    <col min="6426" max="6426" width="4.625" style="973" customWidth="1"/>
    <col min="6427" max="6427" width="8.625" style="973" customWidth="1"/>
    <col min="6428" max="6428" width="4.625" style="973" customWidth="1"/>
    <col min="6429" max="6429" width="8.625" style="973" customWidth="1"/>
    <col min="6430" max="6430" width="4.625" style="973" customWidth="1"/>
    <col min="6431" max="6431" width="9.25" style="973" bestFit="1" customWidth="1"/>
    <col min="6432" max="6432" width="9" style="973"/>
    <col min="6433" max="6433" width="7.125" style="973" customWidth="1"/>
    <col min="6434" max="6656" width="9" style="973"/>
    <col min="6657" max="6657" width="5.625" style="973" customWidth="1"/>
    <col min="6658" max="6658" width="3" style="973" customWidth="1"/>
    <col min="6659" max="6659" width="15.375" style="973" customWidth="1"/>
    <col min="6660" max="6667" width="8.625" style="973" customWidth="1"/>
    <col min="6668" max="6668" width="4.625" style="973" customWidth="1"/>
    <col min="6669" max="6669" width="8.625" style="973" customWidth="1"/>
    <col min="6670" max="6670" width="4.625" style="973" customWidth="1"/>
    <col min="6671" max="6671" width="8.625" style="973" customWidth="1"/>
    <col min="6672" max="6672" width="4.625" style="973" customWidth="1"/>
    <col min="6673" max="6673" width="8.625" style="973" customWidth="1"/>
    <col min="6674" max="6674" width="4.625" style="973" customWidth="1"/>
    <col min="6675" max="6675" width="8.625" style="973" customWidth="1"/>
    <col min="6676" max="6676" width="4.625" style="973" customWidth="1"/>
    <col min="6677" max="6677" width="8.625" style="973" customWidth="1"/>
    <col min="6678" max="6678" width="4.625" style="973" customWidth="1"/>
    <col min="6679" max="6679" width="8.625" style="973" customWidth="1"/>
    <col min="6680" max="6680" width="4.625" style="973" customWidth="1"/>
    <col min="6681" max="6681" width="8.625" style="973" customWidth="1"/>
    <col min="6682" max="6682" width="4.625" style="973" customWidth="1"/>
    <col min="6683" max="6683" width="8.625" style="973" customWidth="1"/>
    <col min="6684" max="6684" width="4.625" style="973" customWidth="1"/>
    <col min="6685" max="6685" width="8.625" style="973" customWidth="1"/>
    <col min="6686" max="6686" width="4.625" style="973" customWidth="1"/>
    <col min="6687" max="6687" width="9.25" style="973" bestFit="1" customWidth="1"/>
    <col min="6688" max="6688" width="9" style="973"/>
    <col min="6689" max="6689" width="7.125" style="973" customWidth="1"/>
    <col min="6690" max="6912" width="9" style="973"/>
    <col min="6913" max="6913" width="5.625" style="973" customWidth="1"/>
    <col min="6914" max="6914" width="3" style="973" customWidth="1"/>
    <col min="6915" max="6915" width="15.375" style="973" customWidth="1"/>
    <col min="6916" max="6923" width="8.625" style="973" customWidth="1"/>
    <col min="6924" max="6924" width="4.625" style="973" customWidth="1"/>
    <col min="6925" max="6925" width="8.625" style="973" customWidth="1"/>
    <col min="6926" max="6926" width="4.625" style="973" customWidth="1"/>
    <col min="6927" max="6927" width="8.625" style="973" customWidth="1"/>
    <col min="6928" max="6928" width="4.625" style="973" customWidth="1"/>
    <col min="6929" max="6929" width="8.625" style="973" customWidth="1"/>
    <col min="6930" max="6930" width="4.625" style="973" customWidth="1"/>
    <col min="6931" max="6931" width="8.625" style="973" customWidth="1"/>
    <col min="6932" max="6932" width="4.625" style="973" customWidth="1"/>
    <col min="6933" max="6933" width="8.625" style="973" customWidth="1"/>
    <col min="6934" max="6934" width="4.625" style="973" customWidth="1"/>
    <col min="6935" max="6935" width="8.625" style="973" customWidth="1"/>
    <col min="6936" max="6936" width="4.625" style="973" customWidth="1"/>
    <col min="6937" max="6937" width="8.625" style="973" customWidth="1"/>
    <col min="6938" max="6938" width="4.625" style="973" customWidth="1"/>
    <col min="6939" max="6939" width="8.625" style="973" customWidth="1"/>
    <col min="6940" max="6940" width="4.625" style="973" customWidth="1"/>
    <col min="6941" max="6941" width="8.625" style="973" customWidth="1"/>
    <col min="6942" max="6942" width="4.625" style="973" customWidth="1"/>
    <col min="6943" max="6943" width="9.25" style="973" bestFit="1" customWidth="1"/>
    <col min="6944" max="6944" width="9" style="973"/>
    <col min="6945" max="6945" width="7.125" style="973" customWidth="1"/>
    <col min="6946" max="7168" width="9" style="973"/>
    <col min="7169" max="7169" width="5.625" style="973" customWidth="1"/>
    <col min="7170" max="7170" width="3" style="973" customWidth="1"/>
    <col min="7171" max="7171" width="15.375" style="973" customWidth="1"/>
    <col min="7172" max="7179" width="8.625" style="973" customWidth="1"/>
    <col min="7180" max="7180" width="4.625" style="973" customWidth="1"/>
    <col min="7181" max="7181" width="8.625" style="973" customWidth="1"/>
    <col min="7182" max="7182" width="4.625" style="973" customWidth="1"/>
    <col min="7183" max="7183" width="8.625" style="973" customWidth="1"/>
    <col min="7184" max="7184" width="4.625" style="973" customWidth="1"/>
    <col min="7185" max="7185" width="8.625" style="973" customWidth="1"/>
    <col min="7186" max="7186" width="4.625" style="973" customWidth="1"/>
    <col min="7187" max="7187" width="8.625" style="973" customWidth="1"/>
    <col min="7188" max="7188" width="4.625" style="973" customWidth="1"/>
    <col min="7189" max="7189" width="8.625" style="973" customWidth="1"/>
    <col min="7190" max="7190" width="4.625" style="973" customWidth="1"/>
    <col min="7191" max="7191" width="8.625" style="973" customWidth="1"/>
    <col min="7192" max="7192" width="4.625" style="973" customWidth="1"/>
    <col min="7193" max="7193" width="8.625" style="973" customWidth="1"/>
    <col min="7194" max="7194" width="4.625" style="973" customWidth="1"/>
    <col min="7195" max="7195" width="8.625" style="973" customWidth="1"/>
    <col min="7196" max="7196" width="4.625" style="973" customWidth="1"/>
    <col min="7197" max="7197" width="8.625" style="973" customWidth="1"/>
    <col min="7198" max="7198" width="4.625" style="973" customWidth="1"/>
    <col min="7199" max="7199" width="9.25" style="973" bestFit="1" customWidth="1"/>
    <col min="7200" max="7200" width="9" style="973"/>
    <col min="7201" max="7201" width="7.125" style="973" customWidth="1"/>
    <col min="7202" max="7424" width="9" style="973"/>
    <col min="7425" max="7425" width="5.625" style="973" customWidth="1"/>
    <col min="7426" max="7426" width="3" style="973" customWidth="1"/>
    <col min="7427" max="7427" width="15.375" style="973" customWidth="1"/>
    <col min="7428" max="7435" width="8.625" style="973" customWidth="1"/>
    <col min="7436" max="7436" width="4.625" style="973" customWidth="1"/>
    <col min="7437" max="7437" width="8.625" style="973" customWidth="1"/>
    <col min="7438" max="7438" width="4.625" style="973" customWidth="1"/>
    <col min="7439" max="7439" width="8.625" style="973" customWidth="1"/>
    <col min="7440" max="7440" width="4.625" style="973" customWidth="1"/>
    <col min="7441" max="7441" width="8.625" style="973" customWidth="1"/>
    <col min="7442" max="7442" width="4.625" style="973" customWidth="1"/>
    <col min="7443" max="7443" width="8.625" style="973" customWidth="1"/>
    <col min="7444" max="7444" width="4.625" style="973" customWidth="1"/>
    <col min="7445" max="7445" width="8.625" style="973" customWidth="1"/>
    <col min="7446" max="7446" width="4.625" style="973" customWidth="1"/>
    <col min="7447" max="7447" width="8.625" style="973" customWidth="1"/>
    <col min="7448" max="7448" width="4.625" style="973" customWidth="1"/>
    <col min="7449" max="7449" width="8.625" style="973" customWidth="1"/>
    <col min="7450" max="7450" width="4.625" style="973" customWidth="1"/>
    <col min="7451" max="7451" width="8.625" style="973" customWidth="1"/>
    <col min="7452" max="7452" width="4.625" style="973" customWidth="1"/>
    <col min="7453" max="7453" width="8.625" style="973" customWidth="1"/>
    <col min="7454" max="7454" width="4.625" style="973" customWidth="1"/>
    <col min="7455" max="7455" width="9.25" style="973" bestFit="1" customWidth="1"/>
    <col min="7456" max="7456" width="9" style="973"/>
    <col min="7457" max="7457" width="7.125" style="973" customWidth="1"/>
    <col min="7458" max="7680" width="9" style="973"/>
    <col min="7681" max="7681" width="5.625" style="973" customWidth="1"/>
    <col min="7682" max="7682" width="3" style="973" customWidth="1"/>
    <col min="7683" max="7683" width="15.375" style="973" customWidth="1"/>
    <col min="7684" max="7691" width="8.625" style="973" customWidth="1"/>
    <col min="7692" max="7692" width="4.625" style="973" customWidth="1"/>
    <col min="7693" max="7693" width="8.625" style="973" customWidth="1"/>
    <col min="7694" max="7694" width="4.625" style="973" customWidth="1"/>
    <col min="7695" max="7695" width="8.625" style="973" customWidth="1"/>
    <col min="7696" max="7696" width="4.625" style="973" customWidth="1"/>
    <col min="7697" max="7697" width="8.625" style="973" customWidth="1"/>
    <col min="7698" max="7698" width="4.625" style="973" customWidth="1"/>
    <col min="7699" max="7699" width="8.625" style="973" customWidth="1"/>
    <col min="7700" max="7700" width="4.625" style="973" customWidth="1"/>
    <col min="7701" max="7701" width="8.625" style="973" customWidth="1"/>
    <col min="7702" max="7702" width="4.625" style="973" customWidth="1"/>
    <col min="7703" max="7703" width="8.625" style="973" customWidth="1"/>
    <col min="7704" max="7704" width="4.625" style="973" customWidth="1"/>
    <col min="7705" max="7705" width="8.625" style="973" customWidth="1"/>
    <col min="7706" max="7706" width="4.625" style="973" customWidth="1"/>
    <col min="7707" max="7707" width="8.625" style="973" customWidth="1"/>
    <col min="7708" max="7708" width="4.625" style="973" customWidth="1"/>
    <col min="7709" max="7709" width="8.625" style="973" customWidth="1"/>
    <col min="7710" max="7710" width="4.625" style="973" customWidth="1"/>
    <col min="7711" max="7711" width="9.25" style="973" bestFit="1" customWidth="1"/>
    <col min="7712" max="7712" width="9" style="973"/>
    <col min="7713" max="7713" width="7.125" style="973" customWidth="1"/>
    <col min="7714" max="7936" width="9" style="973"/>
    <col min="7937" max="7937" width="5.625" style="973" customWidth="1"/>
    <col min="7938" max="7938" width="3" style="973" customWidth="1"/>
    <col min="7939" max="7939" width="15.375" style="973" customWidth="1"/>
    <col min="7940" max="7947" width="8.625" style="973" customWidth="1"/>
    <col min="7948" max="7948" width="4.625" style="973" customWidth="1"/>
    <col min="7949" max="7949" width="8.625" style="973" customWidth="1"/>
    <col min="7950" max="7950" width="4.625" style="973" customWidth="1"/>
    <col min="7951" max="7951" width="8.625" style="973" customWidth="1"/>
    <col min="7952" max="7952" width="4.625" style="973" customWidth="1"/>
    <col min="7953" max="7953" width="8.625" style="973" customWidth="1"/>
    <col min="7954" max="7954" width="4.625" style="973" customWidth="1"/>
    <col min="7955" max="7955" width="8.625" style="973" customWidth="1"/>
    <col min="7956" max="7956" width="4.625" style="973" customWidth="1"/>
    <col min="7957" max="7957" width="8.625" style="973" customWidth="1"/>
    <col min="7958" max="7958" width="4.625" style="973" customWidth="1"/>
    <col min="7959" max="7959" width="8.625" style="973" customWidth="1"/>
    <col min="7960" max="7960" width="4.625" style="973" customWidth="1"/>
    <col min="7961" max="7961" width="8.625" style="973" customWidth="1"/>
    <col min="7962" max="7962" width="4.625" style="973" customWidth="1"/>
    <col min="7963" max="7963" width="8.625" style="973" customWidth="1"/>
    <col min="7964" max="7964" width="4.625" style="973" customWidth="1"/>
    <col min="7965" max="7965" width="8.625" style="973" customWidth="1"/>
    <col min="7966" max="7966" width="4.625" style="973" customWidth="1"/>
    <col min="7967" max="7967" width="9.25" style="973" bestFit="1" customWidth="1"/>
    <col min="7968" max="7968" width="9" style="973"/>
    <col min="7969" max="7969" width="7.125" style="973" customWidth="1"/>
    <col min="7970" max="8192" width="9" style="973"/>
    <col min="8193" max="8193" width="5.625" style="973" customWidth="1"/>
    <col min="8194" max="8194" width="3" style="973" customWidth="1"/>
    <col min="8195" max="8195" width="15.375" style="973" customWidth="1"/>
    <col min="8196" max="8203" width="8.625" style="973" customWidth="1"/>
    <col min="8204" max="8204" width="4.625" style="973" customWidth="1"/>
    <col min="8205" max="8205" width="8.625" style="973" customWidth="1"/>
    <col min="8206" max="8206" width="4.625" style="973" customWidth="1"/>
    <col min="8207" max="8207" width="8.625" style="973" customWidth="1"/>
    <col min="8208" max="8208" width="4.625" style="973" customWidth="1"/>
    <col min="8209" max="8209" width="8.625" style="973" customWidth="1"/>
    <col min="8210" max="8210" width="4.625" style="973" customWidth="1"/>
    <col min="8211" max="8211" width="8.625" style="973" customWidth="1"/>
    <col min="8212" max="8212" width="4.625" style="973" customWidth="1"/>
    <col min="8213" max="8213" width="8.625" style="973" customWidth="1"/>
    <col min="8214" max="8214" width="4.625" style="973" customWidth="1"/>
    <col min="8215" max="8215" width="8.625" style="973" customWidth="1"/>
    <col min="8216" max="8216" width="4.625" style="973" customWidth="1"/>
    <col min="8217" max="8217" width="8.625" style="973" customWidth="1"/>
    <col min="8218" max="8218" width="4.625" style="973" customWidth="1"/>
    <col min="8219" max="8219" width="8.625" style="973" customWidth="1"/>
    <col min="8220" max="8220" width="4.625" style="973" customWidth="1"/>
    <col min="8221" max="8221" width="8.625" style="973" customWidth="1"/>
    <col min="8222" max="8222" width="4.625" style="973" customWidth="1"/>
    <col min="8223" max="8223" width="9.25" style="973" bestFit="1" customWidth="1"/>
    <col min="8224" max="8224" width="9" style="973"/>
    <col min="8225" max="8225" width="7.125" style="973" customWidth="1"/>
    <col min="8226" max="8448" width="9" style="973"/>
    <col min="8449" max="8449" width="5.625" style="973" customWidth="1"/>
    <col min="8450" max="8450" width="3" style="973" customWidth="1"/>
    <col min="8451" max="8451" width="15.375" style="973" customWidth="1"/>
    <col min="8452" max="8459" width="8.625" style="973" customWidth="1"/>
    <col min="8460" max="8460" width="4.625" style="973" customWidth="1"/>
    <col min="8461" max="8461" width="8.625" style="973" customWidth="1"/>
    <col min="8462" max="8462" width="4.625" style="973" customWidth="1"/>
    <col min="8463" max="8463" width="8.625" style="973" customWidth="1"/>
    <col min="8464" max="8464" width="4.625" style="973" customWidth="1"/>
    <col min="8465" max="8465" width="8.625" style="973" customWidth="1"/>
    <col min="8466" max="8466" width="4.625" style="973" customWidth="1"/>
    <col min="8467" max="8467" width="8.625" style="973" customWidth="1"/>
    <col min="8468" max="8468" width="4.625" style="973" customWidth="1"/>
    <col min="8469" max="8469" width="8.625" style="973" customWidth="1"/>
    <col min="8470" max="8470" width="4.625" style="973" customWidth="1"/>
    <col min="8471" max="8471" width="8.625" style="973" customWidth="1"/>
    <col min="8472" max="8472" width="4.625" style="973" customWidth="1"/>
    <col min="8473" max="8473" width="8.625" style="973" customWidth="1"/>
    <col min="8474" max="8474" width="4.625" style="973" customWidth="1"/>
    <col min="8475" max="8475" width="8.625" style="973" customWidth="1"/>
    <col min="8476" max="8476" width="4.625" style="973" customWidth="1"/>
    <col min="8477" max="8477" width="8.625" style="973" customWidth="1"/>
    <col min="8478" max="8478" width="4.625" style="973" customWidth="1"/>
    <col min="8479" max="8479" width="9.25" style="973" bestFit="1" customWidth="1"/>
    <col min="8480" max="8480" width="9" style="973"/>
    <col min="8481" max="8481" width="7.125" style="973" customWidth="1"/>
    <col min="8482" max="8704" width="9" style="973"/>
    <col min="8705" max="8705" width="5.625" style="973" customWidth="1"/>
    <col min="8706" max="8706" width="3" style="973" customWidth="1"/>
    <col min="8707" max="8707" width="15.375" style="973" customWidth="1"/>
    <col min="8708" max="8715" width="8.625" style="973" customWidth="1"/>
    <col min="8716" max="8716" width="4.625" style="973" customWidth="1"/>
    <col min="8717" max="8717" width="8.625" style="973" customWidth="1"/>
    <col min="8718" max="8718" width="4.625" style="973" customWidth="1"/>
    <col min="8719" max="8719" width="8.625" style="973" customWidth="1"/>
    <col min="8720" max="8720" width="4.625" style="973" customWidth="1"/>
    <col min="8721" max="8721" width="8.625" style="973" customWidth="1"/>
    <col min="8722" max="8722" width="4.625" style="973" customWidth="1"/>
    <col min="8723" max="8723" width="8.625" style="973" customWidth="1"/>
    <col min="8724" max="8724" width="4.625" style="973" customWidth="1"/>
    <col min="8725" max="8725" width="8.625" style="973" customWidth="1"/>
    <col min="8726" max="8726" width="4.625" style="973" customWidth="1"/>
    <col min="8727" max="8727" width="8.625" style="973" customWidth="1"/>
    <col min="8728" max="8728" width="4.625" style="973" customWidth="1"/>
    <col min="8729" max="8729" width="8.625" style="973" customWidth="1"/>
    <col min="8730" max="8730" width="4.625" style="973" customWidth="1"/>
    <col min="8731" max="8731" width="8.625" style="973" customWidth="1"/>
    <col min="8732" max="8732" width="4.625" style="973" customWidth="1"/>
    <col min="8733" max="8733" width="8.625" style="973" customWidth="1"/>
    <col min="8734" max="8734" width="4.625" style="973" customWidth="1"/>
    <col min="8735" max="8735" width="9.25" style="973" bestFit="1" customWidth="1"/>
    <col min="8736" max="8736" width="9" style="973"/>
    <col min="8737" max="8737" width="7.125" style="973" customWidth="1"/>
    <col min="8738" max="8960" width="9" style="973"/>
    <col min="8961" max="8961" width="5.625" style="973" customWidth="1"/>
    <col min="8962" max="8962" width="3" style="973" customWidth="1"/>
    <col min="8963" max="8963" width="15.375" style="973" customWidth="1"/>
    <col min="8964" max="8971" width="8.625" style="973" customWidth="1"/>
    <col min="8972" max="8972" width="4.625" style="973" customWidth="1"/>
    <col min="8973" max="8973" width="8.625" style="973" customWidth="1"/>
    <col min="8974" max="8974" width="4.625" style="973" customWidth="1"/>
    <col min="8975" max="8975" width="8.625" style="973" customWidth="1"/>
    <col min="8976" max="8976" width="4.625" style="973" customWidth="1"/>
    <col min="8977" max="8977" width="8.625" style="973" customWidth="1"/>
    <col min="8978" max="8978" width="4.625" style="973" customWidth="1"/>
    <col min="8979" max="8979" width="8.625" style="973" customWidth="1"/>
    <col min="8980" max="8980" width="4.625" style="973" customWidth="1"/>
    <col min="8981" max="8981" width="8.625" style="973" customWidth="1"/>
    <col min="8982" max="8982" width="4.625" style="973" customWidth="1"/>
    <col min="8983" max="8983" width="8.625" style="973" customWidth="1"/>
    <col min="8984" max="8984" width="4.625" style="973" customWidth="1"/>
    <col min="8985" max="8985" width="8.625" style="973" customWidth="1"/>
    <col min="8986" max="8986" width="4.625" style="973" customWidth="1"/>
    <col min="8987" max="8987" width="8.625" style="973" customWidth="1"/>
    <col min="8988" max="8988" width="4.625" style="973" customWidth="1"/>
    <col min="8989" max="8989" width="8.625" style="973" customWidth="1"/>
    <col min="8990" max="8990" width="4.625" style="973" customWidth="1"/>
    <col min="8991" max="8991" width="9.25" style="973" bestFit="1" customWidth="1"/>
    <col min="8992" max="8992" width="9" style="973"/>
    <col min="8993" max="8993" width="7.125" style="973" customWidth="1"/>
    <col min="8994" max="9216" width="9" style="973"/>
    <col min="9217" max="9217" width="5.625" style="973" customWidth="1"/>
    <col min="9218" max="9218" width="3" style="973" customWidth="1"/>
    <col min="9219" max="9219" width="15.375" style="973" customWidth="1"/>
    <col min="9220" max="9227" width="8.625" style="973" customWidth="1"/>
    <col min="9228" max="9228" width="4.625" style="973" customWidth="1"/>
    <col min="9229" max="9229" width="8.625" style="973" customWidth="1"/>
    <col min="9230" max="9230" width="4.625" style="973" customWidth="1"/>
    <col min="9231" max="9231" width="8.625" style="973" customWidth="1"/>
    <col min="9232" max="9232" width="4.625" style="973" customWidth="1"/>
    <col min="9233" max="9233" width="8.625" style="973" customWidth="1"/>
    <col min="9234" max="9234" width="4.625" style="973" customWidth="1"/>
    <col min="9235" max="9235" width="8.625" style="973" customWidth="1"/>
    <col min="9236" max="9236" width="4.625" style="973" customWidth="1"/>
    <col min="9237" max="9237" width="8.625" style="973" customWidth="1"/>
    <col min="9238" max="9238" width="4.625" style="973" customWidth="1"/>
    <col min="9239" max="9239" width="8.625" style="973" customWidth="1"/>
    <col min="9240" max="9240" width="4.625" style="973" customWidth="1"/>
    <col min="9241" max="9241" width="8.625" style="973" customWidth="1"/>
    <col min="9242" max="9242" width="4.625" style="973" customWidth="1"/>
    <col min="9243" max="9243" width="8.625" style="973" customWidth="1"/>
    <col min="9244" max="9244" width="4.625" style="973" customWidth="1"/>
    <col min="9245" max="9245" width="8.625" style="973" customWidth="1"/>
    <col min="9246" max="9246" width="4.625" style="973" customWidth="1"/>
    <col min="9247" max="9247" width="9.25" style="973" bestFit="1" customWidth="1"/>
    <col min="9248" max="9248" width="9" style="973"/>
    <col min="9249" max="9249" width="7.125" style="973" customWidth="1"/>
    <col min="9250" max="9472" width="9" style="973"/>
    <col min="9473" max="9473" width="5.625" style="973" customWidth="1"/>
    <col min="9474" max="9474" width="3" style="973" customWidth="1"/>
    <col min="9475" max="9475" width="15.375" style="973" customWidth="1"/>
    <col min="9476" max="9483" width="8.625" style="973" customWidth="1"/>
    <col min="9484" max="9484" width="4.625" style="973" customWidth="1"/>
    <col min="9485" max="9485" width="8.625" style="973" customWidth="1"/>
    <col min="9486" max="9486" width="4.625" style="973" customWidth="1"/>
    <col min="9487" max="9487" width="8.625" style="973" customWidth="1"/>
    <col min="9488" max="9488" width="4.625" style="973" customWidth="1"/>
    <col min="9489" max="9489" width="8.625" style="973" customWidth="1"/>
    <col min="9490" max="9490" width="4.625" style="973" customWidth="1"/>
    <col min="9491" max="9491" width="8.625" style="973" customWidth="1"/>
    <col min="9492" max="9492" width="4.625" style="973" customWidth="1"/>
    <col min="9493" max="9493" width="8.625" style="973" customWidth="1"/>
    <col min="9494" max="9494" width="4.625" style="973" customWidth="1"/>
    <col min="9495" max="9495" width="8.625" style="973" customWidth="1"/>
    <col min="9496" max="9496" width="4.625" style="973" customWidth="1"/>
    <col min="9497" max="9497" width="8.625" style="973" customWidth="1"/>
    <col min="9498" max="9498" width="4.625" style="973" customWidth="1"/>
    <col min="9499" max="9499" width="8.625" style="973" customWidth="1"/>
    <col min="9500" max="9500" width="4.625" style="973" customWidth="1"/>
    <col min="9501" max="9501" width="8.625" style="973" customWidth="1"/>
    <col min="9502" max="9502" width="4.625" style="973" customWidth="1"/>
    <col min="9503" max="9503" width="9.25" style="973" bestFit="1" customWidth="1"/>
    <col min="9504" max="9504" width="9" style="973"/>
    <col min="9505" max="9505" width="7.125" style="973" customWidth="1"/>
    <col min="9506" max="9728" width="9" style="973"/>
    <col min="9729" max="9729" width="5.625" style="973" customWidth="1"/>
    <col min="9730" max="9730" width="3" style="973" customWidth="1"/>
    <col min="9731" max="9731" width="15.375" style="973" customWidth="1"/>
    <col min="9732" max="9739" width="8.625" style="973" customWidth="1"/>
    <col min="9740" max="9740" width="4.625" style="973" customWidth="1"/>
    <col min="9741" max="9741" width="8.625" style="973" customWidth="1"/>
    <col min="9742" max="9742" width="4.625" style="973" customWidth="1"/>
    <col min="9743" max="9743" width="8.625" style="973" customWidth="1"/>
    <col min="9744" max="9744" width="4.625" style="973" customWidth="1"/>
    <col min="9745" max="9745" width="8.625" style="973" customWidth="1"/>
    <col min="9746" max="9746" width="4.625" style="973" customWidth="1"/>
    <col min="9747" max="9747" width="8.625" style="973" customWidth="1"/>
    <col min="9748" max="9748" width="4.625" style="973" customWidth="1"/>
    <col min="9749" max="9749" width="8.625" style="973" customWidth="1"/>
    <col min="9750" max="9750" width="4.625" style="973" customWidth="1"/>
    <col min="9751" max="9751" width="8.625" style="973" customWidth="1"/>
    <col min="9752" max="9752" width="4.625" style="973" customWidth="1"/>
    <col min="9753" max="9753" width="8.625" style="973" customWidth="1"/>
    <col min="9754" max="9754" width="4.625" style="973" customWidth="1"/>
    <col min="9755" max="9755" width="8.625" style="973" customWidth="1"/>
    <col min="9756" max="9756" width="4.625" style="973" customWidth="1"/>
    <col min="9757" max="9757" width="8.625" style="973" customWidth="1"/>
    <col min="9758" max="9758" width="4.625" style="973" customWidth="1"/>
    <col min="9759" max="9759" width="9.25" style="973" bestFit="1" customWidth="1"/>
    <col min="9760" max="9760" width="9" style="973"/>
    <col min="9761" max="9761" width="7.125" style="973" customWidth="1"/>
    <col min="9762" max="9984" width="9" style="973"/>
    <col min="9985" max="9985" width="5.625" style="973" customWidth="1"/>
    <col min="9986" max="9986" width="3" style="973" customWidth="1"/>
    <col min="9987" max="9987" width="15.375" style="973" customWidth="1"/>
    <col min="9988" max="9995" width="8.625" style="973" customWidth="1"/>
    <col min="9996" max="9996" width="4.625" style="973" customWidth="1"/>
    <col min="9997" max="9997" width="8.625" style="973" customWidth="1"/>
    <col min="9998" max="9998" width="4.625" style="973" customWidth="1"/>
    <col min="9999" max="9999" width="8.625" style="973" customWidth="1"/>
    <col min="10000" max="10000" width="4.625" style="973" customWidth="1"/>
    <col min="10001" max="10001" width="8.625" style="973" customWidth="1"/>
    <col min="10002" max="10002" width="4.625" style="973" customWidth="1"/>
    <col min="10003" max="10003" width="8.625" style="973" customWidth="1"/>
    <col min="10004" max="10004" width="4.625" style="973" customWidth="1"/>
    <col min="10005" max="10005" width="8.625" style="973" customWidth="1"/>
    <col min="10006" max="10006" width="4.625" style="973" customWidth="1"/>
    <col min="10007" max="10007" width="8.625" style="973" customWidth="1"/>
    <col min="10008" max="10008" width="4.625" style="973" customWidth="1"/>
    <col min="10009" max="10009" width="8.625" style="973" customWidth="1"/>
    <col min="10010" max="10010" width="4.625" style="973" customWidth="1"/>
    <col min="10011" max="10011" width="8.625" style="973" customWidth="1"/>
    <col min="10012" max="10012" width="4.625" style="973" customWidth="1"/>
    <col min="10013" max="10013" width="8.625" style="973" customWidth="1"/>
    <col min="10014" max="10014" width="4.625" style="973" customWidth="1"/>
    <col min="10015" max="10015" width="9.25" style="973" bestFit="1" customWidth="1"/>
    <col min="10016" max="10016" width="9" style="973"/>
    <col min="10017" max="10017" width="7.125" style="973" customWidth="1"/>
    <col min="10018" max="10240" width="9" style="973"/>
    <col min="10241" max="10241" width="5.625" style="973" customWidth="1"/>
    <col min="10242" max="10242" width="3" style="973" customWidth="1"/>
    <col min="10243" max="10243" width="15.375" style="973" customWidth="1"/>
    <col min="10244" max="10251" width="8.625" style="973" customWidth="1"/>
    <col min="10252" max="10252" width="4.625" style="973" customWidth="1"/>
    <col min="10253" max="10253" width="8.625" style="973" customWidth="1"/>
    <col min="10254" max="10254" width="4.625" style="973" customWidth="1"/>
    <col min="10255" max="10255" width="8.625" style="973" customWidth="1"/>
    <col min="10256" max="10256" width="4.625" style="973" customWidth="1"/>
    <col min="10257" max="10257" width="8.625" style="973" customWidth="1"/>
    <col min="10258" max="10258" width="4.625" style="973" customWidth="1"/>
    <col min="10259" max="10259" width="8.625" style="973" customWidth="1"/>
    <col min="10260" max="10260" width="4.625" style="973" customWidth="1"/>
    <col min="10261" max="10261" width="8.625" style="973" customWidth="1"/>
    <col min="10262" max="10262" width="4.625" style="973" customWidth="1"/>
    <col min="10263" max="10263" width="8.625" style="973" customWidth="1"/>
    <col min="10264" max="10264" width="4.625" style="973" customWidth="1"/>
    <col min="10265" max="10265" width="8.625" style="973" customWidth="1"/>
    <col min="10266" max="10266" width="4.625" style="973" customWidth="1"/>
    <col min="10267" max="10267" width="8.625" style="973" customWidth="1"/>
    <col min="10268" max="10268" width="4.625" style="973" customWidth="1"/>
    <col min="10269" max="10269" width="8.625" style="973" customWidth="1"/>
    <col min="10270" max="10270" width="4.625" style="973" customWidth="1"/>
    <col min="10271" max="10271" width="9.25" style="973" bestFit="1" customWidth="1"/>
    <col min="10272" max="10272" width="9" style="973"/>
    <col min="10273" max="10273" width="7.125" style="973" customWidth="1"/>
    <col min="10274" max="10496" width="9" style="973"/>
    <col min="10497" max="10497" width="5.625" style="973" customWidth="1"/>
    <col min="10498" max="10498" width="3" style="973" customWidth="1"/>
    <col min="10499" max="10499" width="15.375" style="973" customWidth="1"/>
    <col min="10500" max="10507" width="8.625" style="973" customWidth="1"/>
    <col min="10508" max="10508" width="4.625" style="973" customWidth="1"/>
    <col min="10509" max="10509" width="8.625" style="973" customWidth="1"/>
    <col min="10510" max="10510" width="4.625" style="973" customWidth="1"/>
    <col min="10511" max="10511" width="8.625" style="973" customWidth="1"/>
    <col min="10512" max="10512" width="4.625" style="973" customWidth="1"/>
    <col min="10513" max="10513" width="8.625" style="973" customWidth="1"/>
    <col min="10514" max="10514" width="4.625" style="973" customWidth="1"/>
    <col min="10515" max="10515" width="8.625" style="973" customWidth="1"/>
    <col min="10516" max="10516" width="4.625" style="973" customWidth="1"/>
    <col min="10517" max="10517" width="8.625" style="973" customWidth="1"/>
    <col min="10518" max="10518" width="4.625" style="973" customWidth="1"/>
    <col min="10519" max="10519" width="8.625" style="973" customWidth="1"/>
    <col min="10520" max="10520" width="4.625" style="973" customWidth="1"/>
    <col min="10521" max="10521" width="8.625" style="973" customWidth="1"/>
    <col min="10522" max="10522" width="4.625" style="973" customWidth="1"/>
    <col min="10523" max="10523" width="8.625" style="973" customWidth="1"/>
    <col min="10524" max="10524" width="4.625" style="973" customWidth="1"/>
    <col min="10525" max="10525" width="8.625" style="973" customWidth="1"/>
    <col min="10526" max="10526" width="4.625" style="973" customWidth="1"/>
    <col min="10527" max="10527" width="9.25" style="973" bestFit="1" customWidth="1"/>
    <col min="10528" max="10528" width="9" style="973"/>
    <col min="10529" max="10529" width="7.125" style="973" customWidth="1"/>
    <col min="10530" max="10752" width="9" style="973"/>
    <col min="10753" max="10753" width="5.625" style="973" customWidth="1"/>
    <col min="10754" max="10754" width="3" style="973" customWidth="1"/>
    <col min="10755" max="10755" width="15.375" style="973" customWidth="1"/>
    <col min="10756" max="10763" width="8.625" style="973" customWidth="1"/>
    <col min="10764" max="10764" width="4.625" style="973" customWidth="1"/>
    <col min="10765" max="10765" width="8.625" style="973" customWidth="1"/>
    <col min="10766" max="10766" width="4.625" style="973" customWidth="1"/>
    <col min="10767" max="10767" width="8.625" style="973" customWidth="1"/>
    <col min="10768" max="10768" width="4.625" style="973" customWidth="1"/>
    <col min="10769" max="10769" width="8.625" style="973" customWidth="1"/>
    <col min="10770" max="10770" width="4.625" style="973" customWidth="1"/>
    <col min="10771" max="10771" width="8.625" style="973" customWidth="1"/>
    <col min="10772" max="10772" width="4.625" style="973" customWidth="1"/>
    <col min="10773" max="10773" width="8.625" style="973" customWidth="1"/>
    <col min="10774" max="10774" width="4.625" style="973" customWidth="1"/>
    <col min="10775" max="10775" width="8.625" style="973" customWidth="1"/>
    <col min="10776" max="10776" width="4.625" style="973" customWidth="1"/>
    <col min="10777" max="10777" width="8.625" style="973" customWidth="1"/>
    <col min="10778" max="10778" width="4.625" style="973" customWidth="1"/>
    <col min="10779" max="10779" width="8.625" style="973" customWidth="1"/>
    <col min="10780" max="10780" width="4.625" style="973" customWidth="1"/>
    <col min="10781" max="10781" width="8.625" style="973" customWidth="1"/>
    <col min="10782" max="10782" width="4.625" style="973" customWidth="1"/>
    <col min="10783" max="10783" width="9.25" style="973" bestFit="1" customWidth="1"/>
    <col min="10784" max="10784" width="9" style="973"/>
    <col min="10785" max="10785" width="7.125" style="973" customWidth="1"/>
    <col min="10786" max="11008" width="9" style="973"/>
    <col min="11009" max="11009" width="5.625" style="973" customWidth="1"/>
    <col min="11010" max="11010" width="3" style="973" customWidth="1"/>
    <col min="11011" max="11011" width="15.375" style="973" customWidth="1"/>
    <col min="11012" max="11019" width="8.625" style="973" customWidth="1"/>
    <col min="11020" max="11020" width="4.625" style="973" customWidth="1"/>
    <col min="11021" max="11021" width="8.625" style="973" customWidth="1"/>
    <col min="11022" max="11022" width="4.625" style="973" customWidth="1"/>
    <col min="11023" max="11023" width="8.625" style="973" customWidth="1"/>
    <col min="11024" max="11024" width="4.625" style="973" customWidth="1"/>
    <col min="11025" max="11025" width="8.625" style="973" customWidth="1"/>
    <col min="11026" max="11026" width="4.625" style="973" customWidth="1"/>
    <col min="11027" max="11027" width="8.625" style="973" customWidth="1"/>
    <col min="11028" max="11028" width="4.625" style="973" customWidth="1"/>
    <col min="11029" max="11029" width="8.625" style="973" customWidth="1"/>
    <col min="11030" max="11030" width="4.625" style="973" customWidth="1"/>
    <col min="11031" max="11031" width="8.625" style="973" customWidth="1"/>
    <col min="11032" max="11032" width="4.625" style="973" customWidth="1"/>
    <col min="11033" max="11033" width="8.625" style="973" customWidth="1"/>
    <col min="11034" max="11034" width="4.625" style="973" customWidth="1"/>
    <col min="11035" max="11035" width="8.625" style="973" customWidth="1"/>
    <col min="11036" max="11036" width="4.625" style="973" customWidth="1"/>
    <col min="11037" max="11037" width="8.625" style="973" customWidth="1"/>
    <col min="11038" max="11038" width="4.625" style="973" customWidth="1"/>
    <col min="11039" max="11039" width="9.25" style="973" bestFit="1" customWidth="1"/>
    <col min="11040" max="11040" width="9" style="973"/>
    <col min="11041" max="11041" width="7.125" style="973" customWidth="1"/>
    <col min="11042" max="11264" width="9" style="973"/>
    <col min="11265" max="11265" width="5.625" style="973" customWidth="1"/>
    <col min="11266" max="11266" width="3" style="973" customWidth="1"/>
    <col min="11267" max="11267" width="15.375" style="973" customWidth="1"/>
    <col min="11268" max="11275" width="8.625" style="973" customWidth="1"/>
    <col min="11276" max="11276" width="4.625" style="973" customWidth="1"/>
    <col min="11277" max="11277" width="8.625" style="973" customWidth="1"/>
    <col min="11278" max="11278" width="4.625" style="973" customWidth="1"/>
    <col min="11279" max="11279" width="8.625" style="973" customWidth="1"/>
    <col min="11280" max="11280" width="4.625" style="973" customWidth="1"/>
    <col min="11281" max="11281" width="8.625" style="973" customWidth="1"/>
    <col min="11282" max="11282" width="4.625" style="973" customWidth="1"/>
    <col min="11283" max="11283" width="8.625" style="973" customWidth="1"/>
    <col min="11284" max="11284" width="4.625" style="973" customWidth="1"/>
    <col min="11285" max="11285" width="8.625" style="973" customWidth="1"/>
    <col min="11286" max="11286" width="4.625" style="973" customWidth="1"/>
    <col min="11287" max="11287" width="8.625" style="973" customWidth="1"/>
    <col min="11288" max="11288" width="4.625" style="973" customWidth="1"/>
    <col min="11289" max="11289" width="8.625" style="973" customWidth="1"/>
    <col min="11290" max="11290" width="4.625" style="973" customWidth="1"/>
    <col min="11291" max="11291" width="8.625" style="973" customWidth="1"/>
    <col min="11292" max="11292" width="4.625" style="973" customWidth="1"/>
    <col min="11293" max="11293" width="8.625" style="973" customWidth="1"/>
    <col min="11294" max="11294" width="4.625" style="973" customWidth="1"/>
    <col min="11295" max="11295" width="9.25" style="973" bestFit="1" customWidth="1"/>
    <col min="11296" max="11296" width="9" style="973"/>
    <col min="11297" max="11297" width="7.125" style="973" customWidth="1"/>
    <col min="11298" max="11520" width="9" style="973"/>
    <col min="11521" max="11521" width="5.625" style="973" customWidth="1"/>
    <col min="11522" max="11522" width="3" style="973" customWidth="1"/>
    <col min="11523" max="11523" width="15.375" style="973" customWidth="1"/>
    <col min="11524" max="11531" width="8.625" style="973" customWidth="1"/>
    <col min="11532" max="11532" width="4.625" style="973" customWidth="1"/>
    <col min="11533" max="11533" width="8.625" style="973" customWidth="1"/>
    <col min="11534" max="11534" width="4.625" style="973" customWidth="1"/>
    <col min="11535" max="11535" width="8.625" style="973" customWidth="1"/>
    <col min="11536" max="11536" width="4.625" style="973" customWidth="1"/>
    <col min="11537" max="11537" width="8.625" style="973" customWidth="1"/>
    <col min="11538" max="11538" width="4.625" style="973" customWidth="1"/>
    <col min="11539" max="11539" width="8.625" style="973" customWidth="1"/>
    <col min="11540" max="11540" width="4.625" style="973" customWidth="1"/>
    <col min="11541" max="11541" width="8.625" style="973" customWidth="1"/>
    <col min="11542" max="11542" width="4.625" style="973" customWidth="1"/>
    <col min="11543" max="11543" width="8.625" style="973" customWidth="1"/>
    <col min="11544" max="11544" width="4.625" style="973" customWidth="1"/>
    <col min="11545" max="11545" width="8.625" style="973" customWidth="1"/>
    <col min="11546" max="11546" width="4.625" style="973" customWidth="1"/>
    <col min="11547" max="11547" width="8.625" style="973" customWidth="1"/>
    <col min="11548" max="11548" width="4.625" style="973" customWidth="1"/>
    <col min="11549" max="11549" width="8.625" style="973" customWidth="1"/>
    <col min="11550" max="11550" width="4.625" style="973" customWidth="1"/>
    <col min="11551" max="11551" width="9.25" style="973" bestFit="1" customWidth="1"/>
    <col min="11552" max="11552" width="9" style="973"/>
    <col min="11553" max="11553" width="7.125" style="973" customWidth="1"/>
    <col min="11554" max="11776" width="9" style="973"/>
    <col min="11777" max="11777" width="5.625" style="973" customWidth="1"/>
    <col min="11778" max="11778" width="3" style="973" customWidth="1"/>
    <col min="11779" max="11779" width="15.375" style="973" customWidth="1"/>
    <col min="11780" max="11787" width="8.625" style="973" customWidth="1"/>
    <col min="11788" max="11788" width="4.625" style="973" customWidth="1"/>
    <col min="11789" max="11789" width="8.625" style="973" customWidth="1"/>
    <col min="11790" max="11790" width="4.625" style="973" customWidth="1"/>
    <col min="11791" max="11791" width="8.625" style="973" customWidth="1"/>
    <col min="11792" max="11792" width="4.625" style="973" customWidth="1"/>
    <col min="11793" max="11793" width="8.625" style="973" customWidth="1"/>
    <col min="11794" max="11794" width="4.625" style="973" customWidth="1"/>
    <col min="11795" max="11795" width="8.625" style="973" customWidth="1"/>
    <col min="11796" max="11796" width="4.625" style="973" customWidth="1"/>
    <col min="11797" max="11797" width="8.625" style="973" customWidth="1"/>
    <col min="11798" max="11798" width="4.625" style="973" customWidth="1"/>
    <col min="11799" max="11799" width="8.625" style="973" customWidth="1"/>
    <col min="11800" max="11800" width="4.625" style="973" customWidth="1"/>
    <col min="11801" max="11801" width="8.625" style="973" customWidth="1"/>
    <col min="11802" max="11802" width="4.625" style="973" customWidth="1"/>
    <col min="11803" max="11803" width="8.625" style="973" customWidth="1"/>
    <col min="11804" max="11804" width="4.625" style="973" customWidth="1"/>
    <col min="11805" max="11805" width="8.625" style="973" customWidth="1"/>
    <col min="11806" max="11806" width="4.625" style="973" customWidth="1"/>
    <col min="11807" max="11807" width="9.25" style="973" bestFit="1" customWidth="1"/>
    <col min="11808" max="11808" width="9" style="973"/>
    <col min="11809" max="11809" width="7.125" style="973" customWidth="1"/>
    <col min="11810" max="12032" width="9" style="973"/>
    <col min="12033" max="12033" width="5.625" style="973" customWidth="1"/>
    <col min="12034" max="12034" width="3" style="973" customWidth="1"/>
    <col min="12035" max="12035" width="15.375" style="973" customWidth="1"/>
    <col min="12036" max="12043" width="8.625" style="973" customWidth="1"/>
    <col min="12044" max="12044" width="4.625" style="973" customWidth="1"/>
    <col min="12045" max="12045" width="8.625" style="973" customWidth="1"/>
    <col min="12046" max="12046" width="4.625" style="973" customWidth="1"/>
    <col min="12047" max="12047" width="8.625" style="973" customWidth="1"/>
    <col min="12048" max="12048" width="4.625" style="973" customWidth="1"/>
    <col min="12049" max="12049" width="8.625" style="973" customWidth="1"/>
    <col min="12050" max="12050" width="4.625" style="973" customWidth="1"/>
    <col min="12051" max="12051" width="8.625" style="973" customWidth="1"/>
    <col min="12052" max="12052" width="4.625" style="973" customWidth="1"/>
    <col min="12053" max="12053" width="8.625" style="973" customWidth="1"/>
    <col min="12054" max="12054" width="4.625" style="973" customWidth="1"/>
    <col min="12055" max="12055" width="8.625" style="973" customWidth="1"/>
    <col min="12056" max="12056" width="4.625" style="973" customWidth="1"/>
    <col min="12057" max="12057" width="8.625" style="973" customWidth="1"/>
    <col min="12058" max="12058" width="4.625" style="973" customWidth="1"/>
    <col min="12059" max="12059" width="8.625" style="973" customWidth="1"/>
    <col min="12060" max="12060" width="4.625" style="973" customWidth="1"/>
    <col min="12061" max="12061" width="8.625" style="973" customWidth="1"/>
    <col min="12062" max="12062" width="4.625" style="973" customWidth="1"/>
    <col min="12063" max="12063" width="9.25" style="973" bestFit="1" customWidth="1"/>
    <col min="12064" max="12064" width="9" style="973"/>
    <col min="12065" max="12065" width="7.125" style="973" customWidth="1"/>
    <col min="12066" max="12288" width="9" style="973"/>
    <col min="12289" max="12289" width="5.625" style="973" customWidth="1"/>
    <col min="12290" max="12290" width="3" style="973" customWidth="1"/>
    <col min="12291" max="12291" width="15.375" style="973" customWidth="1"/>
    <col min="12292" max="12299" width="8.625" style="973" customWidth="1"/>
    <col min="12300" max="12300" width="4.625" style="973" customWidth="1"/>
    <col min="12301" max="12301" width="8.625" style="973" customWidth="1"/>
    <col min="12302" max="12302" width="4.625" style="973" customWidth="1"/>
    <col min="12303" max="12303" width="8.625" style="973" customWidth="1"/>
    <col min="12304" max="12304" width="4.625" style="973" customWidth="1"/>
    <col min="12305" max="12305" width="8.625" style="973" customWidth="1"/>
    <col min="12306" max="12306" width="4.625" style="973" customWidth="1"/>
    <col min="12307" max="12307" width="8.625" style="973" customWidth="1"/>
    <col min="12308" max="12308" width="4.625" style="973" customWidth="1"/>
    <col min="12309" max="12309" width="8.625" style="973" customWidth="1"/>
    <col min="12310" max="12310" width="4.625" style="973" customWidth="1"/>
    <col min="12311" max="12311" width="8.625" style="973" customWidth="1"/>
    <col min="12312" max="12312" width="4.625" style="973" customWidth="1"/>
    <col min="12313" max="12313" width="8.625" style="973" customWidth="1"/>
    <col min="12314" max="12314" width="4.625" style="973" customWidth="1"/>
    <col min="12315" max="12315" width="8.625" style="973" customWidth="1"/>
    <col min="12316" max="12316" width="4.625" style="973" customWidth="1"/>
    <col min="12317" max="12317" width="8.625" style="973" customWidth="1"/>
    <col min="12318" max="12318" width="4.625" style="973" customWidth="1"/>
    <col min="12319" max="12319" width="9.25" style="973" bestFit="1" customWidth="1"/>
    <col min="12320" max="12320" width="9" style="973"/>
    <col min="12321" max="12321" width="7.125" style="973" customWidth="1"/>
    <col min="12322" max="12544" width="9" style="973"/>
    <col min="12545" max="12545" width="5.625" style="973" customWidth="1"/>
    <col min="12546" max="12546" width="3" style="973" customWidth="1"/>
    <col min="12547" max="12547" width="15.375" style="973" customWidth="1"/>
    <col min="12548" max="12555" width="8.625" style="973" customWidth="1"/>
    <col min="12556" max="12556" width="4.625" style="973" customWidth="1"/>
    <col min="12557" max="12557" width="8.625" style="973" customWidth="1"/>
    <col min="12558" max="12558" width="4.625" style="973" customWidth="1"/>
    <col min="12559" max="12559" width="8.625" style="973" customWidth="1"/>
    <col min="12560" max="12560" width="4.625" style="973" customWidth="1"/>
    <col min="12561" max="12561" width="8.625" style="973" customWidth="1"/>
    <col min="12562" max="12562" width="4.625" style="973" customWidth="1"/>
    <col min="12563" max="12563" width="8.625" style="973" customWidth="1"/>
    <col min="12564" max="12564" width="4.625" style="973" customWidth="1"/>
    <col min="12565" max="12565" width="8.625" style="973" customWidth="1"/>
    <col min="12566" max="12566" width="4.625" style="973" customWidth="1"/>
    <col min="12567" max="12567" width="8.625" style="973" customWidth="1"/>
    <col min="12568" max="12568" width="4.625" style="973" customWidth="1"/>
    <col min="12569" max="12569" width="8.625" style="973" customWidth="1"/>
    <col min="12570" max="12570" width="4.625" style="973" customWidth="1"/>
    <col min="12571" max="12571" width="8.625" style="973" customWidth="1"/>
    <col min="12572" max="12572" width="4.625" style="973" customWidth="1"/>
    <col min="12573" max="12573" width="8.625" style="973" customWidth="1"/>
    <col min="12574" max="12574" width="4.625" style="973" customWidth="1"/>
    <col min="12575" max="12575" width="9.25" style="973" bestFit="1" customWidth="1"/>
    <col min="12576" max="12576" width="9" style="973"/>
    <col min="12577" max="12577" width="7.125" style="973" customWidth="1"/>
    <col min="12578" max="12800" width="9" style="973"/>
    <col min="12801" max="12801" width="5.625" style="973" customWidth="1"/>
    <col min="12802" max="12802" width="3" style="973" customWidth="1"/>
    <col min="12803" max="12803" width="15.375" style="973" customWidth="1"/>
    <col min="12804" max="12811" width="8.625" style="973" customWidth="1"/>
    <col min="12812" max="12812" width="4.625" style="973" customWidth="1"/>
    <col min="12813" max="12813" width="8.625" style="973" customWidth="1"/>
    <col min="12814" max="12814" width="4.625" style="973" customWidth="1"/>
    <col min="12815" max="12815" width="8.625" style="973" customWidth="1"/>
    <col min="12816" max="12816" width="4.625" style="973" customWidth="1"/>
    <col min="12817" max="12817" width="8.625" style="973" customWidth="1"/>
    <col min="12818" max="12818" width="4.625" style="973" customWidth="1"/>
    <col min="12819" max="12819" width="8.625" style="973" customWidth="1"/>
    <col min="12820" max="12820" width="4.625" style="973" customWidth="1"/>
    <col min="12821" max="12821" width="8.625" style="973" customWidth="1"/>
    <col min="12822" max="12822" width="4.625" style="973" customWidth="1"/>
    <col min="12823" max="12823" width="8.625" style="973" customWidth="1"/>
    <col min="12824" max="12824" width="4.625" style="973" customWidth="1"/>
    <col min="12825" max="12825" width="8.625" style="973" customWidth="1"/>
    <col min="12826" max="12826" width="4.625" style="973" customWidth="1"/>
    <col min="12827" max="12827" width="8.625" style="973" customWidth="1"/>
    <col min="12828" max="12828" width="4.625" style="973" customWidth="1"/>
    <col min="12829" max="12829" width="8.625" style="973" customWidth="1"/>
    <col min="12830" max="12830" width="4.625" style="973" customWidth="1"/>
    <col min="12831" max="12831" width="9.25" style="973" bestFit="1" customWidth="1"/>
    <col min="12832" max="12832" width="9" style="973"/>
    <col min="12833" max="12833" width="7.125" style="973" customWidth="1"/>
    <col min="12834" max="13056" width="9" style="973"/>
    <col min="13057" max="13057" width="5.625" style="973" customWidth="1"/>
    <col min="13058" max="13058" width="3" style="973" customWidth="1"/>
    <col min="13059" max="13059" width="15.375" style="973" customWidth="1"/>
    <col min="13060" max="13067" width="8.625" style="973" customWidth="1"/>
    <col min="13068" max="13068" width="4.625" style="973" customWidth="1"/>
    <col min="13069" max="13069" width="8.625" style="973" customWidth="1"/>
    <col min="13070" max="13070" width="4.625" style="973" customWidth="1"/>
    <col min="13071" max="13071" width="8.625" style="973" customWidth="1"/>
    <col min="13072" max="13072" width="4.625" style="973" customWidth="1"/>
    <col min="13073" max="13073" width="8.625" style="973" customWidth="1"/>
    <col min="13074" max="13074" width="4.625" style="973" customWidth="1"/>
    <col min="13075" max="13075" width="8.625" style="973" customWidth="1"/>
    <col min="13076" max="13076" width="4.625" style="973" customWidth="1"/>
    <col min="13077" max="13077" width="8.625" style="973" customWidth="1"/>
    <col min="13078" max="13078" width="4.625" style="973" customWidth="1"/>
    <col min="13079" max="13079" width="8.625" style="973" customWidth="1"/>
    <col min="13080" max="13080" width="4.625" style="973" customWidth="1"/>
    <col min="13081" max="13081" width="8.625" style="973" customWidth="1"/>
    <col min="13082" max="13082" width="4.625" style="973" customWidth="1"/>
    <col min="13083" max="13083" width="8.625" style="973" customWidth="1"/>
    <col min="13084" max="13084" width="4.625" style="973" customWidth="1"/>
    <col min="13085" max="13085" width="8.625" style="973" customWidth="1"/>
    <col min="13086" max="13086" width="4.625" style="973" customWidth="1"/>
    <col min="13087" max="13087" width="9.25" style="973" bestFit="1" customWidth="1"/>
    <col min="13088" max="13088" width="9" style="973"/>
    <col min="13089" max="13089" width="7.125" style="973" customWidth="1"/>
    <col min="13090" max="13312" width="9" style="973"/>
    <col min="13313" max="13313" width="5.625" style="973" customWidth="1"/>
    <col min="13314" max="13314" width="3" style="973" customWidth="1"/>
    <col min="13315" max="13315" width="15.375" style="973" customWidth="1"/>
    <col min="13316" max="13323" width="8.625" style="973" customWidth="1"/>
    <col min="13324" max="13324" width="4.625" style="973" customWidth="1"/>
    <col min="13325" max="13325" width="8.625" style="973" customWidth="1"/>
    <col min="13326" max="13326" width="4.625" style="973" customWidth="1"/>
    <col min="13327" max="13327" width="8.625" style="973" customWidth="1"/>
    <col min="13328" max="13328" width="4.625" style="973" customWidth="1"/>
    <col min="13329" max="13329" width="8.625" style="973" customWidth="1"/>
    <col min="13330" max="13330" width="4.625" style="973" customWidth="1"/>
    <col min="13331" max="13331" width="8.625" style="973" customWidth="1"/>
    <col min="13332" max="13332" width="4.625" style="973" customWidth="1"/>
    <col min="13333" max="13333" width="8.625" style="973" customWidth="1"/>
    <col min="13334" max="13334" width="4.625" style="973" customWidth="1"/>
    <col min="13335" max="13335" width="8.625" style="973" customWidth="1"/>
    <col min="13336" max="13336" width="4.625" style="973" customWidth="1"/>
    <col min="13337" max="13337" width="8.625" style="973" customWidth="1"/>
    <col min="13338" max="13338" width="4.625" style="973" customWidth="1"/>
    <col min="13339" max="13339" width="8.625" style="973" customWidth="1"/>
    <col min="13340" max="13340" width="4.625" style="973" customWidth="1"/>
    <col min="13341" max="13341" width="8.625" style="973" customWidth="1"/>
    <col min="13342" max="13342" width="4.625" style="973" customWidth="1"/>
    <col min="13343" max="13343" width="9.25" style="973" bestFit="1" customWidth="1"/>
    <col min="13344" max="13344" width="9" style="973"/>
    <col min="13345" max="13345" width="7.125" style="973" customWidth="1"/>
    <col min="13346" max="13568" width="9" style="973"/>
    <col min="13569" max="13569" width="5.625" style="973" customWidth="1"/>
    <col min="13570" max="13570" width="3" style="973" customWidth="1"/>
    <col min="13571" max="13571" width="15.375" style="973" customWidth="1"/>
    <col min="13572" max="13579" width="8.625" style="973" customWidth="1"/>
    <col min="13580" max="13580" width="4.625" style="973" customWidth="1"/>
    <col min="13581" max="13581" width="8.625" style="973" customWidth="1"/>
    <col min="13582" max="13582" width="4.625" style="973" customWidth="1"/>
    <col min="13583" max="13583" width="8.625" style="973" customWidth="1"/>
    <col min="13584" max="13584" width="4.625" style="973" customWidth="1"/>
    <col min="13585" max="13585" width="8.625" style="973" customWidth="1"/>
    <col min="13586" max="13586" width="4.625" style="973" customWidth="1"/>
    <col min="13587" max="13587" width="8.625" style="973" customWidth="1"/>
    <col min="13588" max="13588" width="4.625" style="973" customWidth="1"/>
    <col min="13589" max="13589" width="8.625" style="973" customWidth="1"/>
    <col min="13590" max="13590" width="4.625" style="973" customWidth="1"/>
    <col min="13591" max="13591" width="8.625" style="973" customWidth="1"/>
    <col min="13592" max="13592" width="4.625" style="973" customWidth="1"/>
    <col min="13593" max="13593" width="8.625" style="973" customWidth="1"/>
    <col min="13594" max="13594" width="4.625" style="973" customWidth="1"/>
    <col min="13595" max="13595" width="8.625" style="973" customWidth="1"/>
    <col min="13596" max="13596" width="4.625" style="973" customWidth="1"/>
    <col min="13597" max="13597" width="8.625" style="973" customWidth="1"/>
    <col min="13598" max="13598" width="4.625" style="973" customWidth="1"/>
    <col min="13599" max="13599" width="9.25" style="973" bestFit="1" customWidth="1"/>
    <col min="13600" max="13600" width="9" style="973"/>
    <col min="13601" max="13601" width="7.125" style="973" customWidth="1"/>
    <col min="13602" max="13824" width="9" style="973"/>
    <col min="13825" max="13825" width="5.625" style="973" customWidth="1"/>
    <col min="13826" max="13826" width="3" style="973" customWidth="1"/>
    <col min="13827" max="13827" width="15.375" style="973" customWidth="1"/>
    <col min="13828" max="13835" width="8.625" style="973" customWidth="1"/>
    <col min="13836" max="13836" width="4.625" style="973" customWidth="1"/>
    <col min="13837" max="13837" width="8.625" style="973" customWidth="1"/>
    <col min="13838" max="13838" width="4.625" style="973" customWidth="1"/>
    <col min="13839" max="13839" width="8.625" style="973" customWidth="1"/>
    <col min="13840" max="13840" width="4.625" style="973" customWidth="1"/>
    <col min="13841" max="13841" width="8.625" style="973" customWidth="1"/>
    <col min="13842" max="13842" width="4.625" style="973" customWidth="1"/>
    <col min="13843" max="13843" width="8.625" style="973" customWidth="1"/>
    <col min="13844" max="13844" width="4.625" style="973" customWidth="1"/>
    <col min="13845" max="13845" width="8.625" style="973" customWidth="1"/>
    <col min="13846" max="13846" width="4.625" style="973" customWidth="1"/>
    <col min="13847" max="13847" width="8.625" style="973" customWidth="1"/>
    <col min="13848" max="13848" width="4.625" style="973" customWidth="1"/>
    <col min="13849" max="13849" width="8.625" style="973" customWidth="1"/>
    <col min="13850" max="13850" width="4.625" style="973" customWidth="1"/>
    <col min="13851" max="13851" width="8.625" style="973" customWidth="1"/>
    <col min="13852" max="13852" width="4.625" style="973" customWidth="1"/>
    <col min="13853" max="13853" width="8.625" style="973" customWidth="1"/>
    <col min="13854" max="13854" width="4.625" style="973" customWidth="1"/>
    <col min="13855" max="13855" width="9.25" style="973" bestFit="1" customWidth="1"/>
    <col min="13856" max="13856" width="9" style="973"/>
    <col min="13857" max="13857" width="7.125" style="973" customWidth="1"/>
    <col min="13858" max="14080" width="9" style="973"/>
    <col min="14081" max="14081" width="5.625" style="973" customWidth="1"/>
    <col min="14082" max="14082" width="3" style="973" customWidth="1"/>
    <col min="14083" max="14083" width="15.375" style="973" customWidth="1"/>
    <col min="14084" max="14091" width="8.625" style="973" customWidth="1"/>
    <col min="14092" max="14092" width="4.625" style="973" customWidth="1"/>
    <col min="14093" max="14093" width="8.625" style="973" customWidth="1"/>
    <col min="14094" max="14094" width="4.625" style="973" customWidth="1"/>
    <col min="14095" max="14095" width="8.625" style="973" customWidth="1"/>
    <col min="14096" max="14096" width="4.625" style="973" customWidth="1"/>
    <col min="14097" max="14097" width="8.625" style="973" customWidth="1"/>
    <col min="14098" max="14098" width="4.625" style="973" customWidth="1"/>
    <col min="14099" max="14099" width="8.625" style="973" customWidth="1"/>
    <col min="14100" max="14100" width="4.625" style="973" customWidth="1"/>
    <col min="14101" max="14101" width="8.625" style="973" customWidth="1"/>
    <col min="14102" max="14102" width="4.625" style="973" customWidth="1"/>
    <col min="14103" max="14103" width="8.625" style="973" customWidth="1"/>
    <col min="14104" max="14104" width="4.625" style="973" customWidth="1"/>
    <col min="14105" max="14105" width="8.625" style="973" customWidth="1"/>
    <col min="14106" max="14106" width="4.625" style="973" customWidth="1"/>
    <col min="14107" max="14107" width="8.625" style="973" customWidth="1"/>
    <col min="14108" max="14108" width="4.625" style="973" customWidth="1"/>
    <col min="14109" max="14109" width="8.625" style="973" customWidth="1"/>
    <col min="14110" max="14110" width="4.625" style="973" customWidth="1"/>
    <col min="14111" max="14111" width="9.25" style="973" bestFit="1" customWidth="1"/>
    <col min="14112" max="14112" width="9" style="973"/>
    <col min="14113" max="14113" width="7.125" style="973" customWidth="1"/>
    <col min="14114" max="14336" width="9" style="973"/>
    <col min="14337" max="14337" width="5.625" style="973" customWidth="1"/>
    <col min="14338" max="14338" width="3" style="973" customWidth="1"/>
    <col min="14339" max="14339" width="15.375" style="973" customWidth="1"/>
    <col min="14340" max="14347" width="8.625" style="973" customWidth="1"/>
    <col min="14348" max="14348" width="4.625" style="973" customWidth="1"/>
    <col min="14349" max="14349" width="8.625" style="973" customWidth="1"/>
    <col min="14350" max="14350" width="4.625" style="973" customWidth="1"/>
    <col min="14351" max="14351" width="8.625" style="973" customWidth="1"/>
    <col min="14352" max="14352" width="4.625" style="973" customWidth="1"/>
    <col min="14353" max="14353" width="8.625" style="973" customWidth="1"/>
    <col min="14354" max="14354" width="4.625" style="973" customWidth="1"/>
    <col min="14355" max="14355" width="8.625" style="973" customWidth="1"/>
    <col min="14356" max="14356" width="4.625" style="973" customWidth="1"/>
    <col min="14357" max="14357" width="8.625" style="973" customWidth="1"/>
    <col min="14358" max="14358" width="4.625" style="973" customWidth="1"/>
    <col min="14359" max="14359" width="8.625" style="973" customWidth="1"/>
    <col min="14360" max="14360" width="4.625" style="973" customWidth="1"/>
    <col min="14361" max="14361" width="8.625" style="973" customWidth="1"/>
    <col min="14362" max="14362" width="4.625" style="973" customWidth="1"/>
    <col min="14363" max="14363" width="8.625" style="973" customWidth="1"/>
    <col min="14364" max="14364" width="4.625" style="973" customWidth="1"/>
    <col min="14365" max="14365" width="8.625" style="973" customWidth="1"/>
    <col min="14366" max="14366" width="4.625" style="973" customWidth="1"/>
    <col min="14367" max="14367" width="9.25" style="973" bestFit="1" customWidth="1"/>
    <col min="14368" max="14368" width="9" style="973"/>
    <col min="14369" max="14369" width="7.125" style="973" customWidth="1"/>
    <col min="14370" max="14592" width="9" style="973"/>
    <col min="14593" max="14593" width="5.625" style="973" customWidth="1"/>
    <col min="14594" max="14594" width="3" style="973" customWidth="1"/>
    <col min="14595" max="14595" width="15.375" style="973" customWidth="1"/>
    <col min="14596" max="14603" width="8.625" style="973" customWidth="1"/>
    <col min="14604" max="14604" width="4.625" style="973" customWidth="1"/>
    <col min="14605" max="14605" width="8.625" style="973" customWidth="1"/>
    <col min="14606" max="14606" width="4.625" style="973" customWidth="1"/>
    <col min="14607" max="14607" width="8.625" style="973" customWidth="1"/>
    <col min="14608" max="14608" width="4.625" style="973" customWidth="1"/>
    <col min="14609" max="14609" width="8.625" style="973" customWidth="1"/>
    <col min="14610" max="14610" width="4.625" style="973" customWidth="1"/>
    <col min="14611" max="14611" width="8.625" style="973" customWidth="1"/>
    <col min="14612" max="14612" width="4.625" style="973" customWidth="1"/>
    <col min="14613" max="14613" width="8.625" style="973" customWidth="1"/>
    <col min="14614" max="14614" width="4.625" style="973" customWidth="1"/>
    <col min="14615" max="14615" width="8.625" style="973" customWidth="1"/>
    <col min="14616" max="14616" width="4.625" style="973" customWidth="1"/>
    <col min="14617" max="14617" width="8.625" style="973" customWidth="1"/>
    <col min="14618" max="14618" width="4.625" style="973" customWidth="1"/>
    <col min="14619" max="14619" width="8.625" style="973" customWidth="1"/>
    <col min="14620" max="14620" width="4.625" style="973" customWidth="1"/>
    <col min="14621" max="14621" width="8.625" style="973" customWidth="1"/>
    <col min="14622" max="14622" width="4.625" style="973" customWidth="1"/>
    <col min="14623" max="14623" width="9.25" style="973" bestFit="1" customWidth="1"/>
    <col min="14624" max="14624" width="9" style="973"/>
    <col min="14625" max="14625" width="7.125" style="973" customWidth="1"/>
    <col min="14626" max="14848" width="9" style="973"/>
    <col min="14849" max="14849" width="5.625" style="973" customWidth="1"/>
    <col min="14850" max="14850" width="3" style="973" customWidth="1"/>
    <col min="14851" max="14851" width="15.375" style="973" customWidth="1"/>
    <col min="14852" max="14859" width="8.625" style="973" customWidth="1"/>
    <col min="14860" max="14860" width="4.625" style="973" customWidth="1"/>
    <col min="14861" max="14861" width="8.625" style="973" customWidth="1"/>
    <col min="14862" max="14862" width="4.625" style="973" customWidth="1"/>
    <col min="14863" max="14863" width="8.625" style="973" customWidth="1"/>
    <col min="14864" max="14864" width="4.625" style="973" customWidth="1"/>
    <col min="14865" max="14865" width="8.625" style="973" customWidth="1"/>
    <col min="14866" max="14866" width="4.625" style="973" customWidth="1"/>
    <col min="14867" max="14867" width="8.625" style="973" customWidth="1"/>
    <col min="14868" max="14868" width="4.625" style="973" customWidth="1"/>
    <col min="14869" max="14869" width="8.625" style="973" customWidth="1"/>
    <col min="14870" max="14870" width="4.625" style="973" customWidth="1"/>
    <col min="14871" max="14871" width="8.625" style="973" customWidth="1"/>
    <col min="14872" max="14872" width="4.625" style="973" customWidth="1"/>
    <col min="14873" max="14873" width="8.625" style="973" customWidth="1"/>
    <col min="14874" max="14874" width="4.625" style="973" customWidth="1"/>
    <col min="14875" max="14875" width="8.625" style="973" customWidth="1"/>
    <col min="14876" max="14876" width="4.625" style="973" customWidth="1"/>
    <col min="14877" max="14877" width="8.625" style="973" customWidth="1"/>
    <col min="14878" max="14878" width="4.625" style="973" customWidth="1"/>
    <col min="14879" max="14879" width="9.25" style="973" bestFit="1" customWidth="1"/>
    <col min="14880" max="14880" width="9" style="973"/>
    <col min="14881" max="14881" width="7.125" style="973" customWidth="1"/>
    <col min="14882" max="15104" width="9" style="973"/>
    <col min="15105" max="15105" width="5.625" style="973" customWidth="1"/>
    <col min="15106" max="15106" width="3" style="973" customWidth="1"/>
    <col min="15107" max="15107" width="15.375" style="973" customWidth="1"/>
    <col min="15108" max="15115" width="8.625" style="973" customWidth="1"/>
    <col min="15116" max="15116" width="4.625" style="973" customWidth="1"/>
    <col min="15117" max="15117" width="8.625" style="973" customWidth="1"/>
    <col min="15118" max="15118" width="4.625" style="973" customWidth="1"/>
    <col min="15119" max="15119" width="8.625" style="973" customWidth="1"/>
    <col min="15120" max="15120" width="4.625" style="973" customWidth="1"/>
    <col min="15121" max="15121" width="8.625" style="973" customWidth="1"/>
    <col min="15122" max="15122" width="4.625" style="973" customWidth="1"/>
    <col min="15123" max="15123" width="8.625" style="973" customWidth="1"/>
    <col min="15124" max="15124" width="4.625" style="973" customWidth="1"/>
    <col min="15125" max="15125" width="8.625" style="973" customWidth="1"/>
    <col min="15126" max="15126" width="4.625" style="973" customWidth="1"/>
    <col min="15127" max="15127" width="8.625" style="973" customWidth="1"/>
    <col min="15128" max="15128" width="4.625" style="973" customWidth="1"/>
    <col min="15129" max="15129" width="8.625" style="973" customWidth="1"/>
    <col min="15130" max="15130" width="4.625" style="973" customWidth="1"/>
    <col min="15131" max="15131" width="8.625" style="973" customWidth="1"/>
    <col min="15132" max="15132" width="4.625" style="973" customWidth="1"/>
    <col min="15133" max="15133" width="8.625" style="973" customWidth="1"/>
    <col min="15134" max="15134" width="4.625" style="973" customWidth="1"/>
    <col min="15135" max="15135" width="9.25" style="973" bestFit="1" customWidth="1"/>
    <col min="15136" max="15136" width="9" style="973"/>
    <col min="15137" max="15137" width="7.125" style="973" customWidth="1"/>
    <col min="15138" max="15360" width="9" style="973"/>
    <col min="15361" max="15361" width="5.625" style="973" customWidth="1"/>
    <col min="15362" max="15362" width="3" style="973" customWidth="1"/>
    <col min="15363" max="15363" width="15.375" style="973" customWidth="1"/>
    <col min="15364" max="15371" width="8.625" style="973" customWidth="1"/>
    <col min="15372" max="15372" width="4.625" style="973" customWidth="1"/>
    <col min="15373" max="15373" width="8.625" style="973" customWidth="1"/>
    <col min="15374" max="15374" width="4.625" style="973" customWidth="1"/>
    <col min="15375" max="15375" width="8.625" style="973" customWidth="1"/>
    <col min="15376" max="15376" width="4.625" style="973" customWidth="1"/>
    <col min="15377" max="15377" width="8.625" style="973" customWidth="1"/>
    <col min="15378" max="15378" width="4.625" style="973" customWidth="1"/>
    <col min="15379" max="15379" width="8.625" style="973" customWidth="1"/>
    <col min="15380" max="15380" width="4.625" style="973" customWidth="1"/>
    <col min="15381" max="15381" width="8.625" style="973" customWidth="1"/>
    <col min="15382" max="15382" width="4.625" style="973" customWidth="1"/>
    <col min="15383" max="15383" width="8.625" style="973" customWidth="1"/>
    <col min="15384" max="15384" width="4.625" style="973" customWidth="1"/>
    <col min="15385" max="15385" width="8.625" style="973" customWidth="1"/>
    <col min="15386" max="15386" width="4.625" style="973" customWidth="1"/>
    <col min="15387" max="15387" width="8.625" style="973" customWidth="1"/>
    <col min="15388" max="15388" width="4.625" style="973" customWidth="1"/>
    <col min="15389" max="15389" width="8.625" style="973" customWidth="1"/>
    <col min="15390" max="15390" width="4.625" style="973" customWidth="1"/>
    <col min="15391" max="15391" width="9.25" style="973" bestFit="1" customWidth="1"/>
    <col min="15392" max="15392" width="9" style="973"/>
    <col min="15393" max="15393" width="7.125" style="973" customWidth="1"/>
    <col min="15394" max="15616" width="9" style="973"/>
    <col min="15617" max="15617" width="5.625" style="973" customWidth="1"/>
    <col min="15618" max="15618" width="3" style="973" customWidth="1"/>
    <col min="15619" max="15619" width="15.375" style="973" customWidth="1"/>
    <col min="15620" max="15627" width="8.625" style="973" customWidth="1"/>
    <col min="15628" max="15628" width="4.625" style="973" customWidth="1"/>
    <col min="15629" max="15629" width="8.625" style="973" customWidth="1"/>
    <col min="15630" max="15630" width="4.625" style="973" customWidth="1"/>
    <col min="15631" max="15631" width="8.625" style="973" customWidth="1"/>
    <col min="15632" max="15632" width="4.625" style="973" customWidth="1"/>
    <col min="15633" max="15633" width="8.625" style="973" customWidth="1"/>
    <col min="15634" max="15634" width="4.625" style="973" customWidth="1"/>
    <col min="15635" max="15635" width="8.625" style="973" customWidth="1"/>
    <col min="15636" max="15636" width="4.625" style="973" customWidth="1"/>
    <col min="15637" max="15637" width="8.625" style="973" customWidth="1"/>
    <col min="15638" max="15638" width="4.625" style="973" customWidth="1"/>
    <col min="15639" max="15639" width="8.625" style="973" customWidth="1"/>
    <col min="15640" max="15640" width="4.625" style="973" customWidth="1"/>
    <col min="15641" max="15641" width="8.625" style="973" customWidth="1"/>
    <col min="15642" max="15642" width="4.625" style="973" customWidth="1"/>
    <col min="15643" max="15643" width="8.625" style="973" customWidth="1"/>
    <col min="15644" max="15644" width="4.625" style="973" customWidth="1"/>
    <col min="15645" max="15645" width="8.625" style="973" customWidth="1"/>
    <col min="15646" max="15646" width="4.625" style="973" customWidth="1"/>
    <col min="15647" max="15647" width="9.25" style="973" bestFit="1" customWidth="1"/>
    <col min="15648" max="15648" width="9" style="973"/>
    <col min="15649" max="15649" width="7.125" style="973" customWidth="1"/>
    <col min="15650" max="15872" width="9" style="973"/>
    <col min="15873" max="15873" width="5.625" style="973" customWidth="1"/>
    <col min="15874" max="15874" width="3" style="973" customWidth="1"/>
    <col min="15875" max="15875" width="15.375" style="973" customWidth="1"/>
    <col min="15876" max="15883" width="8.625" style="973" customWidth="1"/>
    <col min="15884" max="15884" width="4.625" style="973" customWidth="1"/>
    <col min="15885" max="15885" width="8.625" style="973" customWidth="1"/>
    <col min="15886" max="15886" width="4.625" style="973" customWidth="1"/>
    <col min="15887" max="15887" width="8.625" style="973" customWidth="1"/>
    <col min="15888" max="15888" width="4.625" style="973" customWidth="1"/>
    <col min="15889" max="15889" width="8.625" style="973" customWidth="1"/>
    <col min="15890" max="15890" width="4.625" style="973" customWidth="1"/>
    <col min="15891" max="15891" width="8.625" style="973" customWidth="1"/>
    <col min="15892" max="15892" width="4.625" style="973" customWidth="1"/>
    <col min="15893" max="15893" width="8.625" style="973" customWidth="1"/>
    <col min="15894" max="15894" width="4.625" style="973" customWidth="1"/>
    <col min="15895" max="15895" width="8.625" style="973" customWidth="1"/>
    <col min="15896" max="15896" width="4.625" style="973" customWidth="1"/>
    <col min="15897" max="15897" width="8.625" style="973" customWidth="1"/>
    <col min="15898" max="15898" width="4.625" style="973" customWidth="1"/>
    <col min="15899" max="15899" width="8.625" style="973" customWidth="1"/>
    <col min="15900" max="15900" width="4.625" style="973" customWidth="1"/>
    <col min="15901" max="15901" width="8.625" style="973" customWidth="1"/>
    <col min="15902" max="15902" width="4.625" style="973" customWidth="1"/>
    <col min="15903" max="15903" width="9.25" style="973" bestFit="1" customWidth="1"/>
    <col min="15904" max="15904" width="9" style="973"/>
    <col min="15905" max="15905" width="7.125" style="973" customWidth="1"/>
    <col min="15906" max="16128" width="9" style="973"/>
    <col min="16129" max="16129" width="5.625" style="973" customWidth="1"/>
    <col min="16130" max="16130" width="3" style="973" customWidth="1"/>
    <col min="16131" max="16131" width="15.375" style="973" customWidth="1"/>
    <col min="16132" max="16139" width="8.625" style="973" customWidth="1"/>
    <col min="16140" max="16140" width="4.625" style="973" customWidth="1"/>
    <col min="16141" max="16141" width="8.625" style="973" customWidth="1"/>
    <col min="16142" max="16142" width="4.625" style="973" customWidth="1"/>
    <col min="16143" max="16143" width="8.625" style="973" customWidth="1"/>
    <col min="16144" max="16144" width="4.625" style="973" customWidth="1"/>
    <col min="16145" max="16145" width="8.625" style="973" customWidth="1"/>
    <col min="16146" max="16146" width="4.625" style="973" customWidth="1"/>
    <col min="16147" max="16147" width="8.625" style="973" customWidth="1"/>
    <col min="16148" max="16148" width="4.625" style="973" customWidth="1"/>
    <col min="16149" max="16149" width="8.625" style="973" customWidth="1"/>
    <col min="16150" max="16150" width="4.625" style="973" customWidth="1"/>
    <col min="16151" max="16151" width="8.625" style="973" customWidth="1"/>
    <col min="16152" max="16152" width="4.625" style="973" customWidth="1"/>
    <col min="16153" max="16153" width="8.625" style="973" customWidth="1"/>
    <col min="16154" max="16154" width="4.625" style="973" customWidth="1"/>
    <col min="16155" max="16155" width="8.625" style="973" customWidth="1"/>
    <col min="16156" max="16156" width="4.625" style="973" customWidth="1"/>
    <col min="16157" max="16157" width="8.625" style="973" customWidth="1"/>
    <col min="16158" max="16158" width="4.625" style="973" customWidth="1"/>
    <col min="16159" max="16159" width="9.25" style="973" bestFit="1" customWidth="1"/>
    <col min="16160" max="16160" width="9" style="973"/>
    <col min="16161" max="16161" width="7.125" style="973" customWidth="1"/>
    <col min="16162" max="16384" width="9" style="973"/>
  </cols>
  <sheetData>
    <row r="1" spans="1:32" ht="17.100000000000001" customHeight="1">
      <c r="A1" s="1074" t="s">
        <v>848</v>
      </c>
      <c r="O1" s="1282"/>
      <c r="P1" s="1282"/>
      <c r="Q1" s="1282"/>
      <c r="R1" s="1282"/>
      <c r="S1" s="1282"/>
      <c r="T1" s="1282"/>
      <c r="U1" s="1282"/>
      <c r="V1" s="1282"/>
      <c r="W1" s="1282"/>
      <c r="X1" s="1282"/>
    </row>
    <row r="2" spans="1:32" ht="14.1" customHeight="1">
      <c r="E2" s="1066"/>
      <c r="F2" s="1066"/>
      <c r="G2" s="1066"/>
    </row>
    <row r="3" spans="1:32" s="1027" customFormat="1" ht="17.100000000000001" customHeight="1">
      <c r="A3" s="2709" t="s">
        <v>482</v>
      </c>
      <c r="B3" s="2709" t="s">
        <v>483</v>
      </c>
      <c r="C3" s="2709" t="s">
        <v>484</v>
      </c>
      <c r="D3" s="2710" t="s">
        <v>849</v>
      </c>
      <c r="E3" s="2710" t="s">
        <v>850</v>
      </c>
      <c r="F3" s="2807" t="s">
        <v>851</v>
      </c>
      <c r="G3" s="2808"/>
      <c r="H3" s="2809"/>
      <c r="I3" s="2731" t="s">
        <v>852</v>
      </c>
      <c r="J3" s="1283"/>
      <c r="K3" s="2731" t="s">
        <v>853</v>
      </c>
      <c r="L3" s="2732"/>
      <c r="M3" s="2732"/>
      <c r="N3" s="2733"/>
      <c r="O3" s="2731" t="s">
        <v>853</v>
      </c>
      <c r="P3" s="2732"/>
      <c r="Q3" s="2732"/>
      <c r="R3" s="2732"/>
      <c r="S3" s="2732"/>
      <c r="T3" s="2732"/>
      <c r="U3" s="2732"/>
      <c r="V3" s="2732"/>
      <c r="W3" s="2732"/>
      <c r="X3" s="2732"/>
      <c r="Y3" s="2732"/>
      <c r="Z3" s="2732"/>
      <c r="AA3" s="2732"/>
      <c r="AB3" s="2732"/>
      <c r="AC3" s="2732"/>
      <c r="AD3" s="2733"/>
    </row>
    <row r="4" spans="1:32" s="1027" customFormat="1" ht="17.100000000000001" customHeight="1">
      <c r="A4" s="2709"/>
      <c r="B4" s="2709"/>
      <c r="C4" s="2709"/>
      <c r="D4" s="2710"/>
      <c r="E4" s="2710"/>
      <c r="F4" s="2810"/>
      <c r="G4" s="2811"/>
      <c r="H4" s="2812"/>
      <c r="I4" s="2710"/>
      <c r="J4" s="2723" t="s">
        <v>854</v>
      </c>
      <c r="K4" s="2710" t="s">
        <v>855</v>
      </c>
      <c r="L4" s="2710"/>
      <c r="M4" s="2807" t="s">
        <v>856</v>
      </c>
      <c r="N4" s="2809"/>
      <c r="O4" s="2710" t="s">
        <v>857</v>
      </c>
      <c r="P4" s="2710"/>
      <c r="Q4" s="2710" t="s">
        <v>858</v>
      </c>
      <c r="R4" s="2710"/>
      <c r="S4" s="2710" t="s">
        <v>859</v>
      </c>
      <c r="T4" s="2710"/>
      <c r="U4" s="2710" t="s">
        <v>860</v>
      </c>
      <c r="V4" s="2710"/>
      <c r="W4" s="2710" t="s">
        <v>861</v>
      </c>
      <c r="X4" s="2710"/>
      <c r="Y4" s="2710" t="s">
        <v>862</v>
      </c>
      <c r="Z4" s="2710"/>
      <c r="AA4" s="2710" t="s">
        <v>863</v>
      </c>
      <c r="AB4" s="2710"/>
      <c r="AC4" s="2710" t="s">
        <v>825</v>
      </c>
      <c r="AD4" s="2710"/>
    </row>
    <row r="5" spans="1:32" s="1027" customFormat="1" ht="27" customHeight="1">
      <c r="A5" s="2709"/>
      <c r="B5" s="2709"/>
      <c r="C5" s="2709"/>
      <c r="D5" s="2710"/>
      <c r="E5" s="2710"/>
      <c r="F5" s="2813"/>
      <c r="G5" s="2814"/>
      <c r="H5" s="2815"/>
      <c r="I5" s="2710"/>
      <c r="J5" s="2724"/>
      <c r="K5" s="2710"/>
      <c r="L5" s="2710"/>
      <c r="M5" s="2813"/>
      <c r="N5" s="2815"/>
      <c r="O5" s="2710"/>
      <c r="P5" s="2710"/>
      <c r="Q5" s="2710"/>
      <c r="R5" s="2710"/>
      <c r="S5" s="2710"/>
      <c r="T5" s="2710"/>
      <c r="U5" s="2710"/>
      <c r="V5" s="2710"/>
      <c r="W5" s="2710"/>
      <c r="X5" s="2710"/>
      <c r="Y5" s="2710"/>
      <c r="Z5" s="2710"/>
      <c r="AA5" s="2710"/>
      <c r="AB5" s="2710"/>
      <c r="AC5" s="2710"/>
      <c r="AD5" s="2710"/>
    </row>
    <row r="6" spans="1:32" s="1027" customFormat="1" ht="27" customHeight="1">
      <c r="A6" s="2709"/>
      <c r="B6" s="2709"/>
      <c r="C6" s="2709"/>
      <c r="D6" s="2710"/>
      <c r="E6" s="2710"/>
      <c r="F6" s="1028" t="s">
        <v>864</v>
      </c>
      <c r="G6" s="1028" t="s">
        <v>865</v>
      </c>
      <c r="H6" s="1028" t="s">
        <v>113</v>
      </c>
      <c r="I6" s="2710"/>
      <c r="J6" s="2725"/>
      <c r="K6" s="1006" t="s">
        <v>866</v>
      </c>
      <c r="L6" s="1284" t="s">
        <v>867</v>
      </c>
      <c r="M6" s="1028" t="s">
        <v>866</v>
      </c>
      <c r="N6" s="1284" t="s">
        <v>868</v>
      </c>
      <c r="O6" s="1028" t="s">
        <v>866</v>
      </c>
      <c r="P6" s="1284" t="s">
        <v>868</v>
      </c>
      <c r="Q6" s="1028" t="s">
        <v>866</v>
      </c>
      <c r="R6" s="1284" t="s">
        <v>868</v>
      </c>
      <c r="S6" s="1028" t="s">
        <v>866</v>
      </c>
      <c r="T6" s="1284" t="s">
        <v>868</v>
      </c>
      <c r="U6" s="1028" t="s">
        <v>866</v>
      </c>
      <c r="V6" s="1284" t="s">
        <v>868</v>
      </c>
      <c r="W6" s="1028" t="s">
        <v>866</v>
      </c>
      <c r="X6" s="1284" t="s">
        <v>868</v>
      </c>
      <c r="Y6" s="1028" t="s">
        <v>866</v>
      </c>
      <c r="Z6" s="1284" t="s">
        <v>868</v>
      </c>
      <c r="AA6" s="1028" t="s">
        <v>866</v>
      </c>
      <c r="AB6" s="1284" t="s">
        <v>868</v>
      </c>
      <c r="AC6" s="1028" t="s">
        <v>866</v>
      </c>
      <c r="AD6" s="1284" t="s">
        <v>868</v>
      </c>
    </row>
    <row r="7" spans="1:32" s="13" customFormat="1" ht="14.1" customHeight="1">
      <c r="A7" s="2804" t="s">
        <v>494</v>
      </c>
      <c r="B7" s="1245">
        <v>6</v>
      </c>
      <c r="C7" s="1245" t="s">
        <v>677</v>
      </c>
      <c r="D7" s="1245">
        <v>18882</v>
      </c>
      <c r="E7" s="1245">
        <v>28026</v>
      </c>
      <c r="F7" s="1245">
        <v>0</v>
      </c>
      <c r="G7" s="1245">
        <v>499694</v>
      </c>
      <c r="H7" s="1245">
        <f t="shared" ref="H7:H13" si="0">F7+G7</f>
        <v>499694</v>
      </c>
      <c r="I7" s="1245">
        <f t="shared" ref="I7:I13" si="1">D7+E7+H7</f>
        <v>546602</v>
      </c>
      <c r="J7" s="1245">
        <f t="shared" ref="J7:J13" si="2">D7+E7+F7</f>
        <v>46908</v>
      </c>
      <c r="K7" s="1285">
        <v>20314</v>
      </c>
      <c r="L7" s="1286">
        <f t="shared" ref="L7:L14" si="3">K7/$I7*100</f>
        <v>3.716415234485055</v>
      </c>
      <c r="M7" s="1096">
        <v>318553</v>
      </c>
      <c r="N7" s="1286">
        <f t="shared" ref="N7:N14" si="4">M7/$I7*100</f>
        <v>58.278784197642899</v>
      </c>
      <c r="O7" s="1096">
        <v>60849</v>
      </c>
      <c r="P7" s="1287">
        <f t="shared" ref="P7:P14" si="5">O7/$I7*100</f>
        <v>11.132231495676928</v>
      </c>
      <c r="Q7" s="1096">
        <v>4641</v>
      </c>
      <c r="R7" s="1286">
        <f t="shared" ref="R7:R14" si="6">Q7/$I7*100</f>
        <v>0.84906385267525553</v>
      </c>
      <c r="S7" s="1245">
        <v>97314</v>
      </c>
      <c r="T7" s="1286">
        <f t="shared" ref="T7:T14" si="7">S7/$I7*100</f>
        <v>17.803447480982506</v>
      </c>
      <c r="U7" s="1245">
        <v>0</v>
      </c>
      <c r="V7" s="1286">
        <f t="shared" ref="V7:V14" si="8">U7/$I7*100</f>
        <v>0</v>
      </c>
      <c r="W7" s="1245">
        <v>0</v>
      </c>
      <c r="X7" s="1286">
        <f t="shared" ref="X7:X14" si="9">W7/$I7*100</f>
        <v>0</v>
      </c>
      <c r="Y7" s="1245">
        <v>42937</v>
      </c>
      <c r="Z7" s="1286">
        <f t="shared" ref="Z7:Z14" si="10">Y7/$I7*100</f>
        <v>7.8552584878942993</v>
      </c>
      <c r="AA7" s="1288">
        <v>1225</v>
      </c>
      <c r="AB7" s="1286">
        <f t="shared" ref="AB7:AB14" si="11">AA7/$I7*100</f>
        <v>0.22411187664882309</v>
      </c>
      <c r="AC7" s="1245">
        <v>769</v>
      </c>
      <c r="AD7" s="1286">
        <f t="shared" ref="AD7:AD14" si="12">AC7/$I7*100</f>
        <v>0.14068737399424078</v>
      </c>
    </row>
    <row r="8" spans="1:32" s="13" customFormat="1" ht="14.1" customHeight="1">
      <c r="A8" s="2804"/>
      <c r="B8" s="1249">
        <v>42</v>
      </c>
      <c r="C8" s="1249" t="s">
        <v>681</v>
      </c>
      <c r="D8" s="1249">
        <v>1860</v>
      </c>
      <c r="E8" s="1249">
        <v>15155</v>
      </c>
      <c r="F8" s="1249">
        <v>64124</v>
      </c>
      <c r="G8" s="1249">
        <v>0</v>
      </c>
      <c r="H8" s="1249">
        <f t="shared" si="0"/>
        <v>64124</v>
      </c>
      <c r="I8" s="1249">
        <f t="shared" si="1"/>
        <v>81139</v>
      </c>
      <c r="J8" s="1249">
        <f t="shared" si="2"/>
        <v>81139</v>
      </c>
      <c r="K8" s="1289">
        <v>1860</v>
      </c>
      <c r="L8" s="1290">
        <f t="shared" si="3"/>
        <v>2.29236248906198</v>
      </c>
      <c r="M8" s="1249">
        <v>69604</v>
      </c>
      <c r="N8" s="1290">
        <f t="shared" si="4"/>
        <v>85.783655208962401</v>
      </c>
      <c r="O8" s="1249">
        <v>0</v>
      </c>
      <c r="P8" s="1290">
        <f t="shared" si="5"/>
        <v>0</v>
      </c>
      <c r="Q8" s="1249">
        <v>0</v>
      </c>
      <c r="R8" s="1290">
        <f t="shared" si="6"/>
        <v>0</v>
      </c>
      <c r="S8" s="1249">
        <v>7445</v>
      </c>
      <c r="T8" s="1290">
        <f t="shared" si="7"/>
        <v>9.1756122210034636</v>
      </c>
      <c r="U8" s="1249">
        <v>0</v>
      </c>
      <c r="V8" s="1290">
        <f t="shared" si="8"/>
        <v>0</v>
      </c>
      <c r="W8" s="1249">
        <v>0</v>
      </c>
      <c r="X8" s="1290">
        <f t="shared" si="9"/>
        <v>0</v>
      </c>
      <c r="Y8" s="1249">
        <v>2230</v>
      </c>
      <c r="Z8" s="1290">
        <f t="shared" si="10"/>
        <v>2.7483700809721587</v>
      </c>
      <c r="AA8" s="1289">
        <v>0</v>
      </c>
      <c r="AB8" s="1290">
        <f t="shared" si="11"/>
        <v>0</v>
      </c>
      <c r="AC8" s="1249">
        <v>0</v>
      </c>
      <c r="AD8" s="1290">
        <f t="shared" si="12"/>
        <v>0</v>
      </c>
    </row>
    <row r="9" spans="1:32" s="13" customFormat="1" ht="14.1" customHeight="1">
      <c r="A9" s="2804"/>
      <c r="B9" s="1249">
        <v>13</v>
      </c>
      <c r="C9" s="1249" t="s">
        <v>683</v>
      </c>
      <c r="D9" s="1249">
        <v>9325</v>
      </c>
      <c r="E9" s="1249">
        <v>7940</v>
      </c>
      <c r="F9" s="1249">
        <v>0</v>
      </c>
      <c r="G9" s="1249">
        <v>275375</v>
      </c>
      <c r="H9" s="1249">
        <f t="shared" si="0"/>
        <v>275375</v>
      </c>
      <c r="I9" s="1249">
        <f t="shared" si="1"/>
        <v>292640</v>
      </c>
      <c r="J9" s="1249">
        <f t="shared" si="2"/>
        <v>17265</v>
      </c>
      <c r="K9" s="1289">
        <v>18253</v>
      </c>
      <c r="L9" s="1290">
        <f t="shared" si="3"/>
        <v>6.2373564789502467</v>
      </c>
      <c r="M9" s="1249">
        <v>38976</v>
      </c>
      <c r="N9" s="1290">
        <f t="shared" si="4"/>
        <v>13.31875341716785</v>
      </c>
      <c r="O9" s="1249">
        <v>76</v>
      </c>
      <c r="P9" s="1290">
        <f t="shared" si="5"/>
        <v>2.5970475669764896E-2</v>
      </c>
      <c r="Q9" s="1249">
        <v>2701</v>
      </c>
      <c r="R9" s="1290">
        <f t="shared" si="6"/>
        <v>0.92297703663203945</v>
      </c>
      <c r="S9" s="1249">
        <v>231858</v>
      </c>
      <c r="T9" s="1290">
        <f t="shared" si="7"/>
        <v>79.229770366320395</v>
      </c>
      <c r="U9" s="1249">
        <v>0</v>
      </c>
      <c r="V9" s="1290">
        <f t="shared" si="8"/>
        <v>0</v>
      </c>
      <c r="W9" s="1249">
        <v>0</v>
      </c>
      <c r="X9" s="1290">
        <f t="shared" si="9"/>
        <v>0</v>
      </c>
      <c r="Y9" s="1249">
        <v>776</v>
      </c>
      <c r="Z9" s="1290">
        <f t="shared" si="10"/>
        <v>0.26517222525970474</v>
      </c>
      <c r="AA9" s="1289">
        <v>0</v>
      </c>
      <c r="AB9" s="1290">
        <f t="shared" si="11"/>
        <v>0</v>
      </c>
      <c r="AC9" s="1249">
        <v>0</v>
      </c>
      <c r="AD9" s="1290">
        <f t="shared" si="12"/>
        <v>0</v>
      </c>
    </row>
    <row r="10" spans="1:32" s="13" customFormat="1" ht="14.1" customHeight="1">
      <c r="A10" s="2804"/>
      <c r="B10" s="1249">
        <v>50</v>
      </c>
      <c r="C10" s="1249" t="s">
        <v>688</v>
      </c>
      <c r="D10" s="1249">
        <v>2298</v>
      </c>
      <c r="E10" s="1249">
        <v>1582</v>
      </c>
      <c r="F10" s="1249">
        <v>30314</v>
      </c>
      <c r="G10" s="1249">
        <v>59442</v>
      </c>
      <c r="H10" s="1249">
        <f t="shared" si="0"/>
        <v>89756</v>
      </c>
      <c r="I10" s="1249">
        <f t="shared" si="1"/>
        <v>93636</v>
      </c>
      <c r="J10" s="1249">
        <f t="shared" si="2"/>
        <v>34194</v>
      </c>
      <c r="K10" s="1289">
        <v>0</v>
      </c>
      <c r="L10" s="1290">
        <f t="shared" si="3"/>
        <v>0</v>
      </c>
      <c r="M10" s="1249">
        <v>74056</v>
      </c>
      <c r="N10" s="1290">
        <f t="shared" si="4"/>
        <v>79.089239181511388</v>
      </c>
      <c r="O10" s="1249">
        <v>980</v>
      </c>
      <c r="P10" s="1290">
        <f t="shared" si="5"/>
        <v>1.0466060062369176</v>
      </c>
      <c r="Q10" s="1249">
        <v>0</v>
      </c>
      <c r="R10" s="1290">
        <f t="shared" si="6"/>
        <v>0</v>
      </c>
      <c r="S10" s="1249">
        <v>9298</v>
      </c>
      <c r="T10" s="1290">
        <f t="shared" si="7"/>
        <v>9.9299414755008755</v>
      </c>
      <c r="U10" s="1249">
        <v>0</v>
      </c>
      <c r="V10" s="1290">
        <f t="shared" si="8"/>
        <v>0</v>
      </c>
      <c r="W10" s="1249">
        <v>0</v>
      </c>
      <c r="X10" s="1290">
        <f t="shared" si="9"/>
        <v>0</v>
      </c>
      <c r="Y10" s="1249">
        <v>9302</v>
      </c>
      <c r="Z10" s="1290">
        <f t="shared" si="10"/>
        <v>9.9342133367508225</v>
      </c>
      <c r="AA10" s="1289">
        <v>0</v>
      </c>
      <c r="AB10" s="1290">
        <f t="shared" si="11"/>
        <v>0</v>
      </c>
      <c r="AC10" s="1249">
        <v>0</v>
      </c>
      <c r="AD10" s="1290">
        <f t="shared" si="12"/>
        <v>0</v>
      </c>
    </row>
    <row r="11" spans="1:32" s="13" customFormat="1" ht="14.1" customHeight="1">
      <c r="A11" s="2804"/>
      <c r="B11" s="1249">
        <v>90</v>
      </c>
      <c r="C11" s="1249" t="s">
        <v>808</v>
      </c>
      <c r="D11" s="1249">
        <v>1116</v>
      </c>
      <c r="E11" s="1249">
        <v>5280</v>
      </c>
      <c r="F11" s="1249">
        <v>0</v>
      </c>
      <c r="G11" s="1249">
        <v>75958</v>
      </c>
      <c r="H11" s="1249">
        <f t="shared" si="0"/>
        <v>75958</v>
      </c>
      <c r="I11" s="1249">
        <f t="shared" si="1"/>
        <v>82354</v>
      </c>
      <c r="J11" s="1249">
        <f t="shared" si="2"/>
        <v>6396</v>
      </c>
      <c r="K11" s="1289">
        <v>0</v>
      </c>
      <c r="L11" s="1290">
        <f t="shared" si="3"/>
        <v>0</v>
      </c>
      <c r="M11" s="1249">
        <v>46797</v>
      </c>
      <c r="N11" s="1290">
        <f t="shared" si="4"/>
        <v>56.824197974597467</v>
      </c>
      <c r="O11" s="1249">
        <v>97</v>
      </c>
      <c r="P11" s="1290">
        <f t="shared" si="5"/>
        <v>0.11778419991742962</v>
      </c>
      <c r="Q11" s="1249">
        <v>1304</v>
      </c>
      <c r="R11" s="1290">
        <f t="shared" si="6"/>
        <v>1.5834082133229714</v>
      </c>
      <c r="S11" s="1249">
        <v>27851</v>
      </c>
      <c r="T11" s="1290">
        <f t="shared" si="7"/>
        <v>33.818636617529201</v>
      </c>
      <c r="U11" s="1249">
        <v>28</v>
      </c>
      <c r="V11" s="1290">
        <f t="shared" si="8"/>
        <v>3.3999562862763191E-2</v>
      </c>
      <c r="W11" s="1249">
        <v>0</v>
      </c>
      <c r="X11" s="1290">
        <f t="shared" si="9"/>
        <v>0</v>
      </c>
      <c r="Y11" s="1249">
        <v>6040</v>
      </c>
      <c r="Z11" s="1290">
        <f t="shared" si="10"/>
        <v>7.3341914175389169</v>
      </c>
      <c r="AA11" s="1289">
        <v>177</v>
      </c>
      <c r="AB11" s="1290">
        <f t="shared" si="11"/>
        <v>0.21492580809675302</v>
      </c>
      <c r="AC11" s="1249">
        <v>60</v>
      </c>
      <c r="AD11" s="1290">
        <f t="shared" si="12"/>
        <v>7.2856206134492549E-2</v>
      </c>
    </row>
    <row r="12" spans="1:32" s="13" customFormat="1" ht="14.1" customHeight="1">
      <c r="A12" s="2804"/>
      <c r="B12" s="1249">
        <v>37</v>
      </c>
      <c r="C12" s="1249" t="s">
        <v>692</v>
      </c>
      <c r="D12" s="1249">
        <v>32925</v>
      </c>
      <c r="E12" s="1249">
        <v>102162</v>
      </c>
      <c r="F12" s="1249">
        <v>11254</v>
      </c>
      <c r="G12" s="1249">
        <v>919703</v>
      </c>
      <c r="H12" s="1249">
        <f t="shared" si="0"/>
        <v>930957</v>
      </c>
      <c r="I12" s="1249">
        <f t="shared" si="1"/>
        <v>1066044</v>
      </c>
      <c r="J12" s="1249">
        <f t="shared" si="2"/>
        <v>146341</v>
      </c>
      <c r="K12" s="1289">
        <v>2674</v>
      </c>
      <c r="L12" s="1290">
        <f t="shared" si="3"/>
        <v>0.25083392430331208</v>
      </c>
      <c r="M12" s="1249">
        <v>833177</v>
      </c>
      <c r="N12" s="1290">
        <f t="shared" si="4"/>
        <v>78.155967295908994</v>
      </c>
      <c r="O12" s="1249">
        <v>19923</v>
      </c>
      <c r="P12" s="1290">
        <f t="shared" si="5"/>
        <v>1.8688722041491721</v>
      </c>
      <c r="Q12" s="1249">
        <v>16939</v>
      </c>
      <c r="R12" s="1290">
        <f t="shared" si="6"/>
        <v>1.5889588047022447</v>
      </c>
      <c r="S12" s="1249">
        <v>122889</v>
      </c>
      <c r="T12" s="1290">
        <f t="shared" si="7"/>
        <v>11.527572970721659</v>
      </c>
      <c r="U12" s="1249">
        <v>0</v>
      </c>
      <c r="V12" s="1290">
        <f t="shared" si="8"/>
        <v>0</v>
      </c>
      <c r="W12" s="1249">
        <v>0</v>
      </c>
      <c r="X12" s="1290">
        <f t="shared" si="9"/>
        <v>0</v>
      </c>
      <c r="Y12" s="1249">
        <v>64040</v>
      </c>
      <c r="Z12" s="1290">
        <f t="shared" si="10"/>
        <v>6.00725673611971</v>
      </c>
      <c r="AA12" s="1289">
        <v>3662</v>
      </c>
      <c r="AB12" s="1290">
        <f t="shared" si="11"/>
        <v>0.34351302572876918</v>
      </c>
      <c r="AC12" s="1249">
        <v>2740</v>
      </c>
      <c r="AD12" s="1290">
        <f t="shared" si="12"/>
        <v>0.25702503836614626</v>
      </c>
    </row>
    <row r="13" spans="1:32" s="13" customFormat="1" ht="14.1" customHeight="1" thickBot="1">
      <c r="A13" s="2804"/>
      <c r="B13" s="1253">
        <v>86</v>
      </c>
      <c r="C13" s="1253" t="s">
        <v>694</v>
      </c>
      <c r="D13" s="1253">
        <v>2185</v>
      </c>
      <c r="E13" s="1253">
        <v>980</v>
      </c>
      <c r="F13" s="1253">
        <v>0</v>
      </c>
      <c r="G13" s="1253">
        <v>37479</v>
      </c>
      <c r="H13" s="1253">
        <f t="shared" si="0"/>
        <v>37479</v>
      </c>
      <c r="I13" s="1253">
        <f t="shared" si="1"/>
        <v>40644</v>
      </c>
      <c r="J13" s="1253">
        <f t="shared" si="2"/>
        <v>3165</v>
      </c>
      <c r="K13" s="1291">
        <v>0</v>
      </c>
      <c r="L13" s="1292">
        <f t="shared" si="3"/>
        <v>0</v>
      </c>
      <c r="M13" s="1253">
        <v>1915</v>
      </c>
      <c r="N13" s="1292">
        <f t="shared" si="4"/>
        <v>4.7116425548666472</v>
      </c>
      <c r="O13" s="1253">
        <v>16606</v>
      </c>
      <c r="P13" s="1292">
        <f t="shared" si="5"/>
        <v>40.857199094577304</v>
      </c>
      <c r="Q13" s="1253">
        <v>0</v>
      </c>
      <c r="R13" s="1292">
        <f t="shared" si="6"/>
        <v>0</v>
      </c>
      <c r="S13" s="1253">
        <v>0</v>
      </c>
      <c r="T13" s="1292">
        <f t="shared" si="7"/>
        <v>0</v>
      </c>
      <c r="U13" s="1253">
        <v>0</v>
      </c>
      <c r="V13" s="1292">
        <f t="shared" si="8"/>
        <v>0</v>
      </c>
      <c r="W13" s="1253">
        <v>0</v>
      </c>
      <c r="X13" s="1292">
        <f t="shared" si="9"/>
        <v>0</v>
      </c>
      <c r="Y13" s="1253">
        <v>22123</v>
      </c>
      <c r="Z13" s="1292">
        <f t="shared" si="10"/>
        <v>54.431158350556053</v>
      </c>
      <c r="AA13" s="1288">
        <v>0</v>
      </c>
      <c r="AB13" s="1292">
        <f t="shared" si="11"/>
        <v>0</v>
      </c>
      <c r="AC13" s="1253">
        <v>0</v>
      </c>
      <c r="AD13" s="1292">
        <f t="shared" si="12"/>
        <v>0</v>
      </c>
    </row>
    <row r="14" spans="1:32" s="1258" customFormat="1" ht="14.1" customHeight="1" thickTop="1">
      <c r="A14" s="2804"/>
      <c r="B14" s="1130"/>
      <c r="C14" s="1131" t="s">
        <v>113</v>
      </c>
      <c r="D14" s="1256">
        <f t="shared" ref="D14:K14" si="13">+SUM(D7:D13)</f>
        <v>68591</v>
      </c>
      <c r="E14" s="1256">
        <f t="shared" si="13"/>
        <v>161125</v>
      </c>
      <c r="F14" s="1256">
        <f t="shared" si="13"/>
        <v>105692</v>
      </c>
      <c r="G14" s="1256">
        <f t="shared" si="13"/>
        <v>1867651</v>
      </c>
      <c r="H14" s="1256">
        <f t="shared" si="13"/>
        <v>1973343</v>
      </c>
      <c r="I14" s="1256">
        <f t="shared" si="13"/>
        <v>2203059</v>
      </c>
      <c r="J14" s="1256">
        <f t="shared" si="13"/>
        <v>335408</v>
      </c>
      <c r="K14" s="1256">
        <f t="shared" si="13"/>
        <v>43101</v>
      </c>
      <c r="L14" s="1293">
        <f t="shared" si="3"/>
        <v>1.9564160560384447</v>
      </c>
      <c r="M14" s="1256">
        <f>+SUM(M7:M13)</f>
        <v>1383078</v>
      </c>
      <c r="N14" s="1293">
        <f t="shared" si="4"/>
        <v>62.779889235830723</v>
      </c>
      <c r="O14" s="1256">
        <f>+SUM(O7:O13)</f>
        <v>98531</v>
      </c>
      <c r="P14" s="1293">
        <f t="shared" si="5"/>
        <v>4.4724630615884555</v>
      </c>
      <c r="Q14" s="1256">
        <f>+SUM(Q7:Q13)</f>
        <v>25585</v>
      </c>
      <c r="R14" s="1293">
        <f t="shared" si="6"/>
        <v>1.1613397553129534</v>
      </c>
      <c r="S14" s="1256">
        <f>+SUM(S7:S13)</f>
        <v>496655</v>
      </c>
      <c r="T14" s="1293">
        <f t="shared" si="7"/>
        <v>22.543881030875703</v>
      </c>
      <c r="U14" s="1256">
        <f>+SUM(U7:U13)</f>
        <v>28</v>
      </c>
      <c r="V14" s="1293">
        <f t="shared" si="8"/>
        <v>1.2709600605340121E-3</v>
      </c>
      <c r="W14" s="1256">
        <f>+SUM(W7:W13)</f>
        <v>0</v>
      </c>
      <c r="X14" s="1293">
        <f t="shared" si="9"/>
        <v>0</v>
      </c>
      <c r="Y14" s="1256">
        <f>+SUM(Y7:Y13)</f>
        <v>147448</v>
      </c>
      <c r="Z14" s="1293">
        <f t="shared" si="10"/>
        <v>6.6928756787721078</v>
      </c>
      <c r="AA14" s="1256">
        <f>+SUM(AA7:AA13)</f>
        <v>5064</v>
      </c>
      <c r="AB14" s="1293">
        <f t="shared" si="11"/>
        <v>0.22986220523372275</v>
      </c>
      <c r="AC14" s="1256">
        <f>+SUM(AC7:AC13)</f>
        <v>3569</v>
      </c>
      <c r="AD14" s="1293">
        <f t="shared" si="12"/>
        <v>0.16200201628735317</v>
      </c>
      <c r="AE14" s="13"/>
      <c r="AF14" s="13"/>
    </row>
    <row r="15" spans="1:32" s="1258" customFormat="1" ht="14.1" customHeight="1">
      <c r="A15" s="2804"/>
      <c r="B15" s="1141"/>
      <c r="C15" s="1142"/>
      <c r="D15" s="1148"/>
      <c r="E15" s="1148"/>
      <c r="F15" s="1148"/>
      <c r="G15" s="1148"/>
      <c r="H15" s="1148"/>
      <c r="I15" s="1148"/>
      <c r="J15" s="1148"/>
      <c r="K15" s="1148"/>
      <c r="L15" s="1294"/>
      <c r="M15" s="1148"/>
      <c r="N15" s="1294"/>
      <c r="O15" s="1148"/>
      <c r="P15" s="1294"/>
      <c r="Q15" s="1148"/>
      <c r="R15" s="1294"/>
      <c r="S15" s="1148"/>
      <c r="T15" s="1294"/>
      <c r="U15" s="1148"/>
      <c r="V15" s="1294"/>
      <c r="W15" s="1148"/>
      <c r="X15" s="1294"/>
      <c r="Y15" s="1148"/>
      <c r="Z15" s="1294"/>
      <c r="AA15" s="1148"/>
      <c r="AB15" s="1294"/>
      <c r="AC15" s="1148"/>
      <c r="AD15" s="1294"/>
      <c r="AE15" s="13"/>
      <c r="AF15" s="13"/>
    </row>
    <row r="16" spans="1:32" s="13" customFormat="1" ht="14.1" customHeight="1">
      <c r="A16" s="2804" t="s">
        <v>697</v>
      </c>
      <c r="B16" s="1245">
        <v>3</v>
      </c>
      <c r="C16" s="1245" t="s">
        <v>698</v>
      </c>
      <c r="D16" s="1245">
        <v>35406</v>
      </c>
      <c r="E16" s="1245">
        <v>65544</v>
      </c>
      <c r="F16" s="1245">
        <v>0</v>
      </c>
      <c r="G16" s="1245">
        <v>856506</v>
      </c>
      <c r="H16" s="1245">
        <f>F16+G16</f>
        <v>856506</v>
      </c>
      <c r="I16" s="1245">
        <f>D16+E16+H16</f>
        <v>957456</v>
      </c>
      <c r="J16" s="1245">
        <f>D16+E16+F16</f>
        <v>100950</v>
      </c>
      <c r="K16" s="1245">
        <v>36021</v>
      </c>
      <c r="L16" s="1286">
        <f>K16/$I16*100</f>
        <v>3.7621572166240536</v>
      </c>
      <c r="M16" s="1245">
        <v>745080</v>
      </c>
      <c r="N16" s="1286">
        <f>M16/$I16*100</f>
        <v>77.818719606958439</v>
      </c>
      <c r="O16" s="1245">
        <v>27473</v>
      </c>
      <c r="P16" s="1286">
        <f>O16/$I16*100</f>
        <v>2.8693746762253305</v>
      </c>
      <c r="Q16" s="1096">
        <v>4983</v>
      </c>
      <c r="R16" s="1286">
        <f>Q16/$I16*100</f>
        <v>0.52044167042663059</v>
      </c>
      <c r="S16" s="1245">
        <v>105613</v>
      </c>
      <c r="T16" s="1286">
        <f>S16/$I16*100</f>
        <v>11.030585217493023</v>
      </c>
      <c r="U16" s="1245">
        <v>0</v>
      </c>
      <c r="V16" s="1286">
        <f>U16/$I16*100</f>
        <v>0</v>
      </c>
      <c r="W16" s="1245">
        <v>0</v>
      </c>
      <c r="X16" s="1286">
        <f>W16/$I16*100</f>
        <v>0</v>
      </c>
      <c r="Y16" s="1245">
        <v>37630</v>
      </c>
      <c r="Z16" s="1286">
        <f>Y16/$I16*100</f>
        <v>3.9302067144599855</v>
      </c>
      <c r="AA16" s="1288">
        <v>656</v>
      </c>
      <c r="AB16" s="1286">
        <f>AA16/$I16*100</f>
        <v>6.8514897812536557E-2</v>
      </c>
      <c r="AC16" s="1245">
        <v>0</v>
      </c>
      <c r="AD16" s="1286">
        <f>AC16/$I16*100</f>
        <v>0</v>
      </c>
    </row>
    <row r="17" spans="1:32" s="13" customFormat="1" ht="14.1" customHeight="1">
      <c r="A17" s="2804"/>
      <c r="B17" s="1250">
        <v>53</v>
      </c>
      <c r="C17" s="1250" t="s">
        <v>700</v>
      </c>
      <c r="D17" s="1250">
        <v>15997</v>
      </c>
      <c r="E17" s="1250">
        <v>36251</v>
      </c>
      <c r="F17" s="1250">
        <v>3014</v>
      </c>
      <c r="G17" s="1250">
        <v>298735</v>
      </c>
      <c r="H17" s="1250">
        <f>F17+G17</f>
        <v>301749</v>
      </c>
      <c r="I17" s="1250">
        <f>D17+E17+H17</f>
        <v>353997</v>
      </c>
      <c r="J17" s="1250">
        <f>D17+E17+F17</f>
        <v>55262</v>
      </c>
      <c r="K17" s="1250">
        <v>1890</v>
      </c>
      <c r="L17" s="1295">
        <f>K17/$I17*100</f>
        <v>0.53390282968499736</v>
      </c>
      <c r="M17" s="1250">
        <v>232562</v>
      </c>
      <c r="N17" s="1295">
        <f>M17/$I17*100</f>
        <v>65.696036972064732</v>
      </c>
      <c r="O17" s="1250">
        <v>6361</v>
      </c>
      <c r="P17" s="1295">
        <f>O17/$I17*100</f>
        <v>1.796907883400142</v>
      </c>
      <c r="Q17" s="1180">
        <v>1797</v>
      </c>
      <c r="R17" s="1295">
        <f>Q17/$I17*100</f>
        <v>0.50763142060525934</v>
      </c>
      <c r="S17" s="1250">
        <v>71712</v>
      </c>
      <c r="T17" s="1295">
        <f>S17/$I17*100</f>
        <v>20.257798794905042</v>
      </c>
      <c r="U17" s="1250">
        <v>0</v>
      </c>
      <c r="V17" s="1295">
        <f>U17/$I17*100</f>
        <v>0</v>
      </c>
      <c r="W17" s="1250">
        <v>0</v>
      </c>
      <c r="X17" s="1295">
        <f>W17/$I17*100</f>
        <v>0</v>
      </c>
      <c r="Y17" s="1250">
        <v>35279</v>
      </c>
      <c r="Z17" s="1295">
        <f>Y17/$I17*100</f>
        <v>9.9659036658502753</v>
      </c>
      <c r="AA17" s="1289">
        <v>971</v>
      </c>
      <c r="AB17" s="1295">
        <f>AA17/$I17*100</f>
        <v>0.27429610985403835</v>
      </c>
      <c r="AC17" s="1250">
        <v>3425</v>
      </c>
      <c r="AD17" s="1295">
        <f>AC17/$I17*100</f>
        <v>0.96752232363551105</v>
      </c>
    </row>
    <row r="18" spans="1:32" s="13" customFormat="1" ht="14.1" customHeight="1" thickBot="1">
      <c r="A18" s="2804"/>
      <c r="B18" s="1249">
        <v>92</v>
      </c>
      <c r="C18" s="1249" t="s">
        <v>828</v>
      </c>
      <c r="D18" s="1249">
        <v>8943</v>
      </c>
      <c r="E18" s="1249">
        <v>46324</v>
      </c>
      <c r="F18" s="1249">
        <v>148190</v>
      </c>
      <c r="G18" s="1249">
        <v>0</v>
      </c>
      <c r="H18" s="1249">
        <f>F18+G18</f>
        <v>148190</v>
      </c>
      <c r="I18" s="1249">
        <f>D18+E18+H18</f>
        <v>203457</v>
      </c>
      <c r="J18" s="1249">
        <f>D18+E18+F18</f>
        <v>203457</v>
      </c>
      <c r="K18" s="1249">
        <v>0</v>
      </c>
      <c r="L18" s="1290">
        <f>K18/$I18*100</f>
        <v>0</v>
      </c>
      <c r="M18" s="1249">
        <v>53639</v>
      </c>
      <c r="N18" s="1290">
        <f>M18/$I18*100</f>
        <v>26.363801687825926</v>
      </c>
      <c r="O18" s="1249">
        <v>3019</v>
      </c>
      <c r="P18" s="1290">
        <f>O18/$I18*100</f>
        <v>1.4838516246676201</v>
      </c>
      <c r="Q18" s="1109">
        <v>0</v>
      </c>
      <c r="R18" s="1290">
        <f>Q18/$I18*100</f>
        <v>0</v>
      </c>
      <c r="S18" s="1249">
        <v>105720</v>
      </c>
      <c r="T18" s="1290">
        <f>S18/$I18*100</f>
        <v>51.961839602471279</v>
      </c>
      <c r="U18" s="1249">
        <v>0</v>
      </c>
      <c r="V18" s="1290">
        <f>U18/$I18*100</f>
        <v>0</v>
      </c>
      <c r="W18" s="1249">
        <v>0</v>
      </c>
      <c r="X18" s="1290">
        <f>W18/$I18*100</f>
        <v>0</v>
      </c>
      <c r="Y18" s="1249">
        <v>35683</v>
      </c>
      <c r="Z18" s="1290">
        <f>Y18/$I18*100</f>
        <v>17.538349626702448</v>
      </c>
      <c r="AA18" s="1289">
        <v>580</v>
      </c>
      <c r="AB18" s="1290">
        <f>AA18/$I18*100</f>
        <v>0.28507252146645234</v>
      </c>
      <c r="AC18" s="1249">
        <v>4816</v>
      </c>
      <c r="AD18" s="1290">
        <f>AC18/$I18*100</f>
        <v>2.3670849368662665</v>
      </c>
    </row>
    <row r="19" spans="1:32" s="1258" customFormat="1" ht="14.1" customHeight="1" thickTop="1">
      <c r="A19" s="2804"/>
      <c r="B19" s="1130"/>
      <c r="C19" s="1131" t="s">
        <v>113</v>
      </c>
      <c r="D19" s="1256">
        <f t="shared" ref="D19:K19" si="14">+SUM(D16:D18)</f>
        <v>60346</v>
      </c>
      <c r="E19" s="1256">
        <f t="shared" si="14"/>
        <v>148119</v>
      </c>
      <c r="F19" s="1256">
        <f t="shared" si="14"/>
        <v>151204</v>
      </c>
      <c r="G19" s="1256">
        <f t="shared" si="14"/>
        <v>1155241</v>
      </c>
      <c r="H19" s="1256">
        <f t="shared" si="14"/>
        <v>1306445</v>
      </c>
      <c r="I19" s="1256">
        <f t="shared" si="14"/>
        <v>1514910</v>
      </c>
      <c r="J19" s="1256">
        <f t="shared" si="14"/>
        <v>359669</v>
      </c>
      <c r="K19" s="1256">
        <f t="shared" si="14"/>
        <v>37911</v>
      </c>
      <c r="L19" s="1293">
        <f>K19/$I19*100</f>
        <v>2.5025249024694536</v>
      </c>
      <c r="M19" s="1256">
        <f>+SUM(M16:M18)</f>
        <v>1031281</v>
      </c>
      <c r="N19" s="1293">
        <f>M19/$I19*100</f>
        <v>68.075397218316596</v>
      </c>
      <c r="O19" s="1256">
        <f>+SUM(O16:O18)</f>
        <v>36853</v>
      </c>
      <c r="P19" s="1293">
        <f>O19/$I19*100</f>
        <v>2.4326857701117555</v>
      </c>
      <c r="Q19" s="1256">
        <f>+SUM(Q16:Q18)</f>
        <v>6780</v>
      </c>
      <c r="R19" s="1293">
        <f>Q19/$I19*100</f>
        <v>0.44755133968354555</v>
      </c>
      <c r="S19" s="1256">
        <f>+SUM(S16:S18)</f>
        <v>283045</v>
      </c>
      <c r="T19" s="1293">
        <f>S19/$I19*100</f>
        <v>18.683948221346483</v>
      </c>
      <c r="U19" s="1256">
        <f>+SUM(U16:U18)</f>
        <v>0</v>
      </c>
      <c r="V19" s="1293">
        <f>U19/$I19*100</f>
        <v>0</v>
      </c>
      <c r="W19" s="1256">
        <f>+SUM(W16:W18)</f>
        <v>0</v>
      </c>
      <c r="X19" s="1293">
        <f>W19/$I19*100</f>
        <v>0</v>
      </c>
      <c r="Y19" s="1256">
        <f>+SUM(Y16:Y18)</f>
        <v>108592</v>
      </c>
      <c r="Z19" s="1293">
        <f>Y19/$I19*100</f>
        <v>7.1682146134093783</v>
      </c>
      <c r="AA19" s="1256">
        <f>+SUM(AA16:AA18)</f>
        <v>2207</v>
      </c>
      <c r="AB19" s="1293">
        <f>AA19/$I19*100</f>
        <v>0.14568522222442257</v>
      </c>
      <c r="AC19" s="1256">
        <f>+SUM(AC16:AC18)</f>
        <v>8241</v>
      </c>
      <c r="AD19" s="1293">
        <f>AC19/$I19*100</f>
        <v>0.54399271243836267</v>
      </c>
      <c r="AE19" s="13"/>
      <c r="AF19" s="13"/>
    </row>
    <row r="20" spans="1:32" s="1258" customFormat="1" ht="14.1" customHeight="1">
      <c r="A20" s="2804"/>
      <c r="B20" s="1141"/>
      <c r="C20" s="1142"/>
      <c r="D20" s="1148"/>
      <c r="E20" s="1148"/>
      <c r="F20" s="1148"/>
      <c r="G20" s="1148"/>
      <c r="H20" s="1148"/>
      <c r="I20" s="1148"/>
      <c r="J20" s="1148"/>
      <c r="K20" s="1148"/>
      <c r="L20" s="1294"/>
      <c r="M20" s="1148"/>
      <c r="N20" s="1294"/>
      <c r="O20" s="1148"/>
      <c r="P20" s="1294"/>
      <c r="Q20" s="1148"/>
      <c r="R20" s="1294"/>
      <c r="S20" s="1148"/>
      <c r="T20" s="1294"/>
      <c r="U20" s="1148"/>
      <c r="V20" s="1294"/>
      <c r="W20" s="1148"/>
      <c r="X20" s="1294"/>
      <c r="Y20" s="1148"/>
      <c r="Z20" s="1294"/>
      <c r="AA20" s="1148"/>
      <c r="AB20" s="1294"/>
      <c r="AC20" s="1148"/>
      <c r="AD20" s="1294"/>
      <c r="AE20" s="13"/>
      <c r="AF20" s="13"/>
    </row>
    <row r="21" spans="1:32" s="13" customFormat="1" ht="14.1" customHeight="1">
      <c r="A21" s="2804" t="s">
        <v>705</v>
      </c>
      <c r="B21" s="1245">
        <v>14</v>
      </c>
      <c r="C21" s="1245" t="s">
        <v>706</v>
      </c>
      <c r="D21" s="1245">
        <v>273</v>
      </c>
      <c r="E21" s="1245">
        <v>19921</v>
      </c>
      <c r="F21" s="1245">
        <v>346</v>
      </c>
      <c r="G21" s="1245">
        <v>327170</v>
      </c>
      <c r="H21" s="1245">
        <f t="shared" ref="H21:H31" si="15">F21+G21</f>
        <v>327516</v>
      </c>
      <c r="I21" s="1245">
        <f t="shared" ref="I21:I31" si="16">D21+E21+H21</f>
        <v>347710</v>
      </c>
      <c r="J21" s="1245">
        <f t="shared" ref="J21:J31" si="17">D21+E21+F21</f>
        <v>20540</v>
      </c>
      <c r="K21" s="1245">
        <v>2328</v>
      </c>
      <c r="L21" s="1286">
        <f t="shared" ref="L21:L32" si="18">K21/$I21*100</f>
        <v>0.66952345345258979</v>
      </c>
      <c r="M21" s="1245">
        <v>143153</v>
      </c>
      <c r="N21" s="1286">
        <f t="shared" ref="N21:N32" si="19">M21/$I21*100</f>
        <v>41.170228063616236</v>
      </c>
      <c r="O21" s="1245">
        <v>2683</v>
      </c>
      <c r="P21" s="1286">
        <f t="shared" ref="P21:P32" si="20">O21/$I21*100</f>
        <v>0.77162002818440656</v>
      </c>
      <c r="Q21" s="1245">
        <v>0</v>
      </c>
      <c r="R21" s="1286">
        <f t="shared" ref="R21:R32" si="21">Q21/$I21*100</f>
        <v>0</v>
      </c>
      <c r="S21" s="1245">
        <v>179508</v>
      </c>
      <c r="T21" s="1286">
        <f t="shared" ref="T21:T32" si="22">S21/$I21*100</f>
        <v>51.625780104109744</v>
      </c>
      <c r="U21" s="1245">
        <v>0</v>
      </c>
      <c r="V21" s="1286">
        <f t="shared" ref="V21:V32" si="23">U21/$I21*100</f>
        <v>0</v>
      </c>
      <c r="W21" s="1245">
        <v>0</v>
      </c>
      <c r="X21" s="1286">
        <f t="shared" ref="X21:X32" si="24">W21/$I21*100</f>
        <v>0</v>
      </c>
      <c r="Y21" s="1245">
        <v>18370</v>
      </c>
      <c r="Z21" s="1286">
        <f t="shared" ref="Z21:Z32" si="25">Y21/$I21*100</f>
        <v>5.2831382473900668</v>
      </c>
      <c r="AA21" s="1245">
        <v>832</v>
      </c>
      <c r="AB21" s="1286">
        <f t="shared" ref="AB21:AB32" si="26">AA21/$I21*100</f>
        <v>0.23927985965315926</v>
      </c>
      <c r="AC21" s="1245">
        <v>836</v>
      </c>
      <c r="AD21" s="1286">
        <f t="shared" ref="AD21:AD32" si="27">AC21/$I21*100</f>
        <v>0.24043024359379941</v>
      </c>
    </row>
    <row r="22" spans="1:32" s="13" customFormat="1" ht="14.1" customHeight="1">
      <c r="A22" s="2804"/>
      <c r="B22" s="1249">
        <v>5</v>
      </c>
      <c r="C22" s="1249" t="s">
        <v>708</v>
      </c>
      <c r="D22" s="1249">
        <v>6785</v>
      </c>
      <c r="E22" s="1249">
        <v>25161</v>
      </c>
      <c r="F22" s="1249">
        <v>0</v>
      </c>
      <c r="G22" s="1249">
        <v>345136</v>
      </c>
      <c r="H22" s="1249">
        <f t="shared" si="15"/>
        <v>345136</v>
      </c>
      <c r="I22" s="1249">
        <f t="shared" si="16"/>
        <v>377082</v>
      </c>
      <c r="J22" s="1249">
        <f t="shared" si="17"/>
        <v>31946</v>
      </c>
      <c r="K22" s="1249">
        <v>26148</v>
      </c>
      <c r="L22" s="1290">
        <f t="shared" si="18"/>
        <v>6.9343007621684407</v>
      </c>
      <c r="M22" s="1249">
        <v>270360</v>
      </c>
      <c r="N22" s="1290">
        <f t="shared" si="19"/>
        <v>71.697933075564464</v>
      </c>
      <c r="O22" s="1249">
        <v>36450</v>
      </c>
      <c r="P22" s="1290">
        <f t="shared" si="20"/>
        <v>9.6663325218387506</v>
      </c>
      <c r="Q22" s="1249">
        <v>519</v>
      </c>
      <c r="R22" s="1290">
        <f t="shared" si="21"/>
        <v>0.1376358457842061</v>
      </c>
      <c r="S22" s="1249">
        <v>2209</v>
      </c>
      <c r="T22" s="1290">
        <f t="shared" si="22"/>
        <v>0.58581422608345135</v>
      </c>
      <c r="U22" s="1249">
        <v>0</v>
      </c>
      <c r="V22" s="1290">
        <f t="shared" si="23"/>
        <v>0</v>
      </c>
      <c r="W22" s="1249">
        <v>0</v>
      </c>
      <c r="X22" s="1290">
        <f t="shared" si="24"/>
        <v>0</v>
      </c>
      <c r="Y22" s="1249">
        <v>40215</v>
      </c>
      <c r="Z22" s="1290">
        <f t="shared" si="25"/>
        <v>10.664789090966952</v>
      </c>
      <c r="AA22" s="1249">
        <v>605</v>
      </c>
      <c r="AB22" s="1290">
        <f t="shared" si="26"/>
        <v>0.16044255626097242</v>
      </c>
      <c r="AC22" s="1249">
        <v>576</v>
      </c>
      <c r="AD22" s="1290">
        <f t="shared" si="27"/>
        <v>0.1527519213327605</v>
      </c>
    </row>
    <row r="23" spans="1:32" s="13" customFormat="1" ht="14.1" customHeight="1">
      <c r="A23" s="2804"/>
      <c r="B23" s="1249">
        <v>45</v>
      </c>
      <c r="C23" s="1249" t="s">
        <v>710</v>
      </c>
      <c r="D23" s="1249">
        <v>34781</v>
      </c>
      <c r="E23" s="1249">
        <v>32908</v>
      </c>
      <c r="F23" s="1249">
        <v>47489</v>
      </c>
      <c r="G23" s="1249">
        <v>590598</v>
      </c>
      <c r="H23" s="1249">
        <f t="shared" si="15"/>
        <v>638087</v>
      </c>
      <c r="I23" s="1249">
        <f t="shared" si="16"/>
        <v>705776</v>
      </c>
      <c r="J23" s="1249">
        <f t="shared" si="17"/>
        <v>115178</v>
      </c>
      <c r="K23" s="1249">
        <v>4618</v>
      </c>
      <c r="L23" s="1290">
        <f t="shared" si="18"/>
        <v>0.6543152501643581</v>
      </c>
      <c r="M23" s="1249">
        <v>458725</v>
      </c>
      <c r="N23" s="1290">
        <f t="shared" si="19"/>
        <v>64.995834372378766</v>
      </c>
      <c r="O23" s="1249">
        <v>10012</v>
      </c>
      <c r="P23" s="1290">
        <f t="shared" si="20"/>
        <v>1.41858039944685</v>
      </c>
      <c r="Q23" s="1249">
        <v>20893</v>
      </c>
      <c r="R23" s="1290">
        <f t="shared" si="21"/>
        <v>2.9602876833442906</v>
      </c>
      <c r="S23" s="1249">
        <v>178711</v>
      </c>
      <c r="T23" s="1290">
        <f t="shared" si="22"/>
        <v>25.321206728480423</v>
      </c>
      <c r="U23" s="1249">
        <v>0</v>
      </c>
      <c r="V23" s="1290">
        <f t="shared" si="23"/>
        <v>0</v>
      </c>
      <c r="W23" s="1249">
        <v>0</v>
      </c>
      <c r="X23" s="1290">
        <f t="shared" si="24"/>
        <v>0</v>
      </c>
      <c r="Y23" s="1249">
        <v>24060</v>
      </c>
      <c r="Z23" s="1290">
        <f t="shared" si="25"/>
        <v>3.4090136247194578</v>
      </c>
      <c r="AA23" s="1249">
        <v>647</v>
      </c>
      <c r="AB23" s="1290">
        <f t="shared" si="26"/>
        <v>9.1672145269887331E-2</v>
      </c>
      <c r="AC23" s="1249">
        <v>8110</v>
      </c>
      <c r="AD23" s="1290">
        <f t="shared" si="27"/>
        <v>1.1490897961959603</v>
      </c>
    </row>
    <row r="24" spans="1:32" s="13" customFormat="1" ht="14.1" customHeight="1">
      <c r="A24" s="2804"/>
      <c r="B24" s="1249">
        <v>17</v>
      </c>
      <c r="C24" s="1249" t="s">
        <v>711</v>
      </c>
      <c r="D24" s="1249">
        <v>3047</v>
      </c>
      <c r="E24" s="1249">
        <v>14516</v>
      </c>
      <c r="F24" s="1249">
        <v>0</v>
      </c>
      <c r="G24" s="1249">
        <v>101152</v>
      </c>
      <c r="H24" s="1249">
        <f t="shared" si="15"/>
        <v>101152</v>
      </c>
      <c r="I24" s="1249">
        <f t="shared" si="16"/>
        <v>118715</v>
      </c>
      <c r="J24" s="1249">
        <f t="shared" si="17"/>
        <v>17563</v>
      </c>
      <c r="K24" s="1249">
        <v>29427</v>
      </c>
      <c r="L24" s="1290">
        <f t="shared" si="18"/>
        <v>24.787937497367647</v>
      </c>
      <c r="M24" s="1249">
        <v>57436</v>
      </c>
      <c r="N24" s="1290">
        <f t="shared" si="19"/>
        <v>48.381417681000713</v>
      </c>
      <c r="O24" s="1249">
        <v>1641</v>
      </c>
      <c r="P24" s="1290">
        <f t="shared" si="20"/>
        <v>1.3823021522132839</v>
      </c>
      <c r="Q24" s="1249">
        <v>0</v>
      </c>
      <c r="R24" s="1290">
        <f t="shared" si="21"/>
        <v>0</v>
      </c>
      <c r="S24" s="1249">
        <v>12342</v>
      </c>
      <c r="T24" s="1290">
        <f t="shared" si="22"/>
        <v>10.396327338584003</v>
      </c>
      <c r="U24" s="1249">
        <v>420</v>
      </c>
      <c r="V24" s="1290">
        <f t="shared" si="23"/>
        <v>0.35378848502716587</v>
      </c>
      <c r="W24" s="1249">
        <v>0</v>
      </c>
      <c r="X24" s="1290">
        <f t="shared" si="24"/>
        <v>0</v>
      </c>
      <c r="Y24" s="1249">
        <v>17323</v>
      </c>
      <c r="Z24" s="1290">
        <f t="shared" si="25"/>
        <v>14.592090300299034</v>
      </c>
      <c r="AA24" s="1249">
        <v>126</v>
      </c>
      <c r="AB24" s="1290">
        <f t="shared" si="26"/>
        <v>0.10613654550814977</v>
      </c>
      <c r="AC24" s="1249">
        <v>0</v>
      </c>
      <c r="AD24" s="1290">
        <f t="shared" si="27"/>
        <v>0</v>
      </c>
    </row>
    <row r="25" spans="1:32" s="13" customFormat="1" ht="14.1" customHeight="1">
      <c r="A25" s="2804"/>
      <c r="B25" s="1249">
        <v>58</v>
      </c>
      <c r="C25" s="1249" t="s">
        <v>712</v>
      </c>
      <c r="D25" s="1249">
        <v>13065</v>
      </c>
      <c r="E25" s="1249">
        <v>22892</v>
      </c>
      <c r="F25" s="1249">
        <v>16454</v>
      </c>
      <c r="G25" s="1249">
        <v>268087</v>
      </c>
      <c r="H25" s="1249">
        <f t="shared" si="15"/>
        <v>284541</v>
      </c>
      <c r="I25" s="1249">
        <f t="shared" si="16"/>
        <v>320498</v>
      </c>
      <c r="J25" s="1249">
        <f t="shared" si="17"/>
        <v>52411</v>
      </c>
      <c r="K25" s="1109">
        <v>0</v>
      </c>
      <c r="L25" s="1290">
        <f t="shared" si="18"/>
        <v>0</v>
      </c>
      <c r="M25" s="1249">
        <v>248586</v>
      </c>
      <c r="N25" s="1290">
        <f t="shared" si="19"/>
        <v>77.562418486230797</v>
      </c>
      <c r="O25" s="1249">
        <v>19163</v>
      </c>
      <c r="P25" s="1290">
        <f t="shared" si="20"/>
        <v>5.979132475085648</v>
      </c>
      <c r="Q25" s="1249">
        <v>153</v>
      </c>
      <c r="R25" s="1290">
        <f t="shared" si="21"/>
        <v>4.7738207414710861E-2</v>
      </c>
      <c r="S25" s="1249">
        <v>12553</v>
      </c>
      <c r="T25" s="1290">
        <f t="shared" si="22"/>
        <v>3.9167171089991202</v>
      </c>
      <c r="U25" s="1249">
        <v>0</v>
      </c>
      <c r="V25" s="1290">
        <f t="shared" si="23"/>
        <v>0</v>
      </c>
      <c r="W25" s="1249">
        <v>0</v>
      </c>
      <c r="X25" s="1290">
        <f t="shared" si="24"/>
        <v>0</v>
      </c>
      <c r="Y25" s="1249">
        <v>39709</v>
      </c>
      <c r="Z25" s="1290">
        <f t="shared" si="25"/>
        <v>12.389780903468976</v>
      </c>
      <c r="AA25" s="1249">
        <v>334</v>
      </c>
      <c r="AB25" s="1290">
        <f t="shared" si="26"/>
        <v>0.10421281880074135</v>
      </c>
      <c r="AC25" s="1249">
        <v>0</v>
      </c>
      <c r="AD25" s="1290">
        <f t="shared" si="27"/>
        <v>0</v>
      </c>
    </row>
    <row r="26" spans="1:32" s="13" customFormat="1" ht="14.1" customHeight="1">
      <c r="A26" s="2804"/>
      <c r="B26" s="1249">
        <v>56</v>
      </c>
      <c r="C26" s="1249" t="s">
        <v>713</v>
      </c>
      <c r="D26" s="1249">
        <v>0</v>
      </c>
      <c r="E26" s="1249">
        <v>4015</v>
      </c>
      <c r="F26" s="1249">
        <v>6</v>
      </c>
      <c r="G26" s="1249">
        <v>146813</v>
      </c>
      <c r="H26" s="1249">
        <f t="shared" si="15"/>
        <v>146819</v>
      </c>
      <c r="I26" s="1249">
        <f t="shared" si="16"/>
        <v>150834</v>
      </c>
      <c r="J26" s="1249">
        <f t="shared" si="17"/>
        <v>4021</v>
      </c>
      <c r="K26" s="1249">
        <v>0</v>
      </c>
      <c r="L26" s="1290">
        <f t="shared" si="18"/>
        <v>0</v>
      </c>
      <c r="M26" s="1249">
        <v>69455</v>
      </c>
      <c r="N26" s="1290">
        <f t="shared" si="19"/>
        <v>46.047310288131321</v>
      </c>
      <c r="O26" s="1249">
        <v>82</v>
      </c>
      <c r="P26" s="1290">
        <f t="shared" si="20"/>
        <v>5.4364400599334367E-2</v>
      </c>
      <c r="Q26" s="1249">
        <v>48</v>
      </c>
      <c r="R26" s="1290">
        <f t="shared" si="21"/>
        <v>3.1823063765464024E-2</v>
      </c>
      <c r="S26" s="1249">
        <v>73858</v>
      </c>
      <c r="T26" s="1290">
        <f t="shared" si="22"/>
        <v>48.966413408117532</v>
      </c>
      <c r="U26" s="1249">
        <v>0</v>
      </c>
      <c r="V26" s="1290">
        <f t="shared" si="23"/>
        <v>0</v>
      </c>
      <c r="W26" s="1249">
        <v>0</v>
      </c>
      <c r="X26" s="1290">
        <f t="shared" si="24"/>
        <v>0</v>
      </c>
      <c r="Y26" s="1249">
        <v>6191</v>
      </c>
      <c r="Z26" s="1290">
        <f t="shared" si="25"/>
        <v>4.1045122452497447</v>
      </c>
      <c r="AA26" s="1249">
        <v>6</v>
      </c>
      <c r="AB26" s="1290">
        <f t="shared" si="26"/>
        <v>3.977882970683003E-3</v>
      </c>
      <c r="AC26" s="1249">
        <v>1194</v>
      </c>
      <c r="AD26" s="1290">
        <f t="shared" si="27"/>
        <v>0.7915987111659174</v>
      </c>
    </row>
    <row r="27" spans="1:32" s="13" customFormat="1" ht="14.1" customHeight="1">
      <c r="A27" s="2804"/>
      <c r="B27" s="1249">
        <v>71</v>
      </c>
      <c r="C27" s="1249" t="s">
        <v>717</v>
      </c>
      <c r="D27" s="1249">
        <v>1511</v>
      </c>
      <c r="E27" s="1249">
        <v>5727</v>
      </c>
      <c r="F27" s="1249">
        <v>0</v>
      </c>
      <c r="G27" s="1249">
        <v>25721</v>
      </c>
      <c r="H27" s="1249">
        <f t="shared" si="15"/>
        <v>25721</v>
      </c>
      <c r="I27" s="1249">
        <f t="shared" si="16"/>
        <v>32959</v>
      </c>
      <c r="J27" s="1249">
        <f t="shared" si="17"/>
        <v>7238</v>
      </c>
      <c r="K27" s="1249">
        <v>0</v>
      </c>
      <c r="L27" s="1290">
        <f t="shared" si="18"/>
        <v>0</v>
      </c>
      <c r="M27" s="1249">
        <v>7572</v>
      </c>
      <c r="N27" s="1290">
        <f t="shared" si="19"/>
        <v>22.973997997512061</v>
      </c>
      <c r="O27" s="1249">
        <v>0</v>
      </c>
      <c r="P27" s="1290">
        <f t="shared" si="20"/>
        <v>0</v>
      </c>
      <c r="Q27" s="1249">
        <v>700</v>
      </c>
      <c r="R27" s="1290">
        <f t="shared" si="21"/>
        <v>2.1238508449892288</v>
      </c>
      <c r="S27" s="1249">
        <v>19832</v>
      </c>
      <c r="T27" s="1290">
        <f t="shared" si="22"/>
        <v>60.171728511180554</v>
      </c>
      <c r="U27" s="1249">
        <v>0</v>
      </c>
      <c r="V27" s="1290">
        <f t="shared" si="23"/>
        <v>0</v>
      </c>
      <c r="W27" s="1249">
        <v>0</v>
      </c>
      <c r="X27" s="1290">
        <f t="shared" si="24"/>
        <v>0</v>
      </c>
      <c r="Y27" s="1249">
        <v>1673</v>
      </c>
      <c r="Z27" s="1290">
        <f t="shared" si="25"/>
        <v>5.0760035195242574</v>
      </c>
      <c r="AA27" s="1249">
        <v>3182</v>
      </c>
      <c r="AB27" s="1290">
        <f t="shared" si="26"/>
        <v>9.6544191267938952</v>
      </c>
      <c r="AC27" s="1249">
        <v>0</v>
      </c>
      <c r="AD27" s="1290">
        <f t="shared" si="27"/>
        <v>0</v>
      </c>
    </row>
    <row r="28" spans="1:32" s="13" customFormat="1" ht="14.1" customHeight="1">
      <c r="A28" s="2804"/>
      <c r="B28" s="1249">
        <v>78</v>
      </c>
      <c r="C28" s="1249" t="s">
        <v>718</v>
      </c>
      <c r="D28" s="1249">
        <v>0</v>
      </c>
      <c r="E28" s="1249">
        <v>2290</v>
      </c>
      <c r="F28" s="1249">
        <v>54639</v>
      </c>
      <c r="G28" s="1249">
        <v>12678</v>
      </c>
      <c r="H28" s="1249">
        <f t="shared" si="15"/>
        <v>67317</v>
      </c>
      <c r="I28" s="1249">
        <f t="shared" si="16"/>
        <v>69607</v>
      </c>
      <c r="J28" s="1249">
        <f t="shared" si="17"/>
        <v>56929</v>
      </c>
      <c r="K28" s="1249">
        <v>0</v>
      </c>
      <c r="L28" s="1290">
        <f t="shared" si="18"/>
        <v>0</v>
      </c>
      <c r="M28" s="1249">
        <v>0</v>
      </c>
      <c r="N28" s="1290">
        <f t="shared" si="19"/>
        <v>0</v>
      </c>
      <c r="O28" s="1249">
        <v>0</v>
      </c>
      <c r="P28" s="1290">
        <f t="shared" si="20"/>
        <v>0</v>
      </c>
      <c r="Q28" s="1249">
        <v>0</v>
      </c>
      <c r="R28" s="1290">
        <f t="shared" si="21"/>
        <v>0</v>
      </c>
      <c r="S28" s="1249">
        <v>44412</v>
      </c>
      <c r="T28" s="1290">
        <f t="shared" si="22"/>
        <v>63.803927765885618</v>
      </c>
      <c r="U28" s="1249">
        <v>0</v>
      </c>
      <c r="V28" s="1290">
        <f t="shared" si="23"/>
        <v>0</v>
      </c>
      <c r="W28" s="1249">
        <v>0</v>
      </c>
      <c r="X28" s="1290">
        <f t="shared" si="24"/>
        <v>0</v>
      </c>
      <c r="Y28" s="1249">
        <v>25195</v>
      </c>
      <c r="Z28" s="1290">
        <f t="shared" si="25"/>
        <v>36.196072234114382</v>
      </c>
      <c r="AA28" s="1249">
        <v>0</v>
      </c>
      <c r="AB28" s="1290">
        <f t="shared" si="26"/>
        <v>0</v>
      </c>
      <c r="AC28" s="1249">
        <v>0</v>
      </c>
      <c r="AD28" s="1290">
        <f t="shared" si="27"/>
        <v>0</v>
      </c>
    </row>
    <row r="29" spans="1:32" s="13" customFormat="1" ht="14.1" customHeight="1">
      <c r="A29" s="2804"/>
      <c r="B29" s="1249">
        <v>79</v>
      </c>
      <c r="C29" s="1249" t="s">
        <v>719</v>
      </c>
      <c r="D29" s="1249">
        <v>1356</v>
      </c>
      <c r="E29" s="1249">
        <v>7845</v>
      </c>
      <c r="F29" s="1249">
        <v>0</v>
      </c>
      <c r="G29" s="1249">
        <v>42359</v>
      </c>
      <c r="H29" s="1249">
        <f t="shared" si="15"/>
        <v>42359</v>
      </c>
      <c r="I29" s="1249">
        <f t="shared" si="16"/>
        <v>51560</v>
      </c>
      <c r="J29" s="1249">
        <f t="shared" si="17"/>
        <v>9201</v>
      </c>
      <c r="K29" s="1249">
        <v>0</v>
      </c>
      <c r="L29" s="1290">
        <f t="shared" si="18"/>
        <v>0</v>
      </c>
      <c r="M29" s="1249">
        <v>10317</v>
      </c>
      <c r="N29" s="1290">
        <f t="shared" si="19"/>
        <v>20.009697439875872</v>
      </c>
      <c r="O29" s="1249">
        <v>2663</v>
      </c>
      <c r="P29" s="1290">
        <f t="shared" si="20"/>
        <v>5.1648564778898374</v>
      </c>
      <c r="Q29" s="1249">
        <v>0</v>
      </c>
      <c r="R29" s="1290">
        <f t="shared" si="21"/>
        <v>0</v>
      </c>
      <c r="S29" s="1249">
        <v>38580</v>
      </c>
      <c r="T29" s="1290">
        <f t="shared" si="22"/>
        <v>74.825446082234293</v>
      </c>
      <c r="U29" s="1249">
        <v>0</v>
      </c>
      <c r="V29" s="1290">
        <f t="shared" si="23"/>
        <v>0</v>
      </c>
      <c r="W29" s="1249">
        <v>0</v>
      </c>
      <c r="X29" s="1290">
        <f t="shared" si="24"/>
        <v>0</v>
      </c>
      <c r="Y29" s="1249">
        <v>0</v>
      </c>
      <c r="Z29" s="1290">
        <f t="shared" si="25"/>
        <v>0</v>
      </c>
      <c r="AA29" s="1249">
        <v>0</v>
      </c>
      <c r="AB29" s="1290">
        <f t="shared" si="26"/>
        <v>0</v>
      </c>
      <c r="AC29" s="1249">
        <v>0</v>
      </c>
      <c r="AD29" s="1290">
        <f t="shared" si="27"/>
        <v>0</v>
      </c>
    </row>
    <row r="30" spans="1:32" s="13" customFormat="1" ht="14.1" customHeight="1">
      <c r="A30" s="2804"/>
      <c r="B30" s="1249">
        <v>80</v>
      </c>
      <c r="C30" s="1249" t="s">
        <v>720</v>
      </c>
      <c r="D30" s="1249">
        <v>3800</v>
      </c>
      <c r="E30" s="1249">
        <v>1747</v>
      </c>
      <c r="F30" s="1249">
        <v>0</v>
      </c>
      <c r="G30" s="1249">
        <v>40525</v>
      </c>
      <c r="H30" s="1249">
        <f t="shared" si="15"/>
        <v>40525</v>
      </c>
      <c r="I30" s="1249">
        <f t="shared" si="16"/>
        <v>46072</v>
      </c>
      <c r="J30" s="1249">
        <f t="shared" si="17"/>
        <v>5547</v>
      </c>
      <c r="K30" s="1249">
        <v>3674</v>
      </c>
      <c r="L30" s="1290">
        <f t="shared" si="18"/>
        <v>7.9744747351970835</v>
      </c>
      <c r="M30" s="1249">
        <v>23483</v>
      </c>
      <c r="N30" s="1290">
        <f t="shared" si="19"/>
        <v>50.970220524396595</v>
      </c>
      <c r="O30" s="1249">
        <v>2732</v>
      </c>
      <c r="P30" s="1290">
        <f t="shared" si="20"/>
        <v>5.9298489321062684</v>
      </c>
      <c r="Q30" s="1249">
        <v>0</v>
      </c>
      <c r="R30" s="1290">
        <f t="shared" si="21"/>
        <v>0</v>
      </c>
      <c r="S30" s="1249">
        <v>16183</v>
      </c>
      <c r="T30" s="1290">
        <f t="shared" si="22"/>
        <v>35.125455808300053</v>
      </c>
      <c r="U30" s="1249">
        <v>0</v>
      </c>
      <c r="V30" s="1290">
        <f t="shared" si="23"/>
        <v>0</v>
      </c>
      <c r="W30" s="1249">
        <v>0</v>
      </c>
      <c r="X30" s="1290">
        <f t="shared" si="24"/>
        <v>0</v>
      </c>
      <c r="Y30" s="1249">
        <v>0</v>
      </c>
      <c r="Z30" s="1290">
        <f t="shared" si="25"/>
        <v>0</v>
      </c>
      <c r="AA30" s="1249">
        <v>0</v>
      </c>
      <c r="AB30" s="1290">
        <f t="shared" si="26"/>
        <v>0</v>
      </c>
      <c r="AC30" s="1249">
        <v>0</v>
      </c>
      <c r="AD30" s="1290">
        <f t="shared" si="27"/>
        <v>0</v>
      </c>
    </row>
    <row r="31" spans="1:32" s="13" customFormat="1" ht="14.1" customHeight="1" thickBot="1">
      <c r="A31" s="2804"/>
      <c r="B31" s="1253">
        <v>85</v>
      </c>
      <c r="C31" s="1253" t="s">
        <v>721</v>
      </c>
      <c r="D31" s="1253">
        <v>1046</v>
      </c>
      <c r="E31" s="1253">
        <v>1983</v>
      </c>
      <c r="F31" s="1253">
        <v>0</v>
      </c>
      <c r="G31" s="1253">
        <v>42457</v>
      </c>
      <c r="H31" s="1253">
        <f t="shared" si="15"/>
        <v>42457</v>
      </c>
      <c r="I31" s="1253">
        <f t="shared" si="16"/>
        <v>45486</v>
      </c>
      <c r="J31" s="1253">
        <f t="shared" si="17"/>
        <v>3029</v>
      </c>
      <c r="K31" s="1253">
        <v>0</v>
      </c>
      <c r="L31" s="1292">
        <f t="shared" si="18"/>
        <v>0</v>
      </c>
      <c r="M31" s="1253">
        <v>0</v>
      </c>
      <c r="N31" s="1292">
        <f t="shared" si="19"/>
        <v>0</v>
      </c>
      <c r="O31" s="1253">
        <v>0</v>
      </c>
      <c r="P31" s="1292">
        <f t="shared" si="20"/>
        <v>0</v>
      </c>
      <c r="Q31" s="1253">
        <v>0</v>
      </c>
      <c r="R31" s="1292">
        <f t="shared" si="21"/>
        <v>0</v>
      </c>
      <c r="S31" s="1253">
        <v>43156</v>
      </c>
      <c r="T31" s="1292">
        <f t="shared" si="22"/>
        <v>94.877544739040587</v>
      </c>
      <c r="U31" s="1253">
        <v>0</v>
      </c>
      <c r="V31" s="1292">
        <f t="shared" si="23"/>
        <v>0</v>
      </c>
      <c r="W31" s="1253">
        <v>0</v>
      </c>
      <c r="X31" s="1292">
        <f t="shared" si="24"/>
        <v>0</v>
      </c>
      <c r="Y31" s="1253">
        <v>2330</v>
      </c>
      <c r="Z31" s="1292">
        <f t="shared" si="25"/>
        <v>5.1224552609594163</v>
      </c>
      <c r="AA31" s="1253">
        <v>0</v>
      </c>
      <c r="AB31" s="1292">
        <f t="shared" si="26"/>
        <v>0</v>
      </c>
      <c r="AC31" s="1253">
        <v>0</v>
      </c>
      <c r="AD31" s="1292">
        <f t="shared" si="27"/>
        <v>0</v>
      </c>
    </row>
    <row r="32" spans="1:32" s="1258" customFormat="1" ht="14.1" customHeight="1" thickTop="1">
      <c r="A32" s="2804"/>
      <c r="B32" s="1130"/>
      <c r="C32" s="1131" t="s">
        <v>113</v>
      </c>
      <c r="D32" s="1256">
        <f t="shared" ref="D32:K32" si="28">+SUM(D21:D31)</f>
        <v>65664</v>
      </c>
      <c r="E32" s="1256">
        <f t="shared" si="28"/>
        <v>139005</v>
      </c>
      <c r="F32" s="1256">
        <f t="shared" si="28"/>
        <v>118934</v>
      </c>
      <c r="G32" s="1256">
        <f t="shared" si="28"/>
        <v>1942696</v>
      </c>
      <c r="H32" s="1256">
        <f t="shared" si="28"/>
        <v>2061630</v>
      </c>
      <c r="I32" s="1256">
        <f t="shared" si="28"/>
        <v>2266299</v>
      </c>
      <c r="J32" s="1256">
        <f t="shared" si="28"/>
        <v>323603</v>
      </c>
      <c r="K32" s="1256">
        <f t="shared" si="28"/>
        <v>66195</v>
      </c>
      <c r="L32" s="1293">
        <f t="shared" si="18"/>
        <v>2.9208414247193328</v>
      </c>
      <c r="M32" s="1256">
        <f>+SUM(M21:M31)</f>
        <v>1289087</v>
      </c>
      <c r="N32" s="1293">
        <f t="shared" si="19"/>
        <v>56.880711680144593</v>
      </c>
      <c r="O32" s="1256">
        <f>+SUM(O21:O31)</f>
        <v>75426</v>
      </c>
      <c r="P32" s="1293">
        <f t="shared" si="20"/>
        <v>3.3281574937817116</v>
      </c>
      <c r="Q32" s="1256">
        <f>+SUM(Q21:Q31)</f>
        <v>22313</v>
      </c>
      <c r="R32" s="1293">
        <f t="shared" si="21"/>
        <v>0.98455675972146661</v>
      </c>
      <c r="S32" s="1256">
        <f>+SUM(S21:S31)</f>
        <v>621344</v>
      </c>
      <c r="T32" s="1293">
        <f t="shared" si="22"/>
        <v>27.416682441284223</v>
      </c>
      <c r="U32" s="1256">
        <f>+SUM(U21:U31)</f>
        <v>420</v>
      </c>
      <c r="V32" s="1293">
        <f t="shared" si="23"/>
        <v>1.8532417831892439E-2</v>
      </c>
      <c r="W32" s="1256">
        <f>+SUM(W21:W31)</f>
        <v>0</v>
      </c>
      <c r="X32" s="1293">
        <f t="shared" si="24"/>
        <v>0</v>
      </c>
      <c r="Y32" s="1256">
        <f>+SUM(Y21:Y31)</f>
        <v>175066</v>
      </c>
      <c r="Z32" s="1293">
        <f t="shared" si="25"/>
        <v>7.7247530003763849</v>
      </c>
      <c r="AA32" s="1256">
        <f>+SUM(AA21:AA31)</f>
        <v>5732</v>
      </c>
      <c r="AB32" s="1293">
        <f t="shared" si="26"/>
        <v>0.25292337860097014</v>
      </c>
      <c r="AC32" s="1256">
        <f>+SUM(AC21:AC31)</f>
        <v>10716</v>
      </c>
      <c r="AD32" s="1293">
        <f t="shared" si="27"/>
        <v>0.472841403539427</v>
      </c>
      <c r="AE32" s="13"/>
      <c r="AF32" s="13"/>
    </row>
    <row r="33" spans="1:32" s="1258" customFormat="1" ht="14.1" customHeight="1">
      <c r="A33" s="2804"/>
      <c r="B33" s="1141"/>
      <c r="C33" s="1142"/>
      <c r="D33" s="1148"/>
      <c r="E33" s="1148"/>
      <c r="F33" s="1148"/>
      <c r="G33" s="1148"/>
      <c r="H33" s="1148"/>
      <c r="I33" s="1148"/>
      <c r="J33" s="1148"/>
      <c r="K33" s="1148"/>
      <c r="L33" s="1294"/>
      <c r="M33" s="1148"/>
      <c r="N33" s="1294"/>
      <c r="O33" s="1148"/>
      <c r="P33" s="1294"/>
      <c r="Q33" s="1148"/>
      <c r="R33" s="1294"/>
      <c r="S33" s="1148"/>
      <c r="T33" s="1294"/>
      <c r="U33" s="1148"/>
      <c r="V33" s="1294"/>
      <c r="W33" s="1148"/>
      <c r="X33" s="1294"/>
      <c r="Y33" s="1148"/>
      <c r="Z33" s="1294"/>
      <c r="AA33" s="1148"/>
      <c r="AB33" s="1294"/>
      <c r="AC33" s="1148"/>
      <c r="AD33" s="1294"/>
      <c r="AE33" s="13"/>
      <c r="AF33" s="13"/>
    </row>
    <row r="34" spans="1:32" s="13" customFormat="1" ht="14.1" customHeight="1">
      <c r="A34" s="2804" t="s">
        <v>500</v>
      </c>
      <c r="B34" s="1245">
        <v>35</v>
      </c>
      <c r="C34" s="1245" t="s">
        <v>722</v>
      </c>
      <c r="D34" s="1245">
        <v>9454</v>
      </c>
      <c r="E34" s="1245">
        <v>57867</v>
      </c>
      <c r="F34" s="1245">
        <v>0</v>
      </c>
      <c r="G34" s="1245">
        <v>550066</v>
      </c>
      <c r="H34" s="1245">
        <f t="shared" ref="H34:H41" si="29">F34+G34</f>
        <v>550066</v>
      </c>
      <c r="I34" s="1245">
        <f t="shared" ref="I34:I41" si="30">D34+E34+H34</f>
        <v>617387</v>
      </c>
      <c r="J34" s="1245">
        <f t="shared" ref="J34:J41" si="31">D34+E34+F34</f>
        <v>67321</v>
      </c>
      <c r="K34" s="1245">
        <v>7387</v>
      </c>
      <c r="L34" s="1286">
        <f t="shared" ref="L34:L42" si="32">K34/$I34*100</f>
        <v>1.196494257248695</v>
      </c>
      <c r="M34" s="1245">
        <v>219007</v>
      </c>
      <c r="N34" s="1286">
        <f t="shared" ref="N34:N42" si="33">M34/$I34*100</f>
        <v>35.473212101971697</v>
      </c>
      <c r="O34" s="1245">
        <v>6762</v>
      </c>
      <c r="P34" s="1286">
        <f t="shared" ref="P34:P42" si="34">O34/$I34*100</f>
        <v>1.0952611571024333</v>
      </c>
      <c r="Q34" s="1245">
        <v>13934</v>
      </c>
      <c r="R34" s="1286">
        <f t="shared" ref="R34:R42" si="35">Q34/$I34*100</f>
        <v>2.2569312279008145</v>
      </c>
      <c r="S34" s="1245">
        <v>345841</v>
      </c>
      <c r="T34" s="1286">
        <f t="shared" ref="T34:T42" si="36">S34/$I34*100</f>
        <v>56.016890540293204</v>
      </c>
      <c r="U34" s="1245">
        <v>1330</v>
      </c>
      <c r="V34" s="1286">
        <f t="shared" ref="V34:V42" si="37">U34/$I34*100</f>
        <v>0.21542403711124464</v>
      </c>
      <c r="W34" s="1245">
        <v>0</v>
      </c>
      <c r="X34" s="1286">
        <f t="shared" ref="X34:X42" si="38">W34/$I34*100</f>
        <v>0</v>
      </c>
      <c r="Y34" s="1245">
        <v>21245</v>
      </c>
      <c r="Z34" s="1286">
        <f t="shared" ref="Z34:Z42" si="39">Y34/$I34*100</f>
        <v>3.4411155401717233</v>
      </c>
      <c r="AA34" s="1245">
        <v>865</v>
      </c>
      <c r="AB34" s="1286">
        <f t="shared" ref="AB34:AB42" si="40">AA34/$I34*100</f>
        <v>0.14010661060242605</v>
      </c>
      <c r="AC34" s="1245">
        <v>1016</v>
      </c>
      <c r="AD34" s="1286">
        <f t="shared" ref="AD34:AD42" si="41">AC34/$I34*100</f>
        <v>0.16456452759776283</v>
      </c>
    </row>
    <row r="35" spans="1:32" s="13" customFormat="1" ht="14.1" customHeight="1">
      <c r="A35" s="2804"/>
      <c r="B35" s="1249">
        <v>29</v>
      </c>
      <c r="C35" s="1249" t="s">
        <v>723</v>
      </c>
      <c r="D35" s="1249">
        <v>9195</v>
      </c>
      <c r="E35" s="1249">
        <v>13737</v>
      </c>
      <c r="F35" s="1249">
        <v>0</v>
      </c>
      <c r="G35" s="1249">
        <v>337484</v>
      </c>
      <c r="H35" s="1249">
        <f t="shared" si="29"/>
        <v>337484</v>
      </c>
      <c r="I35" s="1249">
        <f t="shared" si="30"/>
        <v>360416</v>
      </c>
      <c r="J35" s="1249">
        <f t="shared" si="31"/>
        <v>22932</v>
      </c>
      <c r="K35" s="1249">
        <v>0</v>
      </c>
      <c r="L35" s="1290">
        <f t="shared" si="32"/>
        <v>0</v>
      </c>
      <c r="M35" s="1249">
        <v>180898</v>
      </c>
      <c r="N35" s="1290">
        <f t="shared" si="33"/>
        <v>50.191445440823934</v>
      </c>
      <c r="O35" s="1249">
        <v>3423</v>
      </c>
      <c r="P35" s="1290">
        <f t="shared" si="34"/>
        <v>0.94973586078309513</v>
      </c>
      <c r="Q35" s="1249">
        <v>123</v>
      </c>
      <c r="R35" s="1290">
        <f t="shared" si="35"/>
        <v>3.4127230755571343E-2</v>
      </c>
      <c r="S35" s="1249">
        <v>76151</v>
      </c>
      <c r="T35" s="1290">
        <f t="shared" si="36"/>
        <v>21.128640237947259</v>
      </c>
      <c r="U35" s="1249">
        <v>0</v>
      </c>
      <c r="V35" s="1290">
        <f t="shared" si="37"/>
        <v>0</v>
      </c>
      <c r="W35" s="1249">
        <v>0</v>
      </c>
      <c r="X35" s="1290">
        <f t="shared" si="38"/>
        <v>0</v>
      </c>
      <c r="Y35" s="1249">
        <v>98383</v>
      </c>
      <c r="Z35" s="1290">
        <f t="shared" si="39"/>
        <v>27.297067832726629</v>
      </c>
      <c r="AA35" s="1249">
        <v>1438</v>
      </c>
      <c r="AB35" s="1290">
        <f t="shared" si="40"/>
        <v>0.39898339696350882</v>
      </c>
      <c r="AC35" s="1249">
        <v>0</v>
      </c>
      <c r="AD35" s="1290">
        <f t="shared" si="41"/>
        <v>0</v>
      </c>
    </row>
    <row r="36" spans="1:32" s="13" customFormat="1" ht="14.1" customHeight="1">
      <c r="A36" s="2804"/>
      <c r="B36" s="1249">
        <v>25</v>
      </c>
      <c r="C36" s="1249" t="s">
        <v>724</v>
      </c>
      <c r="D36" s="1249">
        <v>8390</v>
      </c>
      <c r="E36" s="1249">
        <v>3430</v>
      </c>
      <c r="F36" s="1249">
        <v>11224</v>
      </c>
      <c r="G36" s="1249">
        <v>160907</v>
      </c>
      <c r="H36" s="1249">
        <f t="shared" si="29"/>
        <v>172131</v>
      </c>
      <c r="I36" s="1249">
        <f t="shared" si="30"/>
        <v>183951</v>
      </c>
      <c r="J36" s="1249">
        <f t="shared" si="31"/>
        <v>23044</v>
      </c>
      <c r="K36" s="1249">
        <v>0</v>
      </c>
      <c r="L36" s="1290">
        <f t="shared" si="32"/>
        <v>0</v>
      </c>
      <c r="M36" s="1249">
        <v>128504</v>
      </c>
      <c r="N36" s="1290">
        <f t="shared" si="33"/>
        <v>69.857733853036947</v>
      </c>
      <c r="O36" s="1249">
        <v>3979</v>
      </c>
      <c r="P36" s="1290">
        <f t="shared" si="34"/>
        <v>2.1630760365532122</v>
      </c>
      <c r="Q36" s="1249">
        <v>361</v>
      </c>
      <c r="R36" s="1290">
        <f t="shared" si="35"/>
        <v>0.19624791384662221</v>
      </c>
      <c r="S36" s="1249">
        <v>35469</v>
      </c>
      <c r="T36" s="1290">
        <f t="shared" si="36"/>
        <v>19.281765252703163</v>
      </c>
      <c r="U36" s="1249">
        <v>0</v>
      </c>
      <c r="V36" s="1290">
        <f t="shared" si="37"/>
        <v>0</v>
      </c>
      <c r="W36" s="1249">
        <v>0</v>
      </c>
      <c r="X36" s="1290">
        <f t="shared" si="38"/>
        <v>0</v>
      </c>
      <c r="Y36" s="1249">
        <v>13384</v>
      </c>
      <c r="Z36" s="1290">
        <f t="shared" si="39"/>
        <v>7.2758506341362645</v>
      </c>
      <c r="AA36" s="1249">
        <v>2254</v>
      </c>
      <c r="AB36" s="1290">
        <f t="shared" si="40"/>
        <v>1.2253263097237852</v>
      </c>
      <c r="AC36" s="1249">
        <v>0</v>
      </c>
      <c r="AD36" s="1290">
        <f t="shared" si="41"/>
        <v>0</v>
      </c>
    </row>
    <row r="37" spans="1:32" s="13" customFormat="1" ht="14.1" customHeight="1">
      <c r="A37" s="2804"/>
      <c r="B37" s="1249">
        <v>59</v>
      </c>
      <c r="C37" s="1249" t="s">
        <v>726</v>
      </c>
      <c r="D37" s="1249">
        <v>4885</v>
      </c>
      <c r="E37" s="1249">
        <v>11658</v>
      </c>
      <c r="F37" s="1249">
        <v>7991</v>
      </c>
      <c r="G37" s="1249">
        <v>204109</v>
      </c>
      <c r="H37" s="1249">
        <f t="shared" si="29"/>
        <v>212100</v>
      </c>
      <c r="I37" s="1249">
        <f t="shared" si="30"/>
        <v>228643</v>
      </c>
      <c r="J37" s="1249">
        <f t="shared" si="31"/>
        <v>24534</v>
      </c>
      <c r="K37" s="1249">
        <v>27437</v>
      </c>
      <c r="L37" s="1290">
        <f t="shared" si="32"/>
        <v>11.99993002191189</v>
      </c>
      <c r="M37" s="1249">
        <v>19756</v>
      </c>
      <c r="N37" s="1290">
        <f t="shared" si="33"/>
        <v>8.6405444295255052</v>
      </c>
      <c r="O37" s="1249">
        <v>0</v>
      </c>
      <c r="P37" s="1290">
        <f t="shared" si="34"/>
        <v>0</v>
      </c>
      <c r="Q37" s="1249">
        <v>481</v>
      </c>
      <c r="R37" s="1290">
        <f t="shared" si="35"/>
        <v>0.21037162738417534</v>
      </c>
      <c r="S37" s="1249">
        <v>148072</v>
      </c>
      <c r="T37" s="1290">
        <f t="shared" si="36"/>
        <v>64.761221642473203</v>
      </c>
      <c r="U37" s="1249">
        <v>0</v>
      </c>
      <c r="V37" s="1290">
        <f t="shared" si="37"/>
        <v>0</v>
      </c>
      <c r="W37" s="1249">
        <v>0</v>
      </c>
      <c r="X37" s="1290">
        <f t="shared" si="38"/>
        <v>0</v>
      </c>
      <c r="Y37" s="1249">
        <v>32897</v>
      </c>
      <c r="Z37" s="1290">
        <f t="shared" si="39"/>
        <v>14.387932278705232</v>
      </c>
      <c r="AA37" s="1249">
        <v>0</v>
      </c>
      <c r="AB37" s="1290">
        <f t="shared" si="40"/>
        <v>0</v>
      </c>
      <c r="AC37" s="1249">
        <v>0</v>
      </c>
      <c r="AD37" s="1290">
        <f t="shared" si="41"/>
        <v>0</v>
      </c>
    </row>
    <row r="38" spans="1:32" s="13" customFormat="1" ht="14.1" customHeight="1">
      <c r="A38" s="2804"/>
      <c r="B38" s="1249">
        <v>66</v>
      </c>
      <c r="C38" s="1249" t="s">
        <v>728</v>
      </c>
      <c r="D38" s="1249">
        <v>1205</v>
      </c>
      <c r="E38" s="1249">
        <v>10641</v>
      </c>
      <c r="F38" s="1249">
        <v>7988</v>
      </c>
      <c r="G38" s="1249">
        <v>124131</v>
      </c>
      <c r="H38" s="1249">
        <f t="shared" si="29"/>
        <v>132119</v>
      </c>
      <c r="I38" s="1249">
        <f t="shared" si="30"/>
        <v>143965</v>
      </c>
      <c r="J38" s="1249">
        <f t="shared" si="31"/>
        <v>19834</v>
      </c>
      <c r="K38" s="1249">
        <v>0</v>
      </c>
      <c r="L38" s="1290">
        <f t="shared" si="32"/>
        <v>0</v>
      </c>
      <c r="M38" s="1249">
        <v>28130</v>
      </c>
      <c r="N38" s="1290">
        <f t="shared" si="33"/>
        <v>19.539471399298442</v>
      </c>
      <c r="O38" s="1249">
        <v>3072</v>
      </c>
      <c r="P38" s="1290">
        <f t="shared" si="34"/>
        <v>2.1338519779112981</v>
      </c>
      <c r="Q38" s="1249">
        <v>7172</v>
      </c>
      <c r="R38" s="1290">
        <f t="shared" si="35"/>
        <v>4.9817664015559338</v>
      </c>
      <c r="S38" s="1249">
        <v>22245</v>
      </c>
      <c r="T38" s="1290">
        <f t="shared" si="36"/>
        <v>15.451672281457299</v>
      </c>
      <c r="U38" s="1249">
        <v>77</v>
      </c>
      <c r="V38" s="1290">
        <f t="shared" si="37"/>
        <v>5.3485222102594376E-2</v>
      </c>
      <c r="W38" s="1249">
        <v>0</v>
      </c>
      <c r="X38" s="1290">
        <f t="shared" si="38"/>
        <v>0</v>
      </c>
      <c r="Y38" s="1249">
        <v>83046</v>
      </c>
      <c r="Z38" s="1290">
        <f t="shared" si="39"/>
        <v>57.68485395755912</v>
      </c>
      <c r="AA38" s="1249">
        <v>223</v>
      </c>
      <c r="AB38" s="1290">
        <f t="shared" si="40"/>
        <v>0.15489876011530582</v>
      </c>
      <c r="AC38" s="1249">
        <v>0</v>
      </c>
      <c r="AD38" s="1290">
        <f t="shared" si="41"/>
        <v>0</v>
      </c>
    </row>
    <row r="39" spans="1:32" s="13" customFormat="1" ht="14.1" customHeight="1">
      <c r="A39" s="2804"/>
      <c r="B39" s="1249">
        <v>64</v>
      </c>
      <c r="C39" s="1249" t="s">
        <v>730</v>
      </c>
      <c r="D39" s="1249">
        <v>3800</v>
      </c>
      <c r="E39" s="1249">
        <v>3175</v>
      </c>
      <c r="F39" s="1249">
        <v>0</v>
      </c>
      <c r="G39" s="1249">
        <v>105564</v>
      </c>
      <c r="H39" s="1249">
        <f t="shared" si="29"/>
        <v>105564</v>
      </c>
      <c r="I39" s="1249">
        <f t="shared" si="30"/>
        <v>112539</v>
      </c>
      <c r="J39" s="1249">
        <f t="shared" si="31"/>
        <v>6975</v>
      </c>
      <c r="K39" s="1249">
        <v>0</v>
      </c>
      <c r="L39" s="1290">
        <f t="shared" si="32"/>
        <v>0</v>
      </c>
      <c r="M39" s="1249">
        <v>26808</v>
      </c>
      <c r="N39" s="1290">
        <f t="shared" si="33"/>
        <v>23.821075360541681</v>
      </c>
      <c r="O39" s="1249">
        <v>678</v>
      </c>
      <c r="P39" s="1290">
        <f t="shared" si="34"/>
        <v>0.60245781462426362</v>
      </c>
      <c r="Q39" s="1249">
        <v>647</v>
      </c>
      <c r="R39" s="1290">
        <f t="shared" si="35"/>
        <v>0.57491180835088285</v>
      </c>
      <c r="S39" s="1249">
        <v>83385</v>
      </c>
      <c r="T39" s="1290">
        <f t="shared" si="36"/>
        <v>74.094313971156666</v>
      </c>
      <c r="U39" s="1249">
        <v>0</v>
      </c>
      <c r="V39" s="1290">
        <f t="shared" si="37"/>
        <v>0</v>
      </c>
      <c r="W39" s="1249">
        <v>0</v>
      </c>
      <c r="X39" s="1290">
        <f t="shared" si="38"/>
        <v>0</v>
      </c>
      <c r="Y39" s="1249">
        <v>913</v>
      </c>
      <c r="Z39" s="1290">
        <f t="shared" si="39"/>
        <v>0.81127431379344062</v>
      </c>
      <c r="AA39" s="1249">
        <v>108</v>
      </c>
      <c r="AB39" s="1290">
        <f t="shared" si="40"/>
        <v>9.5966731533068533E-2</v>
      </c>
      <c r="AC39" s="1249">
        <v>0</v>
      </c>
      <c r="AD39" s="1290">
        <f t="shared" si="41"/>
        <v>0</v>
      </c>
    </row>
    <row r="40" spans="1:32" s="13" customFormat="1" ht="14.1" customHeight="1">
      <c r="A40" s="2804"/>
      <c r="B40" s="1249">
        <v>88</v>
      </c>
      <c r="C40" s="1249" t="s">
        <v>732</v>
      </c>
      <c r="D40" s="1249">
        <v>3043</v>
      </c>
      <c r="E40" s="1249">
        <v>4907</v>
      </c>
      <c r="F40" s="1249">
        <v>3172</v>
      </c>
      <c r="G40" s="1249">
        <v>76639</v>
      </c>
      <c r="H40" s="1249">
        <f t="shared" si="29"/>
        <v>79811</v>
      </c>
      <c r="I40" s="1249">
        <f t="shared" si="30"/>
        <v>87761</v>
      </c>
      <c r="J40" s="1249">
        <f t="shared" si="31"/>
        <v>11122</v>
      </c>
      <c r="K40" s="1249">
        <v>0</v>
      </c>
      <c r="L40" s="1290">
        <f t="shared" si="32"/>
        <v>0</v>
      </c>
      <c r="M40" s="1249">
        <v>4817</v>
      </c>
      <c r="N40" s="1290">
        <f t="shared" si="33"/>
        <v>5.4887706384384867</v>
      </c>
      <c r="O40" s="1249">
        <v>0</v>
      </c>
      <c r="P40" s="1290">
        <f t="shared" si="34"/>
        <v>0</v>
      </c>
      <c r="Q40" s="1249">
        <v>0</v>
      </c>
      <c r="R40" s="1290">
        <f t="shared" si="35"/>
        <v>0</v>
      </c>
      <c r="S40" s="1249">
        <v>63116</v>
      </c>
      <c r="T40" s="1290">
        <f t="shared" si="36"/>
        <v>71.918050158954443</v>
      </c>
      <c r="U40" s="1249">
        <v>0</v>
      </c>
      <c r="V40" s="1290">
        <f t="shared" si="37"/>
        <v>0</v>
      </c>
      <c r="W40" s="1249">
        <v>0</v>
      </c>
      <c r="X40" s="1290">
        <f t="shared" si="38"/>
        <v>0</v>
      </c>
      <c r="Y40" s="1249">
        <v>19828</v>
      </c>
      <c r="Z40" s="1290">
        <f t="shared" si="39"/>
        <v>22.593179202607079</v>
      </c>
      <c r="AA40" s="1249">
        <v>0</v>
      </c>
      <c r="AB40" s="1290">
        <f t="shared" si="40"/>
        <v>0</v>
      </c>
      <c r="AC40" s="1249">
        <v>0</v>
      </c>
      <c r="AD40" s="1290">
        <f t="shared" si="41"/>
        <v>0</v>
      </c>
    </row>
    <row r="41" spans="1:32" s="13" customFormat="1" ht="14.1" customHeight="1" thickBot="1">
      <c r="A41" s="2804"/>
      <c r="B41" s="1253">
        <v>52</v>
      </c>
      <c r="C41" s="1253" t="s">
        <v>734</v>
      </c>
      <c r="D41" s="1253">
        <v>2008</v>
      </c>
      <c r="E41" s="1253">
        <v>3691</v>
      </c>
      <c r="F41" s="1253">
        <v>0</v>
      </c>
      <c r="G41" s="1253">
        <v>57683</v>
      </c>
      <c r="H41" s="1253">
        <f t="shared" si="29"/>
        <v>57683</v>
      </c>
      <c r="I41" s="1253">
        <f t="shared" si="30"/>
        <v>63382</v>
      </c>
      <c r="J41" s="1253">
        <f t="shared" si="31"/>
        <v>5699</v>
      </c>
      <c r="K41" s="1253">
        <v>0</v>
      </c>
      <c r="L41" s="1292">
        <f t="shared" si="32"/>
        <v>0</v>
      </c>
      <c r="M41" s="1253">
        <v>56998</v>
      </c>
      <c r="N41" s="1292">
        <f t="shared" si="33"/>
        <v>89.9277397368338</v>
      </c>
      <c r="O41" s="1253">
        <v>106</v>
      </c>
      <c r="P41" s="1292">
        <f t="shared" si="34"/>
        <v>0.1672399103846518</v>
      </c>
      <c r="Q41" s="1253">
        <v>0</v>
      </c>
      <c r="R41" s="1292">
        <f t="shared" si="35"/>
        <v>0</v>
      </c>
      <c r="S41" s="1253">
        <v>2321</v>
      </c>
      <c r="T41" s="1292">
        <f t="shared" si="36"/>
        <v>3.661922943422423</v>
      </c>
      <c r="U41" s="1253">
        <v>0</v>
      </c>
      <c r="V41" s="1292">
        <f t="shared" si="37"/>
        <v>0</v>
      </c>
      <c r="W41" s="1253">
        <v>0</v>
      </c>
      <c r="X41" s="1292">
        <f t="shared" si="38"/>
        <v>0</v>
      </c>
      <c r="Y41" s="1253">
        <v>3957</v>
      </c>
      <c r="Z41" s="1292">
        <f t="shared" si="39"/>
        <v>6.2430974093591241</v>
      </c>
      <c r="AA41" s="1253">
        <v>0</v>
      </c>
      <c r="AB41" s="1292">
        <f t="shared" si="40"/>
        <v>0</v>
      </c>
      <c r="AC41" s="1253">
        <v>0</v>
      </c>
      <c r="AD41" s="1292">
        <f t="shared" si="41"/>
        <v>0</v>
      </c>
    </row>
    <row r="42" spans="1:32" s="1258" customFormat="1" ht="14.1" customHeight="1" thickTop="1">
      <c r="A42" s="2804"/>
      <c r="B42" s="1130"/>
      <c r="C42" s="1131" t="s">
        <v>113</v>
      </c>
      <c r="D42" s="1256">
        <f t="shared" ref="D42:AC42" si="42">+SUM(D34:D41)</f>
        <v>41980</v>
      </c>
      <c r="E42" s="1256">
        <f t="shared" si="42"/>
        <v>109106</v>
      </c>
      <c r="F42" s="1256">
        <f t="shared" si="42"/>
        <v>30375</v>
      </c>
      <c r="G42" s="1256">
        <f t="shared" si="42"/>
        <v>1616583</v>
      </c>
      <c r="H42" s="1256">
        <f t="shared" si="42"/>
        <v>1646958</v>
      </c>
      <c r="I42" s="1256">
        <f t="shared" si="42"/>
        <v>1798044</v>
      </c>
      <c r="J42" s="1256">
        <f t="shared" si="42"/>
        <v>181461</v>
      </c>
      <c r="K42" s="1256">
        <f t="shared" si="42"/>
        <v>34824</v>
      </c>
      <c r="L42" s="1293">
        <f t="shared" si="32"/>
        <v>1.9367712914700641</v>
      </c>
      <c r="M42" s="1256">
        <f t="shared" si="42"/>
        <v>664918</v>
      </c>
      <c r="N42" s="1293">
        <f t="shared" si="33"/>
        <v>36.980073902529639</v>
      </c>
      <c r="O42" s="1256">
        <f t="shared" si="42"/>
        <v>18020</v>
      </c>
      <c r="P42" s="1293">
        <f t="shared" si="34"/>
        <v>1.0022001686276867</v>
      </c>
      <c r="Q42" s="1256">
        <f t="shared" si="42"/>
        <v>22718</v>
      </c>
      <c r="R42" s="1293">
        <f t="shared" si="35"/>
        <v>1.2634840971633621</v>
      </c>
      <c r="S42" s="1256">
        <f t="shared" si="42"/>
        <v>776600</v>
      </c>
      <c r="T42" s="1293">
        <f t="shared" si="36"/>
        <v>43.191379076374105</v>
      </c>
      <c r="U42" s="1256">
        <f t="shared" si="42"/>
        <v>1407</v>
      </c>
      <c r="V42" s="1293">
        <f t="shared" si="37"/>
        <v>7.8251700180863207E-2</v>
      </c>
      <c r="W42" s="1256">
        <f t="shared" si="42"/>
        <v>0</v>
      </c>
      <c r="X42" s="1293">
        <f t="shared" si="38"/>
        <v>0</v>
      </c>
      <c r="Y42" s="1256">
        <f t="shared" si="42"/>
        <v>273653</v>
      </c>
      <c r="Z42" s="1293">
        <f t="shared" si="39"/>
        <v>15.219482949249297</v>
      </c>
      <c r="AA42" s="1256">
        <f t="shared" si="42"/>
        <v>4888</v>
      </c>
      <c r="AB42" s="1293">
        <f t="shared" si="40"/>
        <v>0.27185096693962996</v>
      </c>
      <c r="AC42" s="1256">
        <f t="shared" si="42"/>
        <v>1016</v>
      </c>
      <c r="AD42" s="1293">
        <f t="shared" si="41"/>
        <v>5.65058474653568E-2</v>
      </c>
      <c r="AE42" s="13"/>
      <c r="AF42" s="13"/>
    </row>
    <row r="43" spans="1:32" s="1258" customFormat="1" ht="14.1" customHeight="1">
      <c r="A43" s="2804"/>
      <c r="B43" s="1141"/>
      <c r="C43" s="1142"/>
      <c r="D43" s="1148"/>
      <c r="E43" s="1148"/>
      <c r="F43" s="1148"/>
      <c r="G43" s="1148"/>
      <c r="H43" s="1148"/>
      <c r="I43" s="1148"/>
      <c r="J43" s="1148"/>
      <c r="K43" s="1148"/>
      <c r="L43" s="1294"/>
      <c r="M43" s="1148"/>
      <c r="N43" s="1294"/>
      <c r="O43" s="1148"/>
      <c r="P43" s="1294"/>
      <c r="Q43" s="1148"/>
      <c r="R43" s="1294"/>
      <c r="S43" s="1148"/>
      <c r="T43" s="1294"/>
      <c r="U43" s="1148"/>
      <c r="V43" s="1294"/>
      <c r="W43" s="1148"/>
      <c r="X43" s="1294"/>
      <c r="Y43" s="1148"/>
      <c r="Z43" s="1294"/>
      <c r="AA43" s="1148"/>
      <c r="AB43" s="1294"/>
      <c r="AC43" s="1148"/>
      <c r="AD43" s="1294"/>
      <c r="AE43" s="13"/>
      <c r="AF43" s="13"/>
    </row>
    <row r="44" spans="1:32" s="13" customFormat="1" ht="14.1" customHeight="1">
      <c r="A44" s="2804" t="s">
        <v>735</v>
      </c>
      <c r="B44" s="1245">
        <v>70</v>
      </c>
      <c r="C44" s="1245" t="s">
        <v>736</v>
      </c>
      <c r="D44" s="1245">
        <v>30661</v>
      </c>
      <c r="E44" s="1245">
        <v>173165</v>
      </c>
      <c r="F44" s="1245">
        <v>0</v>
      </c>
      <c r="G44" s="1245">
        <v>893009</v>
      </c>
      <c r="H44" s="1245">
        <f>F44+G44</f>
        <v>893009</v>
      </c>
      <c r="I44" s="1245">
        <f>D44+E44+H44</f>
        <v>1096835</v>
      </c>
      <c r="J44" s="1245">
        <f>D44+E44+F44</f>
        <v>203826</v>
      </c>
      <c r="K44" s="1096">
        <v>45095</v>
      </c>
      <c r="L44" s="1286">
        <f>K44/$I44*100</f>
        <v>4.1113750017094643</v>
      </c>
      <c r="M44" s="1245">
        <v>976950</v>
      </c>
      <c r="N44" s="1286">
        <f>M44/$I44*100</f>
        <v>89.069914800311807</v>
      </c>
      <c r="O44" s="1245">
        <v>29410</v>
      </c>
      <c r="P44" s="1286">
        <f>O44/$I44*100</f>
        <v>2.6813513427270284</v>
      </c>
      <c r="Q44" s="1245">
        <v>170</v>
      </c>
      <c r="R44" s="1286">
        <f>Q44/$I44*100</f>
        <v>1.5499140709404786E-2</v>
      </c>
      <c r="S44" s="1245">
        <v>34816</v>
      </c>
      <c r="T44" s="1286">
        <f>S44/$I44*100</f>
        <v>3.1742240172861003</v>
      </c>
      <c r="U44" s="1245">
        <v>0</v>
      </c>
      <c r="V44" s="1286">
        <f>U44/$I44*100</f>
        <v>0</v>
      </c>
      <c r="W44" s="1245">
        <v>0</v>
      </c>
      <c r="X44" s="1286">
        <f>W44/$I44*100</f>
        <v>0</v>
      </c>
      <c r="Y44" s="1245">
        <v>5284</v>
      </c>
      <c r="Z44" s="1286">
        <f>Y44/$I44*100</f>
        <v>0.48174976181467588</v>
      </c>
      <c r="AA44" s="1245">
        <v>3511</v>
      </c>
      <c r="AB44" s="1286">
        <f>AA44/$I44*100</f>
        <v>0.3201028413571777</v>
      </c>
      <c r="AC44" s="1245">
        <v>1599</v>
      </c>
      <c r="AD44" s="1286">
        <f>AC44/$I44*100</f>
        <v>0.14578309408434267</v>
      </c>
    </row>
    <row r="45" spans="1:32" s="13" customFormat="1" ht="14.1" customHeight="1">
      <c r="A45" s="2804"/>
      <c r="B45" s="1249">
        <v>83</v>
      </c>
      <c r="C45" s="1249" t="s">
        <v>737</v>
      </c>
      <c r="D45" s="1249">
        <v>4811</v>
      </c>
      <c r="E45" s="1249">
        <v>15583</v>
      </c>
      <c r="F45" s="1249">
        <v>0</v>
      </c>
      <c r="G45" s="1249">
        <v>183557</v>
      </c>
      <c r="H45" s="1249">
        <f>F45+G45</f>
        <v>183557</v>
      </c>
      <c r="I45" s="1249">
        <f>D45+E45+H45</f>
        <v>203951</v>
      </c>
      <c r="J45" s="1249">
        <f>D45+E45+F45</f>
        <v>20394</v>
      </c>
      <c r="K45" s="1249">
        <v>0</v>
      </c>
      <c r="L45" s="1290">
        <f>K45/$I45*100</f>
        <v>0</v>
      </c>
      <c r="M45" s="1249">
        <v>180064</v>
      </c>
      <c r="N45" s="1290">
        <f>M45/$I45*100</f>
        <v>88.287873067550535</v>
      </c>
      <c r="O45" s="1249">
        <v>6620</v>
      </c>
      <c r="P45" s="1290">
        <f>O45/$I45*100</f>
        <v>3.2458776863070056</v>
      </c>
      <c r="Q45" s="1249">
        <v>0</v>
      </c>
      <c r="R45" s="1290">
        <f>Q45/$I45*100</f>
        <v>0</v>
      </c>
      <c r="S45" s="1249">
        <v>3671</v>
      </c>
      <c r="T45" s="1290">
        <f>S45/$I45*100</f>
        <v>1.7999421429657123</v>
      </c>
      <c r="U45" s="1249">
        <v>0</v>
      </c>
      <c r="V45" s="1290">
        <f>U45/$I45*100</f>
        <v>0</v>
      </c>
      <c r="W45" s="1249">
        <v>0</v>
      </c>
      <c r="X45" s="1290">
        <f>W45/$I45*100</f>
        <v>0</v>
      </c>
      <c r="Y45" s="1249">
        <v>12848</v>
      </c>
      <c r="Z45" s="1290">
        <f>Y45/$I45*100</f>
        <v>6.2995523434550451</v>
      </c>
      <c r="AA45" s="1249">
        <v>748</v>
      </c>
      <c r="AB45" s="1290">
        <f>AA45/$I45*100</f>
        <v>0.36675475972169785</v>
      </c>
      <c r="AC45" s="1249">
        <v>0</v>
      </c>
      <c r="AD45" s="1290">
        <f>AC45/$I45*100</f>
        <v>0</v>
      </c>
    </row>
    <row r="46" spans="1:32" s="13" customFormat="1" ht="14.1" customHeight="1">
      <c r="A46" s="2804"/>
      <c r="B46" s="1260">
        <v>76</v>
      </c>
      <c r="C46" s="1260" t="s">
        <v>738</v>
      </c>
      <c r="D46" s="1260">
        <v>5147</v>
      </c>
      <c r="E46" s="1260">
        <v>4260</v>
      </c>
      <c r="F46" s="1260">
        <v>0</v>
      </c>
      <c r="G46" s="1260">
        <v>88805</v>
      </c>
      <c r="H46" s="1249">
        <f t="shared" ref="H46:H48" si="43">F46+G46</f>
        <v>88805</v>
      </c>
      <c r="I46" s="1249">
        <f t="shared" ref="I46:I48" si="44">D46+E46+H46</f>
        <v>98212</v>
      </c>
      <c r="J46" s="1249">
        <f t="shared" ref="J46:J48" si="45">D46+E46+F46</f>
        <v>9407</v>
      </c>
      <c r="K46" s="1260">
        <v>0</v>
      </c>
      <c r="L46" s="1290">
        <f t="shared" ref="L46:L48" si="46">K46/$I46*100</f>
        <v>0</v>
      </c>
      <c r="M46" s="1260">
        <v>65757</v>
      </c>
      <c r="N46" s="1290">
        <f t="shared" ref="N46:N48" si="47">M46/$I46*100</f>
        <v>66.954140023622372</v>
      </c>
      <c r="O46" s="1260">
        <v>166</v>
      </c>
      <c r="P46" s="1290">
        <f t="shared" ref="P46:P48" si="48">O46/$I46*100</f>
        <v>0.16902211542377715</v>
      </c>
      <c r="Q46" s="1260">
        <v>0</v>
      </c>
      <c r="R46" s="1290">
        <f t="shared" ref="R46:R48" si="49">Q46/$I46*100</f>
        <v>0</v>
      </c>
      <c r="S46" s="1260">
        <v>25336</v>
      </c>
      <c r="T46" s="1290">
        <f t="shared" ref="T46:T48" si="50">S46/$I46*100</f>
        <v>25.797254917932637</v>
      </c>
      <c r="U46" s="1260">
        <v>0</v>
      </c>
      <c r="V46" s="1290">
        <f t="shared" ref="V46:V48" si="51">U46/$I46*100</f>
        <v>0</v>
      </c>
      <c r="W46" s="1260">
        <v>0</v>
      </c>
      <c r="X46" s="1290">
        <f t="shared" ref="X46:X48" si="52">W46/$I46*100</f>
        <v>0</v>
      </c>
      <c r="Y46" s="1260">
        <v>6779</v>
      </c>
      <c r="Z46" s="1290">
        <f t="shared" ref="Z46:Z48" si="53">Y46/$I46*100</f>
        <v>6.9024151834806338</v>
      </c>
      <c r="AA46" s="1260">
        <v>174</v>
      </c>
      <c r="AB46" s="1290">
        <f t="shared" ref="AB46:AB48" si="54">AA46/$I46*100</f>
        <v>0.17716775954058567</v>
      </c>
      <c r="AC46" s="1260">
        <v>0</v>
      </c>
      <c r="AD46" s="1290">
        <f t="shared" ref="AD46:AD48" si="55">AC46/$I46*100</f>
        <v>0</v>
      </c>
    </row>
    <row r="47" spans="1:32" s="13" customFormat="1" ht="14.1" customHeight="1">
      <c r="A47" s="2804"/>
      <c r="B47" s="1260">
        <v>93</v>
      </c>
      <c r="C47" s="1260" t="s">
        <v>740</v>
      </c>
      <c r="D47" s="1260">
        <v>11212</v>
      </c>
      <c r="E47" s="1260">
        <v>20175</v>
      </c>
      <c r="F47" s="1260">
        <v>0</v>
      </c>
      <c r="G47" s="1260">
        <v>102162</v>
      </c>
      <c r="H47" s="1249">
        <f t="shared" si="43"/>
        <v>102162</v>
      </c>
      <c r="I47" s="1249">
        <f t="shared" si="44"/>
        <v>133549</v>
      </c>
      <c r="J47" s="1249">
        <f t="shared" si="45"/>
        <v>31387</v>
      </c>
      <c r="K47" s="1260">
        <v>0</v>
      </c>
      <c r="L47" s="1290">
        <f t="shared" si="46"/>
        <v>0</v>
      </c>
      <c r="M47" s="1260">
        <v>31192</v>
      </c>
      <c r="N47" s="1290">
        <f t="shared" si="47"/>
        <v>23.356221312027795</v>
      </c>
      <c r="O47" s="1260">
        <v>12132</v>
      </c>
      <c r="P47" s="1290">
        <f t="shared" si="48"/>
        <v>9.0843061348269174</v>
      </c>
      <c r="Q47" s="1260">
        <v>0</v>
      </c>
      <c r="R47" s="1290">
        <f t="shared" si="49"/>
        <v>0</v>
      </c>
      <c r="S47" s="1260">
        <v>75655</v>
      </c>
      <c r="T47" s="1290">
        <f t="shared" si="50"/>
        <v>56.649619240877882</v>
      </c>
      <c r="U47" s="1260">
        <v>0</v>
      </c>
      <c r="V47" s="1290">
        <f t="shared" si="51"/>
        <v>0</v>
      </c>
      <c r="W47" s="1260">
        <v>0</v>
      </c>
      <c r="X47" s="1290">
        <f t="shared" si="52"/>
        <v>0</v>
      </c>
      <c r="Y47" s="1260">
        <v>14263</v>
      </c>
      <c r="Z47" s="1290">
        <f t="shared" si="53"/>
        <v>10.679975140210709</v>
      </c>
      <c r="AA47" s="1260">
        <v>307</v>
      </c>
      <c r="AB47" s="1290">
        <f t="shared" si="54"/>
        <v>0.2298781720566983</v>
      </c>
      <c r="AC47" s="1260">
        <v>0</v>
      </c>
      <c r="AD47" s="1290">
        <f t="shared" si="55"/>
        <v>0</v>
      </c>
    </row>
    <row r="48" spans="1:32" s="13" customFormat="1" ht="14.1" customHeight="1">
      <c r="A48" s="2804"/>
      <c r="B48" s="1260">
        <v>94</v>
      </c>
      <c r="C48" s="1260" t="s">
        <v>845</v>
      </c>
      <c r="D48" s="1260">
        <v>6020</v>
      </c>
      <c r="E48" s="1260">
        <v>26210</v>
      </c>
      <c r="F48" s="1260">
        <v>864</v>
      </c>
      <c r="G48" s="1260">
        <v>77056</v>
      </c>
      <c r="H48" s="1249">
        <f t="shared" si="43"/>
        <v>77920</v>
      </c>
      <c r="I48" s="1249">
        <f t="shared" si="44"/>
        <v>110150</v>
      </c>
      <c r="J48" s="1249">
        <f t="shared" si="45"/>
        <v>33094</v>
      </c>
      <c r="K48" s="1260">
        <v>0</v>
      </c>
      <c r="L48" s="1290">
        <f t="shared" si="46"/>
        <v>0</v>
      </c>
      <c r="M48" s="1260">
        <v>36120</v>
      </c>
      <c r="N48" s="1290">
        <f t="shared" si="47"/>
        <v>32.791647753063998</v>
      </c>
      <c r="O48" s="1260">
        <v>1177</v>
      </c>
      <c r="P48" s="1290">
        <f t="shared" si="48"/>
        <v>1.0685428960508396</v>
      </c>
      <c r="Q48" s="1260">
        <v>0</v>
      </c>
      <c r="R48" s="1290">
        <f t="shared" si="49"/>
        <v>0</v>
      </c>
      <c r="S48" s="1260">
        <v>65423</v>
      </c>
      <c r="T48" s="1290">
        <f t="shared" si="50"/>
        <v>59.394462097140263</v>
      </c>
      <c r="U48" s="1260">
        <v>0</v>
      </c>
      <c r="V48" s="1290">
        <f t="shared" si="51"/>
        <v>0</v>
      </c>
      <c r="W48" s="1260">
        <v>0</v>
      </c>
      <c r="X48" s="1290">
        <f t="shared" si="52"/>
        <v>0</v>
      </c>
      <c r="Y48" s="1260">
        <v>7430</v>
      </c>
      <c r="Z48" s="1290">
        <f t="shared" si="53"/>
        <v>6.7453472537448933</v>
      </c>
      <c r="AA48" s="1260">
        <v>0</v>
      </c>
      <c r="AB48" s="1290">
        <f t="shared" si="54"/>
        <v>0</v>
      </c>
      <c r="AC48" s="1260">
        <v>0</v>
      </c>
      <c r="AD48" s="1290">
        <f t="shared" si="55"/>
        <v>0</v>
      </c>
    </row>
    <row r="49" spans="1:32" s="13" customFormat="1" ht="14.1" customHeight="1" thickBot="1">
      <c r="A49" s="2804"/>
      <c r="B49" s="1253">
        <v>91</v>
      </c>
      <c r="C49" s="1253" t="s">
        <v>810</v>
      </c>
      <c r="D49" s="1253">
        <v>9601</v>
      </c>
      <c r="E49" s="1253">
        <v>19539</v>
      </c>
      <c r="F49" s="1253">
        <v>96073</v>
      </c>
      <c r="G49" s="1253">
        <v>0</v>
      </c>
      <c r="H49" s="1253">
        <f>F49+G49</f>
        <v>96073</v>
      </c>
      <c r="I49" s="1253">
        <f>D49+E49+H49</f>
        <v>125213</v>
      </c>
      <c r="J49" s="1253">
        <f>D49+E49+F49</f>
        <v>125213</v>
      </c>
      <c r="K49" s="1253">
        <v>0</v>
      </c>
      <c r="L49" s="1292">
        <f>K49/$I49*100</f>
        <v>0</v>
      </c>
      <c r="M49" s="1253">
        <v>10823</v>
      </c>
      <c r="N49" s="1292">
        <f>M49/$I49*100</f>
        <v>8.6436711843019509</v>
      </c>
      <c r="O49" s="1253">
        <v>9038</v>
      </c>
      <c r="P49" s="1292">
        <f>O49/$I49*100</f>
        <v>7.2181003569916857</v>
      </c>
      <c r="Q49" s="1253">
        <v>0</v>
      </c>
      <c r="R49" s="1292">
        <f>Q49/$I49*100</f>
        <v>0</v>
      </c>
      <c r="S49" s="1253">
        <v>78759</v>
      </c>
      <c r="T49" s="1292">
        <f>S49/$I49*100</f>
        <v>62.90001836869974</v>
      </c>
      <c r="U49" s="1253">
        <v>0</v>
      </c>
      <c r="V49" s="1292">
        <f>U49/$I49*100</f>
        <v>0</v>
      </c>
      <c r="W49" s="1253">
        <v>0</v>
      </c>
      <c r="X49" s="1292">
        <f>W49/$I49*100</f>
        <v>0</v>
      </c>
      <c r="Y49" s="1253">
        <v>26593</v>
      </c>
      <c r="Z49" s="1292">
        <f>Y49/$I49*100</f>
        <v>21.238210090006628</v>
      </c>
      <c r="AA49" s="1253">
        <v>0</v>
      </c>
      <c r="AB49" s="1292">
        <f>AA49/$I49*100</f>
        <v>0</v>
      </c>
      <c r="AC49" s="1253">
        <v>0</v>
      </c>
      <c r="AD49" s="1292">
        <f>AC49/$I49*100</f>
        <v>0</v>
      </c>
    </row>
    <row r="50" spans="1:32" s="1258" customFormat="1" ht="14.1" customHeight="1" thickTop="1">
      <c r="A50" s="2804"/>
      <c r="B50" s="1130"/>
      <c r="C50" s="1131" t="s">
        <v>113</v>
      </c>
      <c r="D50" s="1256">
        <f t="shared" ref="D50:AC50" si="56">+SUM(D44:D49)</f>
        <v>67452</v>
      </c>
      <c r="E50" s="1256">
        <f t="shared" si="56"/>
        <v>258932</v>
      </c>
      <c r="F50" s="1256">
        <f t="shared" si="56"/>
        <v>96937</v>
      </c>
      <c r="G50" s="1256">
        <f t="shared" si="56"/>
        <v>1344589</v>
      </c>
      <c r="H50" s="1256">
        <f t="shared" si="56"/>
        <v>1441526</v>
      </c>
      <c r="I50" s="1256">
        <f t="shared" si="56"/>
        <v>1767910</v>
      </c>
      <c r="J50" s="1256">
        <f t="shared" si="56"/>
        <v>423321</v>
      </c>
      <c r="K50" s="1256">
        <f t="shared" si="56"/>
        <v>45095</v>
      </c>
      <c r="L50" s="1293">
        <f>K50/$I50*100</f>
        <v>2.5507520179194643</v>
      </c>
      <c r="M50" s="1256">
        <f t="shared" si="56"/>
        <v>1300906</v>
      </c>
      <c r="N50" s="1293">
        <f>M50/$I50*100</f>
        <v>73.584401920912271</v>
      </c>
      <c r="O50" s="1256">
        <f t="shared" si="56"/>
        <v>58543</v>
      </c>
      <c r="P50" s="1293">
        <f>O50/$I50*100</f>
        <v>3.3114242240838054</v>
      </c>
      <c r="Q50" s="1256">
        <f t="shared" si="56"/>
        <v>170</v>
      </c>
      <c r="R50" s="1293">
        <f>Q50/$I50*100</f>
        <v>9.6158741112386936E-3</v>
      </c>
      <c r="S50" s="1256">
        <f t="shared" si="56"/>
        <v>283660</v>
      </c>
      <c r="T50" s="1293">
        <f>S50/$I50*100</f>
        <v>16.044934414082164</v>
      </c>
      <c r="U50" s="1256">
        <f t="shared" si="56"/>
        <v>0</v>
      </c>
      <c r="V50" s="1293">
        <f>U50/$I50*100</f>
        <v>0</v>
      </c>
      <c r="W50" s="1256">
        <f t="shared" si="56"/>
        <v>0</v>
      </c>
      <c r="X50" s="1293">
        <f>W50/$I50*100</f>
        <v>0</v>
      </c>
      <c r="Y50" s="1256">
        <f t="shared" si="56"/>
        <v>73197</v>
      </c>
      <c r="Z50" s="1293">
        <f>Y50/$I50*100</f>
        <v>4.1403125724725802</v>
      </c>
      <c r="AA50" s="1256">
        <f t="shared" si="56"/>
        <v>4740</v>
      </c>
      <c r="AB50" s="1293">
        <f>AA50/$I50*100</f>
        <v>0.26811319580747889</v>
      </c>
      <c r="AC50" s="1256">
        <f t="shared" si="56"/>
        <v>1599</v>
      </c>
      <c r="AD50" s="1293">
        <f>AC50/$I50*100</f>
        <v>9.0445780611003945E-2</v>
      </c>
      <c r="AE50" s="13"/>
      <c r="AF50" s="13"/>
    </row>
    <row r="51" spans="1:32" s="1258" customFormat="1" ht="14.1" customHeight="1">
      <c r="A51" s="2804"/>
      <c r="B51" s="1141"/>
      <c r="C51" s="1142"/>
      <c r="D51" s="1148"/>
      <c r="E51" s="1148"/>
      <c r="F51" s="1148"/>
      <c r="G51" s="1148"/>
      <c r="H51" s="1148"/>
      <c r="I51" s="1148"/>
      <c r="J51" s="1148"/>
      <c r="K51" s="1148"/>
      <c r="L51" s="1294"/>
      <c r="M51" s="1148"/>
      <c r="N51" s="1294"/>
      <c r="O51" s="1148"/>
      <c r="P51" s="1294"/>
      <c r="Q51" s="1148"/>
      <c r="R51" s="1294"/>
      <c r="S51" s="1148"/>
      <c r="T51" s="1294"/>
      <c r="U51" s="1148"/>
      <c r="V51" s="1294"/>
      <c r="W51" s="1148"/>
      <c r="X51" s="1294"/>
      <c r="Y51" s="1148"/>
      <c r="Z51" s="1294"/>
      <c r="AA51" s="1148"/>
      <c r="AB51" s="1294"/>
      <c r="AC51" s="1148"/>
      <c r="AD51" s="1294"/>
      <c r="AE51" s="13"/>
      <c r="AF51" s="13"/>
    </row>
    <row r="52" spans="1:32" s="13" customFormat="1" ht="14.1" customHeight="1" thickBot="1">
      <c r="A52" s="2804" t="s">
        <v>743</v>
      </c>
      <c r="B52" s="1262">
        <v>20</v>
      </c>
      <c r="C52" s="1262" t="s">
        <v>744</v>
      </c>
      <c r="D52" s="1262">
        <v>1994</v>
      </c>
      <c r="E52" s="1262">
        <v>6117</v>
      </c>
      <c r="F52" s="1262">
        <v>0</v>
      </c>
      <c r="G52" s="1262">
        <v>84653</v>
      </c>
      <c r="H52" s="1262">
        <f>F52+G52</f>
        <v>84653</v>
      </c>
      <c r="I52" s="1262">
        <f>D52+E52+H52</f>
        <v>92764</v>
      </c>
      <c r="J52" s="1262">
        <f>D52+E52+F52</f>
        <v>8111</v>
      </c>
      <c r="K52" s="1262">
        <v>500</v>
      </c>
      <c r="L52" s="1296">
        <f>K52/$I52*100</f>
        <v>0.53900219912897251</v>
      </c>
      <c r="M52" s="1262">
        <v>46432</v>
      </c>
      <c r="N52" s="1296">
        <f>M52/$I52*100</f>
        <v>50.053900219912897</v>
      </c>
      <c r="O52" s="1262">
        <v>2454</v>
      </c>
      <c r="P52" s="1296">
        <f>O52/$I52*100</f>
        <v>2.6454227933249967</v>
      </c>
      <c r="Q52" s="1262">
        <v>1016</v>
      </c>
      <c r="R52" s="1296">
        <f>Q52/$I52*100</f>
        <v>1.095252468630072</v>
      </c>
      <c r="S52" s="1262">
        <v>31148</v>
      </c>
      <c r="T52" s="1296">
        <f>S52/$I52*100</f>
        <v>33.577680996938469</v>
      </c>
      <c r="U52" s="1262">
        <v>466</v>
      </c>
      <c r="V52" s="1296">
        <f>U52/$I52*100</f>
        <v>0.50235004958820229</v>
      </c>
      <c r="W52" s="1262">
        <v>0</v>
      </c>
      <c r="X52" s="1296">
        <f>W52/$I52*100</f>
        <v>0</v>
      </c>
      <c r="Y52" s="1262">
        <v>9321</v>
      </c>
      <c r="Z52" s="1296">
        <f>Y52/$I52*100</f>
        <v>10.048078996162305</v>
      </c>
      <c r="AA52" s="1262">
        <v>918</v>
      </c>
      <c r="AB52" s="1296">
        <f>AA52/$I52*100</f>
        <v>0.98960803760079341</v>
      </c>
      <c r="AC52" s="1262">
        <v>509</v>
      </c>
      <c r="AD52" s="1296">
        <f>AC52/$I52*100</f>
        <v>0.54870423871329399</v>
      </c>
    </row>
    <row r="53" spans="1:32" s="1258" customFormat="1" ht="14.1" customHeight="1" thickTop="1">
      <c r="A53" s="2804"/>
      <c r="B53" s="1130"/>
      <c r="C53" s="1131" t="s">
        <v>113</v>
      </c>
      <c r="D53" s="1256">
        <f t="shared" ref="D53:AC53" si="57">+SUM(D52:D52)</f>
        <v>1994</v>
      </c>
      <c r="E53" s="1256">
        <f t="shared" si="57"/>
        <v>6117</v>
      </c>
      <c r="F53" s="1256">
        <f t="shared" si="57"/>
        <v>0</v>
      </c>
      <c r="G53" s="1256">
        <f t="shared" si="57"/>
        <v>84653</v>
      </c>
      <c r="H53" s="1256">
        <f t="shared" si="57"/>
        <v>84653</v>
      </c>
      <c r="I53" s="1256">
        <f t="shared" si="57"/>
        <v>92764</v>
      </c>
      <c r="J53" s="1256">
        <f t="shared" si="57"/>
        <v>8111</v>
      </c>
      <c r="K53" s="1256">
        <f t="shared" si="57"/>
        <v>500</v>
      </c>
      <c r="L53" s="1293">
        <f>K53/$I53*100</f>
        <v>0.53900219912897251</v>
      </c>
      <c r="M53" s="1256">
        <f t="shared" si="57"/>
        <v>46432</v>
      </c>
      <c r="N53" s="1293">
        <f>M53/$I53*100</f>
        <v>50.053900219912897</v>
      </c>
      <c r="O53" s="1256">
        <f t="shared" si="57"/>
        <v>2454</v>
      </c>
      <c r="P53" s="1293">
        <f>O53/$I53*100</f>
        <v>2.6454227933249967</v>
      </c>
      <c r="Q53" s="1256">
        <f t="shared" si="57"/>
        <v>1016</v>
      </c>
      <c r="R53" s="1293">
        <f>Q53/$I53*100</f>
        <v>1.095252468630072</v>
      </c>
      <c r="S53" s="1256">
        <f t="shared" si="57"/>
        <v>31148</v>
      </c>
      <c r="T53" s="1293">
        <f>S53/$I53*100</f>
        <v>33.577680996938469</v>
      </c>
      <c r="U53" s="1256">
        <f t="shared" si="57"/>
        <v>466</v>
      </c>
      <c r="V53" s="1293">
        <f>U53/$I53*100</f>
        <v>0.50235004958820229</v>
      </c>
      <c r="W53" s="1256">
        <f t="shared" si="57"/>
        <v>0</v>
      </c>
      <c r="X53" s="1293">
        <f>W53/$I53*100</f>
        <v>0</v>
      </c>
      <c r="Y53" s="1256">
        <f t="shared" si="57"/>
        <v>9321</v>
      </c>
      <c r="Z53" s="1293">
        <f>Y53/$I53*100</f>
        <v>10.048078996162305</v>
      </c>
      <c r="AA53" s="1256">
        <f t="shared" si="57"/>
        <v>918</v>
      </c>
      <c r="AB53" s="1293">
        <f>AA53/$I53*100</f>
        <v>0.98960803760079341</v>
      </c>
      <c r="AC53" s="1256">
        <f t="shared" si="57"/>
        <v>509</v>
      </c>
      <c r="AD53" s="1293">
        <f>AC53/$I53*100</f>
        <v>0.54870423871329399</v>
      </c>
      <c r="AE53" s="13"/>
      <c r="AF53" s="13"/>
    </row>
    <row r="54" spans="1:32" s="1258" customFormat="1" ht="14.1" customHeight="1">
      <c r="A54" s="2804"/>
      <c r="B54" s="1141"/>
      <c r="C54" s="1142"/>
      <c r="D54" s="1148"/>
      <c r="E54" s="1148"/>
      <c r="F54" s="1148"/>
      <c r="G54" s="1148"/>
      <c r="H54" s="1148"/>
      <c r="I54" s="1148"/>
      <c r="J54" s="1148"/>
      <c r="K54" s="1148"/>
      <c r="L54" s="1294"/>
      <c r="M54" s="1148"/>
      <c r="N54" s="1294"/>
      <c r="O54" s="1148"/>
      <c r="P54" s="1294"/>
      <c r="Q54" s="1148"/>
      <c r="R54" s="1294"/>
      <c r="S54" s="1148"/>
      <c r="T54" s="1294"/>
      <c r="U54" s="1148"/>
      <c r="V54" s="1294"/>
      <c r="W54" s="1148"/>
      <c r="X54" s="1294"/>
      <c r="Y54" s="1148"/>
      <c r="Z54" s="1294"/>
      <c r="AA54" s="1148"/>
      <c r="AB54" s="1294"/>
      <c r="AC54" s="1148"/>
      <c r="AD54" s="1294"/>
      <c r="AE54" s="13"/>
      <c r="AF54" s="13"/>
    </row>
    <row r="55" spans="1:32" s="13" customFormat="1" ht="14.1" customHeight="1">
      <c r="A55" s="2804" t="s">
        <v>503</v>
      </c>
      <c r="B55" s="1245">
        <v>4</v>
      </c>
      <c r="C55" s="1245" t="s">
        <v>746</v>
      </c>
      <c r="D55" s="1245">
        <v>0</v>
      </c>
      <c r="E55" s="1245">
        <v>15643</v>
      </c>
      <c r="F55" s="1245">
        <v>63921</v>
      </c>
      <c r="G55" s="1245">
        <v>1251903</v>
      </c>
      <c r="H55" s="1245">
        <f t="shared" ref="H55:H61" si="58">F55+G55</f>
        <v>1315824</v>
      </c>
      <c r="I55" s="1245">
        <f t="shared" ref="I55:I61" si="59">D55+E55+H55</f>
        <v>1331467</v>
      </c>
      <c r="J55" s="1245">
        <f t="shared" ref="J55:J61" si="60">D55+E55+F55</f>
        <v>79564</v>
      </c>
      <c r="K55" s="1245">
        <v>15941</v>
      </c>
      <c r="L55" s="1286">
        <f t="shared" ref="L55:L62" si="61">K55/$I55*100</f>
        <v>1.197250851879919</v>
      </c>
      <c r="M55" s="1245">
        <v>1013688</v>
      </c>
      <c r="N55" s="1286">
        <f t="shared" ref="N55:N62" si="62">M55/$I55*100</f>
        <v>76.133167401069642</v>
      </c>
      <c r="O55" s="1245">
        <v>16696</v>
      </c>
      <c r="P55" s="1286">
        <f t="shared" ref="P55:P62" si="63">O55/$I55*100</f>
        <v>1.2539552238245484</v>
      </c>
      <c r="Q55" s="1245">
        <v>1131</v>
      </c>
      <c r="R55" s="1286">
        <f t="shared" ref="R55:R62" si="64">Q55/$I55*100</f>
        <v>8.4943900224339022E-2</v>
      </c>
      <c r="S55" s="1245">
        <v>170334</v>
      </c>
      <c r="T55" s="1286">
        <f t="shared" ref="T55:T62" si="65">S55/$I55*100</f>
        <v>12.792956941478836</v>
      </c>
      <c r="U55" s="1245">
        <v>0</v>
      </c>
      <c r="V55" s="1286">
        <f t="shared" ref="V55:V62" si="66">U55/$I55*100</f>
        <v>0</v>
      </c>
      <c r="W55" s="1245">
        <v>0</v>
      </c>
      <c r="X55" s="1286">
        <f t="shared" ref="X55:X62" si="67">W55/$I55*100</f>
        <v>0</v>
      </c>
      <c r="Y55" s="1245">
        <v>109966</v>
      </c>
      <c r="Z55" s="1286">
        <f t="shared" ref="Z55:Z62" si="68">Y55/$I55*100</f>
        <v>8.2590105500173863</v>
      </c>
      <c r="AA55" s="1245">
        <v>2927</v>
      </c>
      <c r="AB55" s="1286">
        <f t="shared" ref="AB55:AB62" si="69">AA55/$I55*100</f>
        <v>0.2198327108369941</v>
      </c>
      <c r="AC55" s="1245">
        <v>784</v>
      </c>
      <c r="AD55" s="1286">
        <f t="shared" ref="AD55:AD62" si="70">AC55/$I55*100</f>
        <v>5.8882420668330493E-2</v>
      </c>
    </row>
    <row r="56" spans="1:32" s="13" customFormat="1" ht="14.1" customHeight="1">
      <c r="A56" s="2804"/>
      <c r="B56" s="1249">
        <v>41</v>
      </c>
      <c r="C56" s="1249" t="s">
        <v>747</v>
      </c>
      <c r="D56" s="1249">
        <v>19599</v>
      </c>
      <c r="E56" s="1249">
        <v>25187</v>
      </c>
      <c r="F56" s="1249">
        <v>0</v>
      </c>
      <c r="G56" s="1249">
        <v>183166</v>
      </c>
      <c r="H56" s="1249">
        <f t="shared" si="58"/>
        <v>183166</v>
      </c>
      <c r="I56" s="1249">
        <f t="shared" si="59"/>
        <v>227952</v>
      </c>
      <c r="J56" s="1249">
        <f t="shared" si="60"/>
        <v>44786</v>
      </c>
      <c r="K56" s="1249">
        <v>0</v>
      </c>
      <c r="L56" s="1290">
        <f t="shared" si="61"/>
        <v>0</v>
      </c>
      <c r="M56" s="1249">
        <v>136774</v>
      </c>
      <c r="N56" s="1290">
        <f t="shared" si="62"/>
        <v>60.001228328770971</v>
      </c>
      <c r="O56" s="1249">
        <v>972</v>
      </c>
      <c r="P56" s="1290">
        <f t="shared" si="63"/>
        <v>0.42640555906506628</v>
      </c>
      <c r="Q56" s="1249">
        <v>798</v>
      </c>
      <c r="R56" s="1290">
        <f t="shared" si="64"/>
        <v>0.35007369972625813</v>
      </c>
      <c r="S56" s="1249">
        <v>32023</v>
      </c>
      <c r="T56" s="1290">
        <f t="shared" si="65"/>
        <v>14.048132940268127</v>
      </c>
      <c r="U56" s="1249">
        <v>0</v>
      </c>
      <c r="V56" s="1290">
        <f t="shared" si="66"/>
        <v>0</v>
      </c>
      <c r="W56" s="1249">
        <v>0</v>
      </c>
      <c r="X56" s="1290">
        <f t="shared" si="67"/>
        <v>0</v>
      </c>
      <c r="Y56" s="1249">
        <v>53486</v>
      </c>
      <c r="Z56" s="1290">
        <f t="shared" si="68"/>
        <v>23.463711658594789</v>
      </c>
      <c r="AA56" s="1249">
        <v>530</v>
      </c>
      <c r="AB56" s="1290">
        <f t="shared" si="69"/>
        <v>0.23250508879062259</v>
      </c>
      <c r="AC56" s="1249">
        <v>3369</v>
      </c>
      <c r="AD56" s="1290">
        <f t="shared" si="70"/>
        <v>1.4779427247841652</v>
      </c>
    </row>
    <row r="57" spans="1:32" s="13" customFormat="1" ht="14.1" customHeight="1">
      <c r="A57" s="2804"/>
      <c r="B57" s="1249">
        <v>47</v>
      </c>
      <c r="C57" s="1249" t="s">
        <v>749</v>
      </c>
      <c r="D57" s="1249">
        <v>6202</v>
      </c>
      <c r="E57" s="1249">
        <v>17636</v>
      </c>
      <c r="F57" s="1249">
        <v>0</v>
      </c>
      <c r="G57" s="1249">
        <v>87806</v>
      </c>
      <c r="H57" s="1249">
        <f>F57+G57</f>
        <v>87806</v>
      </c>
      <c r="I57" s="1249">
        <f>D57+E57+H57</f>
        <v>111644</v>
      </c>
      <c r="J57" s="1249">
        <f>D57+E57+F57</f>
        <v>23838</v>
      </c>
      <c r="K57" s="1249">
        <v>0</v>
      </c>
      <c r="L57" s="1290">
        <f>K57/$I57*100</f>
        <v>0</v>
      </c>
      <c r="M57" s="1249">
        <v>55411</v>
      </c>
      <c r="N57" s="1290">
        <f>M57/$I57*100</f>
        <v>49.631865572713266</v>
      </c>
      <c r="O57" s="1249">
        <v>6685</v>
      </c>
      <c r="P57" s="1290">
        <f>O57/$I57*100</f>
        <v>5.9877825946759344</v>
      </c>
      <c r="Q57" s="1249">
        <v>244</v>
      </c>
      <c r="R57" s="1290">
        <f>Q57/$I57*100</f>
        <v>0.21855182544516499</v>
      </c>
      <c r="S57" s="1249">
        <v>22285</v>
      </c>
      <c r="T57" s="1290">
        <f>S57/$I57*100</f>
        <v>19.960768155924189</v>
      </c>
      <c r="U57" s="1249">
        <v>0</v>
      </c>
      <c r="V57" s="1290">
        <f>U57/$I57*100</f>
        <v>0</v>
      </c>
      <c r="W57" s="1249">
        <v>0</v>
      </c>
      <c r="X57" s="1290">
        <f>W57/$I57*100</f>
        <v>0</v>
      </c>
      <c r="Y57" s="1249">
        <v>23024</v>
      </c>
      <c r="Z57" s="1290">
        <f>Y57/$I57*100</f>
        <v>20.62269356167819</v>
      </c>
      <c r="AA57" s="1249">
        <v>733</v>
      </c>
      <c r="AB57" s="1290">
        <f>AA57/$I57*100</f>
        <v>0.6565511805381391</v>
      </c>
      <c r="AC57" s="1249">
        <v>3262</v>
      </c>
      <c r="AD57" s="1290">
        <f>AC57/$I57*100</f>
        <v>2.9217871090251157</v>
      </c>
    </row>
    <row r="58" spans="1:32" s="13" customFormat="1" ht="14.1" customHeight="1">
      <c r="A58" s="2804"/>
      <c r="B58" s="1249">
        <v>19</v>
      </c>
      <c r="C58" s="1249" t="s">
        <v>846</v>
      </c>
      <c r="D58" s="1249">
        <v>11344</v>
      </c>
      <c r="E58" s="1249">
        <v>3916</v>
      </c>
      <c r="F58" s="1249">
        <v>0</v>
      </c>
      <c r="G58" s="1249">
        <v>116346</v>
      </c>
      <c r="H58" s="1249">
        <f>F58+G58</f>
        <v>116346</v>
      </c>
      <c r="I58" s="1249">
        <f>D58+E58+H58</f>
        <v>131606</v>
      </c>
      <c r="J58" s="1249">
        <f>D58+E58+F58</f>
        <v>15260</v>
      </c>
      <c r="K58" s="1249">
        <v>0</v>
      </c>
      <c r="L58" s="1290">
        <f>K58/$I58*100</f>
        <v>0</v>
      </c>
      <c r="M58" s="1249">
        <v>51529</v>
      </c>
      <c r="N58" s="1290">
        <f>M58/$I58*100</f>
        <v>39.153989939668406</v>
      </c>
      <c r="O58" s="1249">
        <v>5686</v>
      </c>
      <c r="P58" s="1290">
        <f>O58/$I58*100</f>
        <v>4.3204717110162152</v>
      </c>
      <c r="Q58" s="1249">
        <v>3122</v>
      </c>
      <c r="R58" s="1290">
        <f>Q58/$I58*100</f>
        <v>2.3722322690454845</v>
      </c>
      <c r="S58" s="1249">
        <v>59708</v>
      </c>
      <c r="T58" s="1290">
        <f>S58/$I58*100</f>
        <v>45.368752184550857</v>
      </c>
      <c r="U58" s="1249">
        <v>0</v>
      </c>
      <c r="V58" s="1290">
        <f>U58/$I58*100</f>
        <v>0</v>
      </c>
      <c r="W58" s="1249">
        <v>0</v>
      </c>
      <c r="X58" s="1290">
        <f>W58/$I58*100</f>
        <v>0</v>
      </c>
      <c r="Y58" s="1249">
        <v>9853</v>
      </c>
      <c r="Z58" s="1290">
        <f>Y58/$I58*100</f>
        <v>7.4867407261067127</v>
      </c>
      <c r="AA58" s="1249">
        <v>10</v>
      </c>
      <c r="AB58" s="1290">
        <f>AA58/$I58*100</f>
        <v>7.5984377611962974E-3</v>
      </c>
      <c r="AC58" s="1249">
        <v>1698</v>
      </c>
      <c r="AD58" s="1290">
        <f>AC58/$I58*100</f>
        <v>1.2902147318511314</v>
      </c>
    </row>
    <row r="59" spans="1:32" s="13" customFormat="1" ht="14.1" customHeight="1">
      <c r="A59" s="2804"/>
      <c r="B59" s="1249">
        <v>46</v>
      </c>
      <c r="C59" s="1249" t="s">
        <v>751</v>
      </c>
      <c r="D59" s="1249">
        <v>22650</v>
      </c>
      <c r="E59" s="1249">
        <v>54549</v>
      </c>
      <c r="F59" s="1249">
        <v>8226</v>
      </c>
      <c r="G59" s="1249">
        <v>546740</v>
      </c>
      <c r="H59" s="1249">
        <f t="shared" si="58"/>
        <v>554966</v>
      </c>
      <c r="I59" s="1249">
        <f t="shared" si="59"/>
        <v>632165</v>
      </c>
      <c r="J59" s="1249">
        <f t="shared" si="60"/>
        <v>85425</v>
      </c>
      <c r="K59" s="1249">
        <v>5041</v>
      </c>
      <c r="L59" s="1290">
        <f t="shared" si="61"/>
        <v>0.79741839551382943</v>
      </c>
      <c r="M59" s="1249">
        <v>390655</v>
      </c>
      <c r="N59" s="1290">
        <f t="shared" si="62"/>
        <v>61.796366454960335</v>
      </c>
      <c r="O59" s="1249">
        <v>24787</v>
      </c>
      <c r="P59" s="1290">
        <f t="shared" si="63"/>
        <v>3.9209699999209069</v>
      </c>
      <c r="Q59" s="1249">
        <v>177</v>
      </c>
      <c r="R59" s="1290">
        <f t="shared" si="64"/>
        <v>2.7999019243393736E-2</v>
      </c>
      <c r="S59" s="1249">
        <v>147738</v>
      </c>
      <c r="T59" s="1290">
        <f t="shared" si="65"/>
        <v>23.370164434918099</v>
      </c>
      <c r="U59" s="1249">
        <v>0</v>
      </c>
      <c r="V59" s="1290">
        <f t="shared" si="66"/>
        <v>0</v>
      </c>
      <c r="W59" s="1249">
        <v>0</v>
      </c>
      <c r="X59" s="1290">
        <f t="shared" si="67"/>
        <v>0</v>
      </c>
      <c r="Y59" s="1249">
        <v>58987</v>
      </c>
      <c r="Z59" s="1290">
        <f t="shared" si="68"/>
        <v>9.3309499893224075</v>
      </c>
      <c r="AA59" s="1249">
        <v>4119</v>
      </c>
      <c r="AB59" s="1290">
        <f t="shared" si="69"/>
        <v>0.65157039696914565</v>
      </c>
      <c r="AC59" s="1249">
        <v>661</v>
      </c>
      <c r="AD59" s="1290">
        <f t="shared" si="70"/>
        <v>0.10456130915188283</v>
      </c>
    </row>
    <row r="60" spans="1:32" s="13" customFormat="1" ht="14.1" customHeight="1">
      <c r="A60" s="2804"/>
      <c r="B60" s="1260">
        <v>89</v>
      </c>
      <c r="C60" s="1260" t="s">
        <v>815</v>
      </c>
      <c r="D60" s="1260">
        <v>8713</v>
      </c>
      <c r="E60" s="1260">
        <v>68103</v>
      </c>
      <c r="F60" s="1260">
        <v>19634</v>
      </c>
      <c r="G60" s="1260">
        <v>912964</v>
      </c>
      <c r="H60" s="1249">
        <f t="shared" si="58"/>
        <v>932598</v>
      </c>
      <c r="I60" s="1249">
        <f t="shared" si="59"/>
        <v>1009414</v>
      </c>
      <c r="J60" s="1249">
        <f t="shared" si="60"/>
        <v>96450</v>
      </c>
      <c r="K60" s="1260">
        <v>649</v>
      </c>
      <c r="L60" s="1297">
        <f t="shared" si="61"/>
        <v>6.4294729417265856E-2</v>
      </c>
      <c r="M60" s="1260">
        <v>529628</v>
      </c>
      <c r="N60" s="1297">
        <f t="shared" si="62"/>
        <v>52.468858169195201</v>
      </c>
      <c r="O60" s="1260">
        <v>20767</v>
      </c>
      <c r="P60" s="1297">
        <f t="shared" si="63"/>
        <v>2.0573322739728201</v>
      </c>
      <c r="Q60" s="1260">
        <v>0</v>
      </c>
      <c r="R60" s="1297">
        <f t="shared" si="64"/>
        <v>0</v>
      </c>
      <c r="S60" s="1260">
        <v>333270</v>
      </c>
      <c r="T60" s="1297">
        <f t="shared" si="65"/>
        <v>33.016185628493361</v>
      </c>
      <c r="U60" s="1260">
        <v>0</v>
      </c>
      <c r="V60" s="1297">
        <f t="shared" si="66"/>
        <v>0</v>
      </c>
      <c r="W60" s="1260">
        <v>0</v>
      </c>
      <c r="X60" s="1297">
        <f t="shared" si="67"/>
        <v>0</v>
      </c>
      <c r="Y60" s="1260">
        <v>113557</v>
      </c>
      <c r="Z60" s="1297">
        <f t="shared" si="68"/>
        <v>11.249794435187148</v>
      </c>
      <c r="AA60" s="1260">
        <v>858</v>
      </c>
      <c r="AB60" s="1297">
        <f t="shared" si="69"/>
        <v>8.4999811771978601E-2</v>
      </c>
      <c r="AC60" s="1260">
        <v>10685</v>
      </c>
      <c r="AD60" s="1297">
        <f t="shared" si="70"/>
        <v>1.0585349519622276</v>
      </c>
    </row>
    <row r="61" spans="1:32" s="13" customFormat="1" ht="14.1" customHeight="1" thickBot="1">
      <c r="A61" s="2804"/>
      <c r="B61" s="1253">
        <v>32</v>
      </c>
      <c r="C61" s="1253" t="s">
        <v>753</v>
      </c>
      <c r="D61" s="1253">
        <v>1170</v>
      </c>
      <c r="E61" s="1253">
        <v>11400</v>
      </c>
      <c r="F61" s="1253">
        <v>0</v>
      </c>
      <c r="G61" s="1253">
        <v>63050</v>
      </c>
      <c r="H61" s="1253">
        <f t="shared" si="58"/>
        <v>63050</v>
      </c>
      <c r="I61" s="1253">
        <f t="shared" si="59"/>
        <v>75620</v>
      </c>
      <c r="J61" s="1253">
        <f t="shared" si="60"/>
        <v>12570</v>
      </c>
      <c r="K61" s="1253">
        <v>0</v>
      </c>
      <c r="L61" s="1292">
        <f t="shared" si="61"/>
        <v>0</v>
      </c>
      <c r="M61" s="1253">
        <v>60850</v>
      </c>
      <c r="N61" s="1292">
        <f t="shared" si="62"/>
        <v>80.468130124305731</v>
      </c>
      <c r="O61" s="1253">
        <v>380</v>
      </c>
      <c r="P61" s="1292">
        <f t="shared" si="63"/>
        <v>0.50251256281407031</v>
      </c>
      <c r="Q61" s="1253">
        <v>0</v>
      </c>
      <c r="R61" s="1292">
        <f t="shared" si="64"/>
        <v>0</v>
      </c>
      <c r="S61" s="1253">
        <v>13586</v>
      </c>
      <c r="T61" s="1292">
        <f t="shared" si="65"/>
        <v>17.966146522084106</v>
      </c>
      <c r="U61" s="1253">
        <v>0</v>
      </c>
      <c r="V61" s="1292">
        <f t="shared" si="66"/>
        <v>0</v>
      </c>
      <c r="W61" s="1253">
        <v>0</v>
      </c>
      <c r="X61" s="1292">
        <f t="shared" si="67"/>
        <v>0</v>
      </c>
      <c r="Y61" s="1253">
        <v>804</v>
      </c>
      <c r="Z61" s="1292">
        <f t="shared" si="68"/>
        <v>1.0632107907960857</v>
      </c>
      <c r="AA61" s="1253">
        <v>0</v>
      </c>
      <c r="AB61" s="1292">
        <f t="shared" si="69"/>
        <v>0</v>
      </c>
      <c r="AC61" s="1253">
        <v>0</v>
      </c>
      <c r="AD61" s="1292">
        <f t="shared" si="70"/>
        <v>0</v>
      </c>
    </row>
    <row r="62" spans="1:32" s="1258" customFormat="1" ht="14.1" customHeight="1" thickTop="1">
      <c r="A62" s="2804"/>
      <c r="B62" s="1130"/>
      <c r="C62" s="1131" t="s">
        <v>113</v>
      </c>
      <c r="D62" s="1256">
        <f t="shared" ref="D62:K62" si="71">+SUM(D55:D61)</f>
        <v>69678</v>
      </c>
      <c r="E62" s="1256">
        <f t="shared" si="71"/>
        <v>196434</v>
      </c>
      <c r="F62" s="1256">
        <f t="shared" si="71"/>
        <v>91781</v>
      </c>
      <c r="G62" s="1256">
        <f t="shared" si="71"/>
        <v>3161975</v>
      </c>
      <c r="H62" s="1256">
        <f t="shared" si="71"/>
        <v>3253756</v>
      </c>
      <c r="I62" s="1256">
        <f t="shared" si="71"/>
        <v>3519868</v>
      </c>
      <c r="J62" s="1256">
        <f t="shared" si="71"/>
        <v>357893</v>
      </c>
      <c r="K62" s="1256">
        <f t="shared" si="71"/>
        <v>21631</v>
      </c>
      <c r="L62" s="1293">
        <f t="shared" si="61"/>
        <v>0.61454009070794702</v>
      </c>
      <c r="M62" s="1256">
        <f>+SUM(M55:M61)</f>
        <v>2238535</v>
      </c>
      <c r="N62" s="1293">
        <f t="shared" si="62"/>
        <v>63.597129210527214</v>
      </c>
      <c r="O62" s="1256">
        <f>+SUM(O55:O61)</f>
        <v>75973</v>
      </c>
      <c r="P62" s="1293">
        <f t="shared" si="63"/>
        <v>2.1584048038165067</v>
      </c>
      <c r="Q62" s="1256">
        <f>+SUM(Q55:Q61)</f>
        <v>5472</v>
      </c>
      <c r="R62" s="1293">
        <f t="shared" si="64"/>
        <v>0.15546037521861616</v>
      </c>
      <c r="S62" s="1256">
        <f>+SUM(S55:S61)</f>
        <v>778944</v>
      </c>
      <c r="T62" s="1293">
        <f t="shared" si="65"/>
        <v>22.129920781120202</v>
      </c>
      <c r="U62" s="1256">
        <f>+SUM(U55:U61)</f>
        <v>0</v>
      </c>
      <c r="V62" s="1293">
        <f t="shared" si="66"/>
        <v>0</v>
      </c>
      <c r="W62" s="1256">
        <f>+SUM(W55:W61)</f>
        <v>0</v>
      </c>
      <c r="X62" s="1293">
        <f t="shared" si="67"/>
        <v>0</v>
      </c>
      <c r="Y62" s="1256">
        <f>+SUM(Y55:Y61)</f>
        <v>369677</v>
      </c>
      <c r="Z62" s="1293">
        <f t="shared" si="68"/>
        <v>10.502581346800504</v>
      </c>
      <c r="AA62" s="1256">
        <f>+SUM(AA55:AA61)</f>
        <v>9177</v>
      </c>
      <c r="AB62" s="1293">
        <f t="shared" si="69"/>
        <v>0.2607200042728875</v>
      </c>
      <c r="AC62" s="1256">
        <f>+SUM(AC55:AC61)</f>
        <v>20459</v>
      </c>
      <c r="AD62" s="1293">
        <f t="shared" si="70"/>
        <v>0.58124338753612359</v>
      </c>
      <c r="AE62" s="13"/>
      <c r="AF62" s="13"/>
    </row>
    <row r="63" spans="1:32" s="1258" customFormat="1" ht="14.1" customHeight="1">
      <c r="A63" s="2804"/>
      <c r="B63" s="1141"/>
      <c r="C63" s="1142"/>
      <c r="D63" s="1148"/>
      <c r="E63" s="1148"/>
      <c r="F63" s="1148"/>
      <c r="G63" s="1148"/>
      <c r="H63" s="1148"/>
      <c r="I63" s="1148"/>
      <c r="J63" s="1148"/>
      <c r="K63" s="1148"/>
      <c r="L63" s="1294"/>
      <c r="M63" s="1148"/>
      <c r="N63" s="1294"/>
      <c r="O63" s="1148"/>
      <c r="P63" s="1294"/>
      <c r="Q63" s="1148"/>
      <c r="R63" s="1294"/>
      <c r="S63" s="1148"/>
      <c r="T63" s="1294"/>
      <c r="U63" s="1148"/>
      <c r="V63" s="1294"/>
      <c r="W63" s="1148"/>
      <c r="X63" s="1294"/>
      <c r="Y63" s="1148"/>
      <c r="Z63" s="1294"/>
      <c r="AA63" s="1148"/>
      <c r="AB63" s="1294"/>
      <c r="AC63" s="1148"/>
      <c r="AD63" s="1294"/>
      <c r="AE63" s="13"/>
      <c r="AF63" s="13"/>
    </row>
    <row r="64" spans="1:32" s="13" customFormat="1" ht="14.1" customHeight="1">
      <c r="A64" s="2805" t="s">
        <v>507</v>
      </c>
      <c r="B64" s="1245">
        <v>9</v>
      </c>
      <c r="C64" s="1245" t="s">
        <v>755</v>
      </c>
      <c r="D64" s="1245">
        <v>0</v>
      </c>
      <c r="E64" s="1245">
        <v>58797</v>
      </c>
      <c r="F64" s="1245">
        <v>0</v>
      </c>
      <c r="G64" s="1245">
        <v>299191</v>
      </c>
      <c r="H64" s="1260">
        <f>F64+G64</f>
        <v>299191</v>
      </c>
      <c r="I64" s="1248">
        <f>D64+E64+H64</f>
        <v>357988</v>
      </c>
      <c r="J64" s="1249">
        <f>D64+E64+F64</f>
        <v>58797</v>
      </c>
      <c r="K64" s="1245">
        <v>32322</v>
      </c>
      <c r="L64" s="1286">
        <f>K64/$I64*100</f>
        <v>9.0287942612601526</v>
      </c>
      <c r="M64" s="1245">
        <v>254914</v>
      </c>
      <c r="N64" s="1286">
        <f>M64/$I64*100</f>
        <v>71.207414773679574</v>
      </c>
      <c r="O64" s="1245">
        <v>263</v>
      </c>
      <c r="P64" s="1286">
        <f>O64/$I64*100</f>
        <v>7.3466149703342018E-2</v>
      </c>
      <c r="Q64" s="1245">
        <v>1977</v>
      </c>
      <c r="R64" s="1286">
        <f>Q64/$I64*100</f>
        <v>0.55225314815021731</v>
      </c>
      <c r="S64" s="1245">
        <v>52785</v>
      </c>
      <c r="T64" s="1286">
        <f>S64/$I64*100</f>
        <v>14.744907650535771</v>
      </c>
      <c r="U64" s="1288">
        <v>85</v>
      </c>
      <c r="V64" s="1286">
        <f>U64/$I64*100</f>
        <v>2.374381264176453E-2</v>
      </c>
      <c r="W64" s="1245">
        <v>0</v>
      </c>
      <c r="X64" s="1286">
        <f>W64/$I64*100</f>
        <v>0</v>
      </c>
      <c r="Y64" s="1245">
        <v>13337</v>
      </c>
      <c r="Z64" s="1286">
        <f>Y64/$I64*100</f>
        <v>3.7255438729789829</v>
      </c>
      <c r="AA64" s="1245">
        <v>884</v>
      </c>
      <c r="AB64" s="1286">
        <f>AA64/$I64*100</f>
        <v>0.24693565147435112</v>
      </c>
      <c r="AC64" s="1245">
        <v>1421</v>
      </c>
      <c r="AD64" s="1286">
        <f>AC64/$I64*100</f>
        <v>0.39694067957585172</v>
      </c>
    </row>
    <row r="65" spans="1:32" s="13" customFormat="1" ht="14.1" customHeight="1">
      <c r="A65" s="2805"/>
      <c r="B65" s="1249">
        <v>22</v>
      </c>
      <c r="C65" s="1249" t="s">
        <v>757</v>
      </c>
      <c r="D65" s="1249">
        <v>3852</v>
      </c>
      <c r="E65" s="1249">
        <v>5600</v>
      </c>
      <c r="F65" s="1249">
        <v>2900</v>
      </c>
      <c r="G65" s="1249">
        <v>81547</v>
      </c>
      <c r="H65" s="1249">
        <f>F65+G65</f>
        <v>84447</v>
      </c>
      <c r="I65" s="1249">
        <f>D65+E65+H65</f>
        <v>93899</v>
      </c>
      <c r="J65" s="1249">
        <f>D65+E65+F65</f>
        <v>12352</v>
      </c>
      <c r="K65" s="1249">
        <v>5175</v>
      </c>
      <c r="L65" s="1290">
        <f>K65/$I65*100</f>
        <v>5.5112408012864886</v>
      </c>
      <c r="M65" s="1249">
        <v>38806</v>
      </c>
      <c r="N65" s="1290">
        <f>M65/$I65*100</f>
        <v>41.327383678207433</v>
      </c>
      <c r="O65" s="1249">
        <v>3705</v>
      </c>
      <c r="P65" s="1290">
        <f>O65/$I65*100</f>
        <v>3.9457289215007614</v>
      </c>
      <c r="Q65" s="1249">
        <v>3677</v>
      </c>
      <c r="R65" s="1290">
        <f>Q65/$I65*100</f>
        <v>3.9159096476000812</v>
      </c>
      <c r="S65" s="1249">
        <v>33169</v>
      </c>
      <c r="T65" s="1290">
        <f>S65/$I65*100</f>
        <v>35.324124857559717</v>
      </c>
      <c r="U65" s="1249">
        <v>0</v>
      </c>
      <c r="V65" s="1290">
        <f>U65/$I65*100</f>
        <v>0</v>
      </c>
      <c r="W65" s="1249">
        <v>0</v>
      </c>
      <c r="X65" s="1290">
        <f>W65/$I65*100</f>
        <v>0</v>
      </c>
      <c r="Y65" s="1249">
        <v>692</v>
      </c>
      <c r="Z65" s="1290">
        <f>Y65/$I65*100</f>
        <v>0.73696205497396139</v>
      </c>
      <c r="AA65" s="1249">
        <v>0</v>
      </c>
      <c r="AB65" s="1290">
        <f>AA65/$I65*100</f>
        <v>0</v>
      </c>
      <c r="AC65" s="1249">
        <v>8675</v>
      </c>
      <c r="AD65" s="1290">
        <f>AC65/$I65*100</f>
        <v>9.2386500388715529</v>
      </c>
    </row>
    <row r="66" spans="1:32" s="13" customFormat="1" ht="14.1" customHeight="1">
      <c r="A66" s="2805"/>
      <c r="B66" s="1249">
        <v>74</v>
      </c>
      <c r="C66" s="1249" t="s">
        <v>758</v>
      </c>
      <c r="D66" s="1249">
        <v>1518</v>
      </c>
      <c r="E66" s="1249">
        <v>0</v>
      </c>
      <c r="F66" s="1249">
        <v>3364</v>
      </c>
      <c r="G66" s="1249">
        <v>121950</v>
      </c>
      <c r="H66" s="1249">
        <f>F66+G66</f>
        <v>125314</v>
      </c>
      <c r="I66" s="1249">
        <f>D66+E66+H66</f>
        <v>126832</v>
      </c>
      <c r="J66" s="1249">
        <f>D66+E66+F66</f>
        <v>4882</v>
      </c>
      <c r="K66" s="1249">
        <v>0</v>
      </c>
      <c r="L66" s="1290">
        <f>K66/$I66*100</f>
        <v>0</v>
      </c>
      <c r="M66" s="1249">
        <v>49141</v>
      </c>
      <c r="N66" s="1290">
        <f>M66/$I66*100</f>
        <v>38.744953954837897</v>
      </c>
      <c r="O66" s="1249">
        <v>115</v>
      </c>
      <c r="P66" s="1290">
        <f>O66/$I66*100</f>
        <v>9.0671124006559856E-2</v>
      </c>
      <c r="Q66" s="1249">
        <v>0</v>
      </c>
      <c r="R66" s="1290">
        <f>Q66/$I66*100</f>
        <v>0</v>
      </c>
      <c r="S66" s="1249">
        <v>61391</v>
      </c>
      <c r="T66" s="1290">
        <f>S66/$I66*100</f>
        <v>48.403399772927969</v>
      </c>
      <c r="U66" s="1249">
        <v>0</v>
      </c>
      <c r="V66" s="1290">
        <f>U66/$I66*100</f>
        <v>0</v>
      </c>
      <c r="W66" s="1249">
        <v>0</v>
      </c>
      <c r="X66" s="1290">
        <f>W66/$I66*100</f>
        <v>0</v>
      </c>
      <c r="Y66" s="1249">
        <v>15091</v>
      </c>
      <c r="Z66" s="1290">
        <f>Y66/$I66*100</f>
        <v>11.89841680333039</v>
      </c>
      <c r="AA66" s="1249">
        <v>171</v>
      </c>
      <c r="AB66" s="1290">
        <f>AA66/$I66*100</f>
        <v>0.13482401917497164</v>
      </c>
      <c r="AC66" s="1249">
        <v>923</v>
      </c>
      <c r="AD66" s="1290">
        <f>AC66/$I66*100</f>
        <v>0.72773432572221519</v>
      </c>
    </row>
    <row r="67" spans="1:32" s="13" customFormat="1" ht="14.1" customHeight="1" thickBot="1">
      <c r="A67" s="2805"/>
      <c r="B67" s="1253">
        <v>63</v>
      </c>
      <c r="C67" s="1253" t="s">
        <v>760</v>
      </c>
      <c r="D67" s="1253">
        <v>195</v>
      </c>
      <c r="E67" s="1253">
        <v>23422</v>
      </c>
      <c r="F67" s="1253">
        <v>0</v>
      </c>
      <c r="G67" s="1253">
        <v>178280</v>
      </c>
      <c r="H67" s="1262">
        <f>F67+G67</f>
        <v>178280</v>
      </c>
      <c r="I67" s="1250">
        <f>D67+E67+H67</f>
        <v>201897</v>
      </c>
      <c r="J67" s="1249">
        <f>D67+E67+F67</f>
        <v>23617</v>
      </c>
      <c r="K67" s="1253">
        <v>195</v>
      </c>
      <c r="L67" s="1292">
        <f>K67/$I67*100</f>
        <v>9.6583901692447141E-2</v>
      </c>
      <c r="M67" s="1253">
        <v>54072</v>
      </c>
      <c r="N67" s="1292">
        <f>M67/$I67*100</f>
        <v>26.78197298622565</v>
      </c>
      <c r="O67" s="1253">
        <v>14269</v>
      </c>
      <c r="P67" s="1292">
        <f>O67/$I67*100</f>
        <v>7.0674650935873249</v>
      </c>
      <c r="Q67" s="1253">
        <v>48</v>
      </c>
      <c r="R67" s="1292">
        <f>Q67/$I67*100</f>
        <v>2.3774498878140832E-2</v>
      </c>
      <c r="S67" s="1253">
        <v>94218</v>
      </c>
      <c r="T67" s="1292">
        <f>S67/$I67*100</f>
        <v>46.666369485430693</v>
      </c>
      <c r="U67" s="1253">
        <v>0</v>
      </c>
      <c r="V67" s="1292">
        <f>U67/$I67*100</f>
        <v>0</v>
      </c>
      <c r="W67" s="1253">
        <v>0</v>
      </c>
      <c r="X67" s="1292">
        <f>W67/$I67*100</f>
        <v>0</v>
      </c>
      <c r="Y67" s="1253">
        <v>39004</v>
      </c>
      <c r="Z67" s="1292">
        <f>Y67/$I67*100</f>
        <v>19.318761546729274</v>
      </c>
      <c r="AA67" s="1253">
        <v>91</v>
      </c>
      <c r="AB67" s="1292">
        <f>AA67/$I67*100</f>
        <v>4.5072487456475331E-2</v>
      </c>
      <c r="AC67" s="1253">
        <v>0</v>
      </c>
      <c r="AD67" s="1292">
        <f>AC67/$I67*100</f>
        <v>0</v>
      </c>
    </row>
    <row r="68" spans="1:32" s="1258" customFormat="1" ht="14.1" customHeight="1" thickTop="1">
      <c r="A68" s="2805"/>
      <c r="B68" s="1130"/>
      <c r="C68" s="1131" t="s">
        <v>113</v>
      </c>
      <c r="D68" s="1256">
        <f t="shared" ref="D68:AC68" si="72">+SUM(D64:D67)</f>
        <v>5565</v>
      </c>
      <c r="E68" s="1256">
        <f t="shared" si="72"/>
        <v>87819</v>
      </c>
      <c r="F68" s="1256">
        <f t="shared" si="72"/>
        <v>6264</v>
      </c>
      <c r="G68" s="1256">
        <f t="shared" si="72"/>
        <v>680968</v>
      </c>
      <c r="H68" s="1256">
        <f t="shared" si="72"/>
        <v>687232</v>
      </c>
      <c r="I68" s="1256">
        <f t="shared" si="72"/>
        <v>780616</v>
      </c>
      <c r="J68" s="1256">
        <f t="shared" si="72"/>
        <v>99648</v>
      </c>
      <c r="K68" s="1256">
        <f t="shared" si="72"/>
        <v>37692</v>
      </c>
      <c r="L68" s="1293">
        <f>K68/$I68*100</f>
        <v>4.8284944197915491</v>
      </c>
      <c r="M68" s="1256">
        <f t="shared" si="72"/>
        <v>396933</v>
      </c>
      <c r="N68" s="1293">
        <f>M68/$I68*100</f>
        <v>50.848688727876443</v>
      </c>
      <c r="O68" s="1256">
        <f t="shared" si="72"/>
        <v>18352</v>
      </c>
      <c r="P68" s="1293">
        <f>O68/$I68*100</f>
        <v>2.3509638541869498</v>
      </c>
      <c r="Q68" s="1256">
        <f t="shared" si="72"/>
        <v>5702</v>
      </c>
      <c r="R68" s="1293">
        <f>Q68/$I68*100</f>
        <v>0.73044877378890516</v>
      </c>
      <c r="S68" s="1256">
        <f t="shared" si="72"/>
        <v>241563</v>
      </c>
      <c r="T68" s="1293">
        <f>S68/$I68*100</f>
        <v>30.945176629738562</v>
      </c>
      <c r="U68" s="1256">
        <f t="shared" si="72"/>
        <v>85</v>
      </c>
      <c r="V68" s="1293">
        <f>U68/$I68*100</f>
        <v>1.0888836508603462E-2</v>
      </c>
      <c r="W68" s="1256">
        <f t="shared" si="72"/>
        <v>0</v>
      </c>
      <c r="X68" s="1293">
        <f>W68/$I68*100</f>
        <v>0</v>
      </c>
      <c r="Y68" s="1256">
        <f t="shared" si="72"/>
        <v>68124</v>
      </c>
      <c r="Z68" s="1293">
        <f>Y68/$I68*100</f>
        <v>8.726954097789438</v>
      </c>
      <c r="AA68" s="1256">
        <f t="shared" si="72"/>
        <v>1146</v>
      </c>
      <c r="AB68" s="1293">
        <f>AA68/$I68*100</f>
        <v>0.14680713692775962</v>
      </c>
      <c r="AC68" s="1256">
        <f t="shared" si="72"/>
        <v>11019</v>
      </c>
      <c r="AD68" s="1293">
        <f>AC68/$I68*100</f>
        <v>1.4115775233917829</v>
      </c>
      <c r="AE68" s="13"/>
      <c r="AF68" s="13"/>
    </row>
    <row r="69" spans="1:32" s="1258" customFormat="1" ht="14.1" customHeight="1">
      <c r="A69" s="2805"/>
      <c r="B69" s="1141"/>
      <c r="C69" s="1142"/>
      <c r="D69" s="1148"/>
      <c r="E69" s="1148"/>
      <c r="F69" s="1148"/>
      <c r="G69" s="1148"/>
      <c r="H69" s="1148"/>
      <c r="I69" s="1148"/>
      <c r="J69" s="1148"/>
      <c r="K69" s="1148"/>
      <c r="L69" s="1294"/>
      <c r="M69" s="1148"/>
      <c r="N69" s="1294"/>
      <c r="O69" s="1148"/>
      <c r="P69" s="1294"/>
      <c r="Q69" s="1148"/>
      <c r="R69" s="1294"/>
      <c r="S69" s="1148"/>
      <c r="T69" s="1294"/>
      <c r="U69" s="1148"/>
      <c r="V69" s="1294"/>
      <c r="W69" s="1148"/>
      <c r="X69" s="1294"/>
      <c r="Y69" s="1148"/>
      <c r="Z69" s="1294"/>
      <c r="AA69" s="1148"/>
      <c r="AB69" s="1294"/>
      <c r="AC69" s="1148"/>
      <c r="AD69" s="1294"/>
      <c r="AE69" s="13"/>
      <c r="AF69" s="13"/>
    </row>
    <row r="70" spans="1:32" s="13" customFormat="1" ht="14.1" customHeight="1">
      <c r="A70" s="2804" t="s">
        <v>762</v>
      </c>
      <c r="B70" s="1245">
        <v>57</v>
      </c>
      <c r="C70" s="1245" t="s">
        <v>504</v>
      </c>
      <c r="D70" s="1245">
        <v>6611</v>
      </c>
      <c r="E70" s="1245">
        <v>141165</v>
      </c>
      <c r="F70" s="1245">
        <v>19533</v>
      </c>
      <c r="G70" s="1245">
        <v>1282077</v>
      </c>
      <c r="H70" s="1249">
        <f t="shared" ref="H70:H78" si="73">F70+G70</f>
        <v>1301610</v>
      </c>
      <c r="I70" s="1249">
        <f t="shared" ref="I70:I78" si="74">D70+E70+H70</f>
        <v>1449386</v>
      </c>
      <c r="J70" s="1245">
        <f t="shared" ref="J70:J78" si="75">D70+E70+F70</f>
        <v>167309</v>
      </c>
      <c r="K70" s="1245">
        <v>432</v>
      </c>
      <c r="L70" s="1286">
        <f t="shared" ref="L70:L79" si="76">K70/$I70*100</f>
        <v>2.9805724630981668E-2</v>
      </c>
      <c r="M70" s="1245">
        <v>1184776</v>
      </c>
      <c r="N70" s="1286">
        <f t="shared" ref="N70:N79" si="77">M70/$I70*100</f>
        <v>81.743303716194305</v>
      </c>
      <c r="O70" s="1245">
        <v>37108</v>
      </c>
      <c r="P70" s="1286">
        <f t="shared" ref="P70:P79" si="78">O70/$I70*100</f>
        <v>2.5602565500149717</v>
      </c>
      <c r="Q70" s="1245">
        <v>0</v>
      </c>
      <c r="R70" s="1286">
        <f t="shared" ref="R70:R79" si="79">Q70/$I70*100</f>
        <v>0</v>
      </c>
      <c r="S70" s="1245">
        <v>90641</v>
      </c>
      <c r="T70" s="1286">
        <f t="shared" ref="T70:T79" si="80">S70/$I70*100</f>
        <v>6.253751588603726</v>
      </c>
      <c r="U70" s="1245">
        <v>0</v>
      </c>
      <c r="V70" s="1286">
        <f t="shared" ref="V70:V79" si="81">U70/$I70*100</f>
        <v>0</v>
      </c>
      <c r="W70" s="1245">
        <v>0</v>
      </c>
      <c r="X70" s="1286">
        <f t="shared" ref="X70:X79" si="82">W70/$I70*100</f>
        <v>0</v>
      </c>
      <c r="Y70" s="1245">
        <v>135457</v>
      </c>
      <c r="Z70" s="1286">
        <f t="shared" ref="Z70:Z79" si="83">Y70/$I70*100</f>
        <v>9.345819540136306</v>
      </c>
      <c r="AA70" s="1245">
        <v>972</v>
      </c>
      <c r="AB70" s="1286">
        <f t="shared" ref="AB70:AB79" si="84">AA70/$I70*100</f>
        <v>6.7062880419708759E-2</v>
      </c>
      <c r="AC70" s="1245">
        <v>0</v>
      </c>
      <c r="AD70" s="1286">
        <f t="shared" ref="AD70:AD79" si="85">AC70/$I70*100</f>
        <v>0</v>
      </c>
    </row>
    <row r="71" spans="1:32" s="13" customFormat="1" ht="14.1" customHeight="1">
      <c r="A71" s="2804"/>
      <c r="B71" s="1249">
        <v>1</v>
      </c>
      <c r="C71" s="1249" t="s">
        <v>763</v>
      </c>
      <c r="D71" s="1249">
        <v>69861</v>
      </c>
      <c r="E71" s="1249">
        <v>195844</v>
      </c>
      <c r="F71" s="1249">
        <v>81557</v>
      </c>
      <c r="G71" s="1249">
        <v>2106856</v>
      </c>
      <c r="H71" s="1249">
        <f t="shared" si="73"/>
        <v>2188413</v>
      </c>
      <c r="I71" s="1249">
        <f t="shared" si="74"/>
        <v>2454118</v>
      </c>
      <c r="J71" s="1249">
        <f t="shared" si="75"/>
        <v>347262</v>
      </c>
      <c r="K71" s="1109">
        <v>27150</v>
      </c>
      <c r="L71" s="1290">
        <f t="shared" si="76"/>
        <v>1.1063037718642705</v>
      </c>
      <c r="M71" s="1249">
        <v>1467069</v>
      </c>
      <c r="N71" s="1290">
        <f t="shared" si="77"/>
        <v>59.779888334627749</v>
      </c>
      <c r="O71" s="1249">
        <v>160444</v>
      </c>
      <c r="P71" s="1290">
        <f t="shared" si="78"/>
        <v>6.5377459437565761</v>
      </c>
      <c r="Q71" s="1249">
        <v>2018</v>
      </c>
      <c r="R71" s="1290">
        <f t="shared" si="79"/>
        <v>8.2229134866375619E-2</v>
      </c>
      <c r="S71" s="1249">
        <v>373870</v>
      </c>
      <c r="T71" s="1290">
        <f t="shared" si="80"/>
        <v>15.234393782206071</v>
      </c>
      <c r="U71" s="1249">
        <v>3509</v>
      </c>
      <c r="V71" s="1290">
        <f t="shared" si="81"/>
        <v>0.14298415968588307</v>
      </c>
      <c r="W71" s="1249">
        <v>0</v>
      </c>
      <c r="X71" s="1290">
        <f t="shared" si="82"/>
        <v>0</v>
      </c>
      <c r="Y71" s="1249">
        <v>419307</v>
      </c>
      <c r="Z71" s="1290">
        <f t="shared" si="83"/>
        <v>17.085853247480358</v>
      </c>
      <c r="AA71" s="1249">
        <v>0</v>
      </c>
      <c r="AB71" s="1290">
        <f t="shared" si="84"/>
        <v>0</v>
      </c>
      <c r="AC71" s="1249">
        <v>751</v>
      </c>
      <c r="AD71" s="1290">
        <f t="shared" si="85"/>
        <v>3.0601625512709656E-2</v>
      </c>
    </row>
    <row r="72" spans="1:32" s="13" customFormat="1" ht="14.1" customHeight="1">
      <c r="A72" s="2804"/>
      <c r="B72" s="1249">
        <v>10</v>
      </c>
      <c r="C72" s="1249" t="s">
        <v>764</v>
      </c>
      <c r="D72" s="1249">
        <v>26346</v>
      </c>
      <c r="E72" s="1249">
        <v>36055</v>
      </c>
      <c r="F72" s="1249">
        <v>0</v>
      </c>
      <c r="G72" s="1249">
        <v>359724</v>
      </c>
      <c r="H72" s="1249">
        <f t="shared" si="73"/>
        <v>359724</v>
      </c>
      <c r="I72" s="1249">
        <f t="shared" si="74"/>
        <v>422125</v>
      </c>
      <c r="J72" s="1249">
        <f t="shared" si="75"/>
        <v>62401</v>
      </c>
      <c r="K72" s="1249">
        <v>1712</v>
      </c>
      <c r="L72" s="1290">
        <f t="shared" si="76"/>
        <v>0.40556707136511694</v>
      </c>
      <c r="M72" s="1249">
        <v>391282</v>
      </c>
      <c r="N72" s="1290">
        <f t="shared" si="77"/>
        <v>92.693396505774359</v>
      </c>
      <c r="O72" s="1249">
        <v>2202</v>
      </c>
      <c r="P72" s="1290">
        <f t="shared" si="78"/>
        <v>0.5216464317441516</v>
      </c>
      <c r="Q72" s="1249">
        <v>7848</v>
      </c>
      <c r="R72" s="1290">
        <f t="shared" si="79"/>
        <v>1.8591649392952325</v>
      </c>
      <c r="S72" s="1249">
        <v>6963</v>
      </c>
      <c r="T72" s="1290">
        <f t="shared" si="80"/>
        <v>1.649511400651466</v>
      </c>
      <c r="U72" s="1249">
        <v>701</v>
      </c>
      <c r="V72" s="1290">
        <f t="shared" si="81"/>
        <v>0.16606455433816997</v>
      </c>
      <c r="W72" s="1249">
        <v>0</v>
      </c>
      <c r="X72" s="1290">
        <f t="shared" si="82"/>
        <v>0</v>
      </c>
      <c r="Y72" s="1249">
        <v>11069</v>
      </c>
      <c r="Z72" s="1290">
        <f t="shared" si="83"/>
        <v>2.622209061297009</v>
      </c>
      <c r="AA72" s="1249">
        <v>348</v>
      </c>
      <c r="AB72" s="1290">
        <f t="shared" si="84"/>
        <v>8.244003553449808E-2</v>
      </c>
      <c r="AC72" s="1249">
        <v>0</v>
      </c>
      <c r="AD72" s="1290">
        <f t="shared" si="85"/>
        <v>0</v>
      </c>
    </row>
    <row r="73" spans="1:32" s="13" customFormat="1" ht="14.1" customHeight="1">
      <c r="A73" s="2804"/>
      <c r="B73" s="1249">
        <v>26</v>
      </c>
      <c r="C73" s="1249" t="s">
        <v>765</v>
      </c>
      <c r="D73" s="1249">
        <v>8907</v>
      </c>
      <c r="E73" s="1249">
        <v>5783</v>
      </c>
      <c r="F73" s="1249">
        <v>0</v>
      </c>
      <c r="G73" s="1249">
        <v>86348</v>
      </c>
      <c r="H73" s="1249">
        <f t="shared" si="73"/>
        <v>86348</v>
      </c>
      <c r="I73" s="1249">
        <f t="shared" si="74"/>
        <v>101038</v>
      </c>
      <c r="J73" s="1249">
        <f t="shared" si="75"/>
        <v>14690</v>
      </c>
      <c r="K73" s="1249">
        <v>0</v>
      </c>
      <c r="L73" s="1290">
        <f t="shared" si="76"/>
        <v>0</v>
      </c>
      <c r="M73" s="1249">
        <v>23572</v>
      </c>
      <c r="N73" s="1290">
        <f t="shared" si="77"/>
        <v>23.329836299214158</v>
      </c>
      <c r="O73" s="1249">
        <v>4953</v>
      </c>
      <c r="P73" s="1290">
        <f t="shared" si="78"/>
        <v>4.9021160355509812</v>
      </c>
      <c r="Q73" s="1249">
        <v>477</v>
      </c>
      <c r="R73" s="1290">
        <f t="shared" si="79"/>
        <v>0.47209960608879831</v>
      </c>
      <c r="S73" s="1249">
        <v>57338</v>
      </c>
      <c r="T73" s="1290">
        <f t="shared" si="80"/>
        <v>56.748945941131055</v>
      </c>
      <c r="U73" s="1249">
        <v>1959</v>
      </c>
      <c r="V73" s="1290">
        <f t="shared" si="81"/>
        <v>1.9388744828678319</v>
      </c>
      <c r="W73" s="1249">
        <v>0</v>
      </c>
      <c r="X73" s="1290">
        <f t="shared" si="82"/>
        <v>0</v>
      </c>
      <c r="Y73" s="1249">
        <v>12739</v>
      </c>
      <c r="Z73" s="1290">
        <f t="shared" si="83"/>
        <v>12.608127635147174</v>
      </c>
      <c r="AA73" s="1249">
        <v>0</v>
      </c>
      <c r="AB73" s="1290">
        <f t="shared" si="84"/>
        <v>0</v>
      </c>
      <c r="AC73" s="1249">
        <v>0</v>
      </c>
      <c r="AD73" s="1290">
        <f t="shared" si="85"/>
        <v>0</v>
      </c>
    </row>
    <row r="74" spans="1:32" s="13" customFormat="1" ht="14.1" customHeight="1">
      <c r="A74" s="2804"/>
      <c r="B74" s="1249">
        <v>15</v>
      </c>
      <c r="C74" s="1249" t="s">
        <v>766</v>
      </c>
      <c r="D74" s="1249">
        <v>3542</v>
      </c>
      <c r="E74" s="1249">
        <v>5741</v>
      </c>
      <c r="F74" s="1249">
        <v>3479</v>
      </c>
      <c r="G74" s="1249">
        <v>76194</v>
      </c>
      <c r="H74" s="1249">
        <f t="shared" si="73"/>
        <v>79673</v>
      </c>
      <c r="I74" s="1249">
        <f t="shared" si="74"/>
        <v>88956</v>
      </c>
      <c r="J74" s="1249">
        <f t="shared" si="75"/>
        <v>12762</v>
      </c>
      <c r="K74" s="1249">
        <v>472</v>
      </c>
      <c r="L74" s="1290">
        <f t="shared" si="76"/>
        <v>0.53059939745492146</v>
      </c>
      <c r="M74" s="1249">
        <v>76184</v>
      </c>
      <c r="N74" s="1290">
        <f t="shared" si="77"/>
        <v>85.642340033274877</v>
      </c>
      <c r="O74" s="1249">
        <v>0</v>
      </c>
      <c r="P74" s="1290">
        <f t="shared" si="78"/>
        <v>0</v>
      </c>
      <c r="Q74" s="1249">
        <v>2355</v>
      </c>
      <c r="R74" s="1290">
        <f t="shared" si="79"/>
        <v>2.6473762309456363</v>
      </c>
      <c r="S74" s="1249">
        <v>4948</v>
      </c>
      <c r="T74" s="1290">
        <f t="shared" si="80"/>
        <v>5.5623004631503212</v>
      </c>
      <c r="U74" s="1249">
        <v>0</v>
      </c>
      <c r="V74" s="1290">
        <f t="shared" si="81"/>
        <v>0</v>
      </c>
      <c r="W74" s="1249">
        <v>0</v>
      </c>
      <c r="X74" s="1290">
        <f t="shared" si="82"/>
        <v>0</v>
      </c>
      <c r="Y74" s="1249">
        <v>4997</v>
      </c>
      <c r="Z74" s="1290">
        <f t="shared" si="83"/>
        <v>5.6173838751742435</v>
      </c>
      <c r="AA74" s="1249">
        <v>0</v>
      </c>
      <c r="AB74" s="1290">
        <f t="shared" si="84"/>
        <v>0</v>
      </c>
      <c r="AC74" s="1249">
        <v>0</v>
      </c>
      <c r="AD74" s="1290">
        <f t="shared" si="85"/>
        <v>0</v>
      </c>
    </row>
    <row r="75" spans="1:32" s="13" customFormat="1" ht="14.1" customHeight="1">
      <c r="A75" s="2804"/>
      <c r="B75" s="1249">
        <v>87</v>
      </c>
      <c r="C75" s="1249" t="s">
        <v>767</v>
      </c>
      <c r="D75" s="1249">
        <v>14917</v>
      </c>
      <c r="E75" s="1249">
        <v>3463</v>
      </c>
      <c r="F75" s="1249">
        <v>0</v>
      </c>
      <c r="G75" s="1249">
        <v>66343</v>
      </c>
      <c r="H75" s="1249">
        <f t="shared" si="73"/>
        <v>66343</v>
      </c>
      <c r="I75" s="1249">
        <f t="shared" si="74"/>
        <v>84723</v>
      </c>
      <c r="J75" s="1249">
        <f t="shared" si="75"/>
        <v>18380</v>
      </c>
      <c r="K75" s="1249">
        <v>0</v>
      </c>
      <c r="L75" s="1290">
        <f t="shared" si="76"/>
        <v>0</v>
      </c>
      <c r="M75" s="1249">
        <v>32143</v>
      </c>
      <c r="N75" s="1290">
        <f t="shared" si="77"/>
        <v>37.938930396704556</v>
      </c>
      <c r="O75" s="1249">
        <v>0</v>
      </c>
      <c r="P75" s="1290">
        <f t="shared" si="78"/>
        <v>0</v>
      </c>
      <c r="Q75" s="1249">
        <v>0</v>
      </c>
      <c r="R75" s="1290">
        <f t="shared" si="79"/>
        <v>0</v>
      </c>
      <c r="S75" s="1249">
        <v>36589</v>
      </c>
      <c r="T75" s="1290">
        <f t="shared" si="80"/>
        <v>43.186619926112151</v>
      </c>
      <c r="U75" s="1249">
        <v>0</v>
      </c>
      <c r="V75" s="1290">
        <f t="shared" si="81"/>
        <v>0</v>
      </c>
      <c r="W75" s="1249">
        <v>0</v>
      </c>
      <c r="X75" s="1290">
        <f t="shared" si="82"/>
        <v>0</v>
      </c>
      <c r="Y75" s="1249">
        <v>15526</v>
      </c>
      <c r="Z75" s="1290">
        <f t="shared" si="83"/>
        <v>18.325602256766167</v>
      </c>
      <c r="AA75" s="1249">
        <v>0</v>
      </c>
      <c r="AB75" s="1290">
        <f t="shared" si="84"/>
        <v>0</v>
      </c>
      <c r="AC75" s="1249">
        <v>465</v>
      </c>
      <c r="AD75" s="1290">
        <f t="shared" si="85"/>
        <v>0.54884742041712409</v>
      </c>
    </row>
    <row r="76" spans="1:32" s="13" customFormat="1" ht="14.1" customHeight="1">
      <c r="A76" s="2804"/>
      <c r="B76" s="1249">
        <v>81</v>
      </c>
      <c r="C76" s="1249" t="s">
        <v>768</v>
      </c>
      <c r="D76" s="1249">
        <v>4416</v>
      </c>
      <c r="E76" s="1249">
        <v>6054</v>
      </c>
      <c r="F76" s="1249">
        <v>2429</v>
      </c>
      <c r="G76" s="1249">
        <v>224181</v>
      </c>
      <c r="H76" s="1249">
        <f t="shared" si="73"/>
        <v>226610</v>
      </c>
      <c r="I76" s="1249">
        <f t="shared" si="74"/>
        <v>237080</v>
      </c>
      <c r="J76" s="1249">
        <f t="shared" si="75"/>
        <v>12899</v>
      </c>
      <c r="K76" s="1249">
        <v>0</v>
      </c>
      <c r="L76" s="1290">
        <f t="shared" si="76"/>
        <v>0</v>
      </c>
      <c r="M76" s="1249">
        <v>72950</v>
      </c>
      <c r="N76" s="1290">
        <f t="shared" si="77"/>
        <v>30.770204150497722</v>
      </c>
      <c r="O76" s="1249">
        <v>948</v>
      </c>
      <c r="P76" s="1290">
        <f t="shared" si="78"/>
        <v>0.39986502446431582</v>
      </c>
      <c r="Q76" s="1249">
        <v>6725</v>
      </c>
      <c r="R76" s="1290">
        <f t="shared" si="79"/>
        <v>2.836595242112367</v>
      </c>
      <c r="S76" s="1249">
        <v>90726</v>
      </c>
      <c r="T76" s="1290">
        <f t="shared" si="80"/>
        <v>38.268095157752654</v>
      </c>
      <c r="U76" s="1249">
        <v>0</v>
      </c>
      <c r="V76" s="1290">
        <f t="shared" si="81"/>
        <v>0</v>
      </c>
      <c r="W76" s="1249">
        <v>0</v>
      </c>
      <c r="X76" s="1290">
        <f t="shared" si="82"/>
        <v>0</v>
      </c>
      <c r="Y76" s="1249">
        <v>65713</v>
      </c>
      <c r="Z76" s="1290">
        <f t="shared" si="83"/>
        <v>27.717648051290706</v>
      </c>
      <c r="AA76" s="1249">
        <v>18</v>
      </c>
      <c r="AB76" s="1290">
        <f t="shared" si="84"/>
        <v>7.5923738822338454E-3</v>
      </c>
      <c r="AC76" s="1249">
        <v>0</v>
      </c>
      <c r="AD76" s="1290">
        <f t="shared" si="85"/>
        <v>0</v>
      </c>
    </row>
    <row r="77" spans="1:32" s="13" customFormat="1" ht="14.1" customHeight="1">
      <c r="A77" s="2804"/>
      <c r="B77" s="1249">
        <v>54</v>
      </c>
      <c r="C77" s="1249" t="s">
        <v>769</v>
      </c>
      <c r="D77" s="1249">
        <v>10485</v>
      </c>
      <c r="E77" s="1249">
        <v>19339</v>
      </c>
      <c r="F77" s="1249">
        <v>29624</v>
      </c>
      <c r="G77" s="1249">
        <v>95150</v>
      </c>
      <c r="H77" s="1249">
        <f t="shared" si="73"/>
        <v>124774</v>
      </c>
      <c r="I77" s="1249">
        <f t="shared" si="74"/>
        <v>154598</v>
      </c>
      <c r="J77" s="1249">
        <f t="shared" si="75"/>
        <v>59448</v>
      </c>
      <c r="K77" s="1249">
        <v>0</v>
      </c>
      <c r="L77" s="1290">
        <f t="shared" si="76"/>
        <v>0</v>
      </c>
      <c r="M77" s="1249">
        <v>104535</v>
      </c>
      <c r="N77" s="1290">
        <f t="shared" si="77"/>
        <v>67.617304234207438</v>
      </c>
      <c r="O77" s="1249">
        <v>15293</v>
      </c>
      <c r="P77" s="1290">
        <f t="shared" si="78"/>
        <v>9.8921072717628942</v>
      </c>
      <c r="Q77" s="1249">
        <v>1684</v>
      </c>
      <c r="R77" s="1290">
        <f t="shared" si="79"/>
        <v>1.0892767047439165</v>
      </c>
      <c r="S77" s="1249">
        <v>15878</v>
      </c>
      <c r="T77" s="1290">
        <f t="shared" si="80"/>
        <v>10.270508027270727</v>
      </c>
      <c r="U77" s="1249">
        <v>0</v>
      </c>
      <c r="V77" s="1290">
        <f t="shared" si="81"/>
        <v>0</v>
      </c>
      <c r="W77" s="1249">
        <v>0</v>
      </c>
      <c r="X77" s="1290">
        <f t="shared" si="82"/>
        <v>0</v>
      </c>
      <c r="Y77" s="1249">
        <v>17177</v>
      </c>
      <c r="Z77" s="1290">
        <f t="shared" si="83"/>
        <v>11.110751756167609</v>
      </c>
      <c r="AA77" s="1249">
        <v>31</v>
      </c>
      <c r="AB77" s="1290">
        <f t="shared" si="84"/>
        <v>2.0052005847423639E-2</v>
      </c>
      <c r="AC77" s="1249">
        <v>0</v>
      </c>
      <c r="AD77" s="1290">
        <f t="shared" si="85"/>
        <v>0</v>
      </c>
    </row>
    <row r="78" spans="1:32" s="13" customFormat="1" ht="14.1" customHeight="1" thickBot="1">
      <c r="A78" s="2804"/>
      <c r="B78" s="1253">
        <v>75</v>
      </c>
      <c r="C78" s="1253" t="s">
        <v>770</v>
      </c>
      <c r="D78" s="1253">
        <v>4779</v>
      </c>
      <c r="E78" s="1253">
        <v>5408</v>
      </c>
      <c r="F78" s="1253">
        <v>0</v>
      </c>
      <c r="G78" s="1253">
        <v>75823</v>
      </c>
      <c r="H78" s="1249">
        <f t="shared" si="73"/>
        <v>75823</v>
      </c>
      <c r="I78" s="1249">
        <f t="shared" si="74"/>
        <v>86010</v>
      </c>
      <c r="J78" s="1253">
        <f t="shared" si="75"/>
        <v>10187</v>
      </c>
      <c r="K78" s="1253">
        <v>0</v>
      </c>
      <c r="L78" s="1292">
        <f t="shared" si="76"/>
        <v>0</v>
      </c>
      <c r="M78" s="1253">
        <v>59867</v>
      </c>
      <c r="N78" s="1292">
        <f t="shared" si="77"/>
        <v>69.6046971282409</v>
      </c>
      <c r="O78" s="1253">
        <v>159</v>
      </c>
      <c r="P78" s="1292">
        <f t="shared" si="78"/>
        <v>0.18486222532263691</v>
      </c>
      <c r="Q78" s="1253">
        <v>1670</v>
      </c>
      <c r="R78" s="1292">
        <f t="shared" si="79"/>
        <v>1.9416346936402744</v>
      </c>
      <c r="S78" s="1253">
        <v>14332</v>
      </c>
      <c r="T78" s="1292">
        <f t="shared" si="80"/>
        <v>16.663178700151146</v>
      </c>
      <c r="U78" s="1253">
        <v>0</v>
      </c>
      <c r="V78" s="1292">
        <f t="shared" si="81"/>
        <v>0</v>
      </c>
      <c r="W78" s="1253">
        <v>0</v>
      </c>
      <c r="X78" s="1292">
        <f t="shared" si="82"/>
        <v>0</v>
      </c>
      <c r="Y78" s="1253">
        <v>9968</v>
      </c>
      <c r="Z78" s="1292">
        <f t="shared" si="83"/>
        <v>11.589350075572607</v>
      </c>
      <c r="AA78" s="1253">
        <v>0</v>
      </c>
      <c r="AB78" s="1292">
        <f t="shared" si="84"/>
        <v>0</v>
      </c>
      <c r="AC78" s="1253">
        <v>14</v>
      </c>
      <c r="AD78" s="1292">
        <f t="shared" si="85"/>
        <v>1.6277177072433438E-2</v>
      </c>
    </row>
    <row r="79" spans="1:32" s="1258" customFormat="1" ht="14.1" customHeight="1" thickTop="1">
      <c r="A79" s="2804"/>
      <c r="B79" s="1130"/>
      <c r="C79" s="1131" t="s">
        <v>113</v>
      </c>
      <c r="D79" s="1256">
        <f t="shared" ref="D79:AC79" si="86">+SUM(D70:D78)</f>
        <v>149864</v>
      </c>
      <c r="E79" s="1256">
        <f t="shared" si="86"/>
        <v>418852</v>
      </c>
      <c r="F79" s="1256">
        <f t="shared" si="86"/>
        <v>136622</v>
      </c>
      <c r="G79" s="1256">
        <f t="shared" si="86"/>
        <v>4372696</v>
      </c>
      <c r="H79" s="1256">
        <f t="shared" si="86"/>
        <v>4509318</v>
      </c>
      <c r="I79" s="1256">
        <f t="shared" si="86"/>
        <v>5078034</v>
      </c>
      <c r="J79" s="1256">
        <f t="shared" si="86"/>
        <v>705338</v>
      </c>
      <c r="K79" s="1256">
        <f t="shared" si="86"/>
        <v>29766</v>
      </c>
      <c r="L79" s="1293">
        <f t="shared" si="76"/>
        <v>0.58617173496672137</v>
      </c>
      <c r="M79" s="1256">
        <f t="shared" si="86"/>
        <v>3412378</v>
      </c>
      <c r="N79" s="1293">
        <f t="shared" si="77"/>
        <v>67.198801740988728</v>
      </c>
      <c r="O79" s="1256">
        <f t="shared" si="86"/>
        <v>221107</v>
      </c>
      <c r="P79" s="1293">
        <f t="shared" si="78"/>
        <v>4.3541851039201394</v>
      </c>
      <c r="Q79" s="1256">
        <f t="shared" si="86"/>
        <v>22777</v>
      </c>
      <c r="R79" s="1293">
        <f t="shared" si="79"/>
        <v>0.44853973013965642</v>
      </c>
      <c r="S79" s="1256">
        <f t="shared" si="86"/>
        <v>691285</v>
      </c>
      <c r="T79" s="1293">
        <f t="shared" si="80"/>
        <v>13.613240872353355</v>
      </c>
      <c r="U79" s="1256">
        <f t="shared" si="86"/>
        <v>6169</v>
      </c>
      <c r="V79" s="1293">
        <f t="shared" si="81"/>
        <v>0.12148402314754096</v>
      </c>
      <c r="W79" s="1256">
        <f t="shared" si="86"/>
        <v>0</v>
      </c>
      <c r="X79" s="1293">
        <f t="shared" si="82"/>
        <v>0</v>
      </c>
      <c r="Y79" s="1256">
        <f t="shared" si="86"/>
        <v>691953</v>
      </c>
      <c r="Z79" s="1293">
        <f t="shared" si="83"/>
        <v>13.626395569623991</v>
      </c>
      <c r="AA79" s="1256">
        <f t="shared" si="86"/>
        <v>1369</v>
      </c>
      <c r="AB79" s="1293">
        <f t="shared" si="84"/>
        <v>2.6959252340571175E-2</v>
      </c>
      <c r="AC79" s="1256">
        <f t="shared" si="86"/>
        <v>1230</v>
      </c>
      <c r="AD79" s="1293">
        <f t="shared" si="85"/>
        <v>2.4221972519286004E-2</v>
      </c>
      <c r="AE79" s="13"/>
      <c r="AF79" s="13"/>
    </row>
    <row r="80" spans="1:32" s="1258" customFormat="1" ht="14.1" customHeight="1">
      <c r="A80" s="2804"/>
      <c r="B80" s="1141"/>
      <c r="C80" s="1142"/>
      <c r="D80" s="1148"/>
      <c r="E80" s="1148"/>
      <c r="F80" s="1148"/>
      <c r="G80" s="1148"/>
      <c r="H80" s="1148"/>
      <c r="I80" s="1148"/>
      <c r="J80" s="1148"/>
      <c r="K80" s="1148"/>
      <c r="L80" s="1294"/>
      <c r="M80" s="1148"/>
      <c r="N80" s="1294"/>
      <c r="O80" s="1148"/>
      <c r="P80" s="1294"/>
      <c r="Q80" s="1148"/>
      <c r="R80" s="1294"/>
      <c r="S80" s="1148"/>
      <c r="T80" s="1294"/>
      <c r="U80" s="1148"/>
      <c r="V80" s="1294"/>
      <c r="W80" s="1148"/>
      <c r="X80" s="1294"/>
      <c r="Y80" s="1148"/>
      <c r="Z80" s="1294"/>
      <c r="AA80" s="1148"/>
      <c r="AB80" s="1294"/>
      <c r="AC80" s="1148"/>
      <c r="AD80" s="1294"/>
      <c r="AE80" s="13"/>
      <c r="AF80" s="13"/>
    </row>
    <row r="81" spans="1:32" s="13" customFormat="1" ht="14.1" customHeight="1">
      <c r="A81" s="2804" t="s">
        <v>772</v>
      </c>
      <c r="B81" s="1245">
        <v>2</v>
      </c>
      <c r="C81" s="1245" t="s">
        <v>773</v>
      </c>
      <c r="D81" s="1245">
        <v>13016</v>
      </c>
      <c r="E81" s="1245">
        <v>31830</v>
      </c>
      <c r="F81" s="1245">
        <v>0</v>
      </c>
      <c r="G81" s="1245">
        <v>303208</v>
      </c>
      <c r="H81" s="1245">
        <f t="shared" ref="H81:H85" si="87">F81+G81</f>
        <v>303208</v>
      </c>
      <c r="I81" s="1245">
        <f t="shared" ref="I81:I85" si="88">D81+E81+H81</f>
        <v>348054</v>
      </c>
      <c r="J81" s="1245">
        <f t="shared" ref="J81:J85" si="89">D81+E81+F81</f>
        <v>44846</v>
      </c>
      <c r="K81" s="1245">
        <v>0</v>
      </c>
      <c r="L81" s="1286">
        <f t="shared" ref="L81:L86" si="90">K81/$I81*100</f>
        <v>0</v>
      </c>
      <c r="M81" s="1245">
        <v>275350</v>
      </c>
      <c r="N81" s="1286">
        <f t="shared" ref="N81:N86" si="91">M81/$I81*100</f>
        <v>79.111287328977681</v>
      </c>
      <c r="O81" s="1245">
        <v>557</v>
      </c>
      <c r="P81" s="1286">
        <f t="shared" ref="P81:P86" si="92">O81/$I81*100</f>
        <v>0.16003263861354847</v>
      </c>
      <c r="Q81" s="1245">
        <v>1254</v>
      </c>
      <c r="R81" s="1286">
        <f t="shared" ref="R81:R86" si="93">Q81/$I81*100</f>
        <v>0.36028892068472129</v>
      </c>
      <c r="S81" s="1245">
        <v>15157</v>
      </c>
      <c r="T81" s="1286">
        <f t="shared" ref="T81:T86" si="94">S81/$I81*100</f>
        <v>4.354784027765807</v>
      </c>
      <c r="U81" s="1245">
        <v>1803</v>
      </c>
      <c r="V81" s="1286">
        <f t="shared" ref="V81:V86" si="95">U81/$I81*100</f>
        <v>0.51802306538640563</v>
      </c>
      <c r="W81" s="1245">
        <v>0</v>
      </c>
      <c r="X81" s="1286">
        <f t="shared" ref="X81:X86" si="96">W81/$I81*100</f>
        <v>0</v>
      </c>
      <c r="Y81" s="1245">
        <v>49442</v>
      </c>
      <c r="Z81" s="1286">
        <f t="shared" ref="Z81:Z86" si="97">Y81/$I81*100</f>
        <v>14.205266998799038</v>
      </c>
      <c r="AA81" s="1245">
        <v>16</v>
      </c>
      <c r="AB81" s="1286">
        <f t="shared" ref="AB81:AB86" si="98">AA81/$I81*100</f>
        <v>4.5969878237285024E-3</v>
      </c>
      <c r="AC81" s="1245">
        <v>4475</v>
      </c>
      <c r="AD81" s="1286">
        <f t="shared" ref="AD81:AD86" si="99">AC81/$I81*100</f>
        <v>1.2857200319490654</v>
      </c>
    </row>
    <row r="82" spans="1:32" s="13" customFormat="1" ht="14.1" customHeight="1">
      <c r="A82" s="2804"/>
      <c r="B82" s="1249">
        <v>27</v>
      </c>
      <c r="C82" s="1249" t="s">
        <v>774</v>
      </c>
      <c r="D82" s="1249">
        <v>31547</v>
      </c>
      <c r="E82" s="1249">
        <v>44596</v>
      </c>
      <c r="F82" s="1249">
        <v>1480</v>
      </c>
      <c r="G82" s="1249">
        <v>288777</v>
      </c>
      <c r="H82" s="1249">
        <f t="shared" si="87"/>
        <v>290257</v>
      </c>
      <c r="I82" s="1249">
        <f t="shared" si="88"/>
        <v>366400</v>
      </c>
      <c r="J82" s="1249">
        <f t="shared" si="89"/>
        <v>77623</v>
      </c>
      <c r="K82" s="1249">
        <v>130</v>
      </c>
      <c r="L82" s="1290">
        <f t="shared" si="90"/>
        <v>3.5480349344978165E-2</v>
      </c>
      <c r="M82" s="1249">
        <v>106313</v>
      </c>
      <c r="N82" s="1290">
        <f t="shared" si="91"/>
        <v>29.015556768558952</v>
      </c>
      <c r="O82" s="1249">
        <v>5453</v>
      </c>
      <c r="P82" s="1290">
        <f t="shared" si="92"/>
        <v>1.4882641921397382</v>
      </c>
      <c r="Q82" s="1249">
        <v>1015</v>
      </c>
      <c r="R82" s="1290">
        <f t="shared" si="93"/>
        <v>0.27701965065502182</v>
      </c>
      <c r="S82" s="1249">
        <v>207800</v>
      </c>
      <c r="T82" s="1290">
        <f t="shared" si="94"/>
        <v>56.713973799126634</v>
      </c>
      <c r="U82" s="1249">
        <v>0</v>
      </c>
      <c r="V82" s="1290">
        <f t="shared" si="95"/>
        <v>0</v>
      </c>
      <c r="W82" s="1249">
        <v>0</v>
      </c>
      <c r="X82" s="1290">
        <f t="shared" si="96"/>
        <v>0</v>
      </c>
      <c r="Y82" s="1249">
        <v>44229</v>
      </c>
      <c r="Z82" s="1290">
        <f t="shared" si="97"/>
        <v>12.071233624454148</v>
      </c>
      <c r="AA82" s="1249">
        <v>1366</v>
      </c>
      <c r="AB82" s="1290">
        <f t="shared" si="98"/>
        <v>0.37281659388646288</v>
      </c>
      <c r="AC82" s="1249">
        <v>94</v>
      </c>
      <c r="AD82" s="1290">
        <f t="shared" si="99"/>
        <v>2.5655021834061136E-2</v>
      </c>
    </row>
    <row r="83" spans="1:32" s="13" customFormat="1" ht="14.1" customHeight="1">
      <c r="A83" s="2804"/>
      <c r="B83" s="1249">
        <v>21</v>
      </c>
      <c r="C83" s="1249" t="s">
        <v>775</v>
      </c>
      <c r="D83" s="1249">
        <v>10239</v>
      </c>
      <c r="E83" s="1249">
        <v>10011</v>
      </c>
      <c r="F83" s="1249">
        <v>0</v>
      </c>
      <c r="G83" s="1249">
        <v>84389</v>
      </c>
      <c r="H83" s="1249">
        <f t="shared" si="87"/>
        <v>84389</v>
      </c>
      <c r="I83" s="1249">
        <f t="shared" si="88"/>
        <v>104639</v>
      </c>
      <c r="J83" s="1249">
        <f t="shared" si="89"/>
        <v>20250</v>
      </c>
      <c r="K83" s="1249">
        <v>0</v>
      </c>
      <c r="L83" s="1290">
        <f t="shared" si="90"/>
        <v>0</v>
      </c>
      <c r="M83" s="1249">
        <v>28650</v>
      </c>
      <c r="N83" s="1290">
        <f t="shared" si="91"/>
        <v>27.379848813539887</v>
      </c>
      <c r="O83" s="1249">
        <v>943</v>
      </c>
      <c r="P83" s="1290">
        <f t="shared" si="92"/>
        <v>0.90119362761494282</v>
      </c>
      <c r="Q83" s="1249">
        <v>5932</v>
      </c>
      <c r="R83" s="1290">
        <f t="shared" si="93"/>
        <v>5.6690144210093756</v>
      </c>
      <c r="S83" s="1249">
        <v>64573</v>
      </c>
      <c r="T83" s="1290">
        <f t="shared" si="94"/>
        <v>61.710260992555355</v>
      </c>
      <c r="U83" s="1249">
        <v>0</v>
      </c>
      <c r="V83" s="1290">
        <f t="shared" si="95"/>
        <v>0</v>
      </c>
      <c r="W83" s="1249">
        <v>0</v>
      </c>
      <c r="X83" s="1290">
        <f t="shared" si="96"/>
        <v>0</v>
      </c>
      <c r="Y83" s="1249">
        <v>4395</v>
      </c>
      <c r="Z83" s="1290">
        <f t="shared" si="97"/>
        <v>4.2001548179932913</v>
      </c>
      <c r="AA83" s="1249">
        <v>146</v>
      </c>
      <c r="AB83" s="1290">
        <f t="shared" si="98"/>
        <v>0.13952732728714914</v>
      </c>
      <c r="AC83" s="1249">
        <v>0</v>
      </c>
      <c r="AD83" s="1290">
        <f t="shared" si="99"/>
        <v>0</v>
      </c>
    </row>
    <row r="84" spans="1:32" s="13" customFormat="1" ht="14.1" customHeight="1">
      <c r="A84" s="2804"/>
      <c r="B84" s="1249">
        <v>40</v>
      </c>
      <c r="C84" s="1249" t="s">
        <v>776</v>
      </c>
      <c r="D84" s="1249">
        <v>1713</v>
      </c>
      <c r="E84" s="1249">
        <v>472</v>
      </c>
      <c r="F84" s="1249">
        <v>0</v>
      </c>
      <c r="G84" s="1249">
        <v>53771</v>
      </c>
      <c r="H84" s="1249">
        <f t="shared" si="87"/>
        <v>53771</v>
      </c>
      <c r="I84" s="1249">
        <f t="shared" si="88"/>
        <v>55956</v>
      </c>
      <c r="J84" s="1249">
        <f t="shared" si="89"/>
        <v>2185</v>
      </c>
      <c r="K84" s="1249">
        <v>300</v>
      </c>
      <c r="L84" s="1290">
        <f t="shared" si="90"/>
        <v>0.53613553506326406</v>
      </c>
      <c r="M84" s="1249">
        <v>7785</v>
      </c>
      <c r="N84" s="1290">
        <f t="shared" si="91"/>
        <v>13.9127171348917</v>
      </c>
      <c r="O84" s="1249">
        <v>348</v>
      </c>
      <c r="P84" s="1290">
        <f t="shared" si="92"/>
        <v>0.62191722067338617</v>
      </c>
      <c r="Q84" s="1249">
        <v>55</v>
      </c>
      <c r="R84" s="1290">
        <f t="shared" si="93"/>
        <v>9.8291514761598392E-2</v>
      </c>
      <c r="S84" s="1249">
        <v>39196</v>
      </c>
      <c r="T84" s="1290">
        <f t="shared" si="94"/>
        <v>70.047894774465647</v>
      </c>
      <c r="U84" s="1249">
        <v>0</v>
      </c>
      <c r="V84" s="1290">
        <f t="shared" si="95"/>
        <v>0</v>
      </c>
      <c r="W84" s="1249">
        <v>0</v>
      </c>
      <c r="X84" s="1290">
        <f t="shared" si="96"/>
        <v>0</v>
      </c>
      <c r="Y84" s="1249">
        <v>6469</v>
      </c>
      <c r="Z84" s="1290">
        <f t="shared" si="97"/>
        <v>11.560869254414182</v>
      </c>
      <c r="AA84" s="1249">
        <v>56</v>
      </c>
      <c r="AB84" s="1290">
        <f t="shared" si="98"/>
        <v>0.10007863321180928</v>
      </c>
      <c r="AC84" s="1249">
        <v>1747</v>
      </c>
      <c r="AD84" s="1290">
        <f t="shared" si="99"/>
        <v>3.1220959325184072</v>
      </c>
    </row>
    <row r="85" spans="1:32" s="13" customFormat="1" ht="14.1" customHeight="1" thickBot="1">
      <c r="A85" s="2804"/>
      <c r="B85" s="1253">
        <v>23</v>
      </c>
      <c r="C85" s="1253" t="s">
        <v>778</v>
      </c>
      <c r="D85" s="1253">
        <v>3495</v>
      </c>
      <c r="E85" s="1253">
        <v>4646</v>
      </c>
      <c r="F85" s="1253">
        <v>0</v>
      </c>
      <c r="G85" s="1253">
        <v>25630</v>
      </c>
      <c r="H85" s="1253">
        <f t="shared" si="87"/>
        <v>25630</v>
      </c>
      <c r="I85" s="1253">
        <f t="shared" si="88"/>
        <v>33771</v>
      </c>
      <c r="J85" s="1253">
        <f t="shared" si="89"/>
        <v>8141</v>
      </c>
      <c r="K85" s="1253">
        <v>0</v>
      </c>
      <c r="L85" s="1292">
        <f t="shared" si="90"/>
        <v>0</v>
      </c>
      <c r="M85" s="1253">
        <v>8037</v>
      </c>
      <c r="N85" s="1292">
        <f t="shared" si="91"/>
        <v>23.79852536199698</v>
      </c>
      <c r="O85" s="1253">
        <v>0</v>
      </c>
      <c r="P85" s="1292">
        <f t="shared" si="92"/>
        <v>0</v>
      </c>
      <c r="Q85" s="1253">
        <v>0</v>
      </c>
      <c r="R85" s="1292">
        <f t="shared" si="93"/>
        <v>0</v>
      </c>
      <c r="S85" s="1253">
        <v>25479</v>
      </c>
      <c r="T85" s="1292">
        <f t="shared" si="94"/>
        <v>75.446388913564888</v>
      </c>
      <c r="U85" s="1253">
        <v>0</v>
      </c>
      <c r="V85" s="1292">
        <f t="shared" si="95"/>
        <v>0</v>
      </c>
      <c r="W85" s="1253">
        <v>0</v>
      </c>
      <c r="X85" s="1292">
        <f t="shared" si="96"/>
        <v>0</v>
      </c>
      <c r="Y85" s="1253">
        <v>0</v>
      </c>
      <c r="Z85" s="1292">
        <f t="shared" si="97"/>
        <v>0</v>
      </c>
      <c r="AA85" s="1253">
        <v>0</v>
      </c>
      <c r="AB85" s="1292">
        <f t="shared" si="98"/>
        <v>0</v>
      </c>
      <c r="AC85" s="1253">
        <v>255</v>
      </c>
      <c r="AD85" s="1292">
        <f t="shared" si="99"/>
        <v>0.75508572443812738</v>
      </c>
    </row>
    <row r="86" spans="1:32" s="1258" customFormat="1" ht="14.1" customHeight="1" thickTop="1">
      <c r="A86" s="2804"/>
      <c r="B86" s="1130"/>
      <c r="C86" s="1131" t="s">
        <v>113</v>
      </c>
      <c r="D86" s="1256">
        <f t="shared" ref="D86:AC86" si="100">+SUM(D81:D85)</f>
        <v>60010</v>
      </c>
      <c r="E86" s="1256">
        <f t="shared" si="100"/>
        <v>91555</v>
      </c>
      <c r="F86" s="1256">
        <f t="shared" si="100"/>
        <v>1480</v>
      </c>
      <c r="G86" s="1256">
        <f t="shared" si="100"/>
        <v>755775</v>
      </c>
      <c r="H86" s="1256">
        <f t="shared" si="100"/>
        <v>757255</v>
      </c>
      <c r="I86" s="1256">
        <f t="shared" si="100"/>
        <v>908820</v>
      </c>
      <c r="J86" s="1256">
        <f t="shared" si="100"/>
        <v>153045</v>
      </c>
      <c r="K86" s="1256">
        <f t="shared" si="100"/>
        <v>430</v>
      </c>
      <c r="L86" s="1293">
        <f t="shared" si="90"/>
        <v>4.73140996016813E-2</v>
      </c>
      <c r="M86" s="1256">
        <f t="shared" si="100"/>
        <v>426135</v>
      </c>
      <c r="N86" s="1293">
        <f t="shared" si="91"/>
        <v>46.888822869215026</v>
      </c>
      <c r="O86" s="1256">
        <f t="shared" si="100"/>
        <v>7301</v>
      </c>
      <c r="P86" s="1293">
        <f t="shared" si="92"/>
        <v>0.80334939812063999</v>
      </c>
      <c r="Q86" s="1256">
        <f t="shared" si="100"/>
        <v>8256</v>
      </c>
      <c r="R86" s="1293">
        <f t="shared" si="93"/>
        <v>0.90843071235228101</v>
      </c>
      <c r="S86" s="1256">
        <f t="shared" si="100"/>
        <v>352205</v>
      </c>
      <c r="T86" s="1293">
        <f t="shared" si="94"/>
        <v>38.754098721418984</v>
      </c>
      <c r="U86" s="1256">
        <f t="shared" si="100"/>
        <v>1803</v>
      </c>
      <c r="V86" s="1293">
        <f t="shared" si="95"/>
        <v>0.19838911995774741</v>
      </c>
      <c r="W86" s="1256">
        <f t="shared" si="100"/>
        <v>0</v>
      </c>
      <c r="X86" s="1293">
        <f t="shared" si="96"/>
        <v>0</v>
      </c>
      <c r="Y86" s="1256">
        <f t="shared" si="100"/>
        <v>104535</v>
      </c>
      <c r="Z86" s="1293">
        <f t="shared" si="97"/>
        <v>11.502277678748268</v>
      </c>
      <c r="AA86" s="1256">
        <f t="shared" si="100"/>
        <v>1584</v>
      </c>
      <c r="AB86" s="1293">
        <f t="shared" si="98"/>
        <v>0.17429193899782133</v>
      </c>
      <c r="AC86" s="1256">
        <f t="shared" si="100"/>
        <v>6571</v>
      </c>
      <c r="AD86" s="1293">
        <f t="shared" si="99"/>
        <v>0.7230254615875531</v>
      </c>
      <c r="AE86" s="13"/>
      <c r="AF86" s="13"/>
    </row>
    <row r="87" spans="1:32" s="1258" customFormat="1" ht="14.1" customHeight="1">
      <c r="A87" s="2804"/>
      <c r="B87" s="1141"/>
      <c r="C87" s="1142"/>
      <c r="D87" s="1148"/>
      <c r="E87" s="1148"/>
      <c r="F87" s="1148"/>
      <c r="G87" s="1148"/>
      <c r="H87" s="1148"/>
      <c r="I87" s="1148"/>
      <c r="J87" s="1148"/>
      <c r="K87" s="1148"/>
      <c r="L87" s="1294"/>
      <c r="M87" s="1148"/>
      <c r="N87" s="1294"/>
      <c r="O87" s="1148"/>
      <c r="P87" s="1294"/>
      <c r="Q87" s="1148"/>
      <c r="R87" s="1294"/>
      <c r="S87" s="1148"/>
      <c r="T87" s="1294"/>
      <c r="U87" s="1148"/>
      <c r="V87" s="1294"/>
      <c r="W87" s="1148"/>
      <c r="X87" s="1294"/>
      <c r="Y87" s="1148"/>
      <c r="Z87" s="1294"/>
      <c r="AA87" s="1148"/>
      <c r="AB87" s="1294"/>
      <c r="AC87" s="1148"/>
      <c r="AD87" s="1294"/>
      <c r="AE87" s="13"/>
      <c r="AF87" s="13"/>
    </row>
    <row r="88" spans="1:32" s="1258" customFormat="1" ht="14.1" customHeight="1">
      <c r="A88" s="1244" t="s">
        <v>779</v>
      </c>
      <c r="B88" s="1268"/>
      <c r="C88" s="1203" t="s">
        <v>113</v>
      </c>
      <c r="D88" s="1269">
        <f t="shared" ref="D88:K88" si="101">+D14+D19+D32+D42+D50+D53+D62+D68+D79+D86</f>
        <v>591144</v>
      </c>
      <c r="E88" s="1269">
        <f t="shared" si="101"/>
        <v>1617064</v>
      </c>
      <c r="F88" s="1269">
        <f t="shared" si="101"/>
        <v>739289</v>
      </c>
      <c r="G88" s="1269">
        <f t="shared" si="101"/>
        <v>16982827</v>
      </c>
      <c r="H88" s="1269">
        <f t="shared" si="101"/>
        <v>17722116</v>
      </c>
      <c r="I88" s="1269">
        <f t="shared" si="101"/>
        <v>19930324</v>
      </c>
      <c r="J88" s="1269">
        <f t="shared" si="101"/>
        <v>2947497</v>
      </c>
      <c r="K88" s="1269">
        <f t="shared" si="101"/>
        <v>317145</v>
      </c>
      <c r="L88" s="1298">
        <f>K88/$I88*100</f>
        <v>1.591268661763853</v>
      </c>
      <c r="M88" s="1269">
        <f>+M14+M19+M32+M42+M50+M53+M62+M68+M79+M86</f>
        <v>12189683</v>
      </c>
      <c r="N88" s="1298">
        <f>M88/$I88*100</f>
        <v>61.161489396760437</v>
      </c>
      <c r="O88" s="1269">
        <f>+O14+O19+O32+O42+O50+O53+O62+O68+O79+O86</f>
        <v>612560</v>
      </c>
      <c r="P88" s="1298">
        <f>O88/$I88*100</f>
        <v>3.0735074853775584</v>
      </c>
      <c r="Q88" s="1269">
        <f>+Q14+Q19+Q32+Q42+Q50+Q53+Q62+Q68+Q79+Q86</f>
        <v>120789</v>
      </c>
      <c r="R88" s="1298">
        <f>Q88/$I88*100</f>
        <v>0.60605637921390532</v>
      </c>
      <c r="S88" s="1269">
        <f>+S14+S19+S32+S42+S50+S53+S62+S68+S79+S86</f>
        <v>4556449</v>
      </c>
      <c r="T88" s="1298">
        <f>S88/$I88*100</f>
        <v>22.861891256760302</v>
      </c>
      <c r="U88" s="1269">
        <f>+U14+U19+U32+U42+U50+U53+U62+U68+U79+U86</f>
        <v>10378</v>
      </c>
      <c r="V88" s="1298">
        <f>U88/$I88*100</f>
        <v>5.2071406365496113E-2</v>
      </c>
      <c r="W88" s="1269">
        <f>+W14+W19+W32+W42+W50+W53+W62+W68+W79+W86</f>
        <v>0</v>
      </c>
      <c r="X88" s="1298">
        <f>W88/$I88*100</f>
        <v>0</v>
      </c>
      <c r="Y88" s="1269">
        <f>+Y14+Y19+Y32+Y42+Y50+Y53+Y62+Y68+Y79+Y86</f>
        <v>2021566</v>
      </c>
      <c r="Z88" s="1298">
        <f>Y88/$I88*100</f>
        <v>10.143166764373724</v>
      </c>
      <c r="AA88" s="1269">
        <f>+AA14+AA19+AA32+AA42+AA50+AA53+AA62+AA68+AA79+AA86</f>
        <v>36825</v>
      </c>
      <c r="AB88" s="1298">
        <f>AA88/$I88*100</f>
        <v>0.18476869718726099</v>
      </c>
      <c r="AC88" s="1269">
        <f>+AC14+AC19+AC32+AC42+AC50+AC53+AC62+AC68+AC79+AC86</f>
        <v>64929</v>
      </c>
      <c r="AD88" s="1298">
        <f>AC88/$I88*100</f>
        <v>0.32577995219746553</v>
      </c>
      <c r="AE88" s="13"/>
      <c r="AF88" s="13"/>
    </row>
    <row r="89" spans="1:32" s="1258" customFormat="1" ht="14.1" customHeight="1">
      <c r="L89" s="1299"/>
      <c r="N89" s="1299"/>
      <c r="P89" s="1299"/>
      <c r="R89" s="1299"/>
      <c r="T89" s="1299"/>
      <c r="V89" s="1299"/>
      <c r="X89" s="1299"/>
      <c r="Z89" s="1299"/>
      <c r="AB89" s="1299"/>
      <c r="AD89" s="1299"/>
    </row>
    <row r="90" spans="1:32" s="1258" customFormat="1" ht="14.1" customHeight="1">
      <c r="L90" s="1299"/>
      <c r="N90" s="1299"/>
      <c r="P90" s="1299"/>
      <c r="R90" s="1299"/>
      <c r="T90" s="1299"/>
      <c r="V90" s="1299"/>
      <c r="X90" s="1299"/>
      <c r="Z90" s="1299"/>
      <c r="AB90" s="1299"/>
      <c r="AD90" s="1299"/>
    </row>
    <row r="91" spans="1:32" s="1258" customFormat="1" ht="14.1" customHeight="1">
      <c r="L91" s="1299"/>
      <c r="N91" s="1299"/>
      <c r="P91" s="1299"/>
      <c r="R91" s="1299"/>
      <c r="T91" s="1299"/>
      <c r="V91" s="1299"/>
      <c r="X91" s="1299"/>
      <c r="Z91" s="1299"/>
      <c r="AB91" s="1299"/>
      <c r="AD91" s="1299"/>
    </row>
    <row r="92" spans="1:32" s="1258" customFormat="1" ht="14.1" customHeight="1">
      <c r="L92" s="1299"/>
      <c r="N92" s="1299"/>
      <c r="P92" s="1299"/>
      <c r="R92" s="1299"/>
      <c r="T92" s="1299"/>
      <c r="V92" s="1299"/>
      <c r="X92" s="1299"/>
      <c r="Z92" s="1299"/>
      <c r="AB92" s="1299"/>
      <c r="AD92" s="1299"/>
    </row>
    <row r="93" spans="1:32" s="1258" customFormat="1" ht="14.1" customHeight="1">
      <c r="L93" s="1299"/>
      <c r="N93" s="1299"/>
      <c r="P93" s="1299"/>
      <c r="R93" s="1299"/>
      <c r="T93" s="1299"/>
      <c r="V93" s="1299"/>
      <c r="X93" s="1299"/>
      <c r="Z93" s="1299"/>
      <c r="AB93" s="1299"/>
      <c r="AD93" s="1299"/>
    </row>
    <row r="94" spans="1:32" s="1258" customFormat="1" ht="14.1" customHeight="1">
      <c r="L94" s="1299"/>
      <c r="N94" s="1299"/>
      <c r="P94" s="1299"/>
      <c r="R94" s="1299"/>
      <c r="T94" s="1299"/>
      <c r="V94" s="1299"/>
      <c r="X94" s="1299"/>
      <c r="Z94" s="1299"/>
      <c r="AB94" s="1299"/>
      <c r="AD94" s="1299"/>
    </row>
    <row r="95" spans="1:32" s="1258" customFormat="1" ht="14.1" customHeight="1">
      <c r="L95" s="1299"/>
      <c r="N95" s="1299"/>
      <c r="P95" s="1299"/>
      <c r="R95" s="1299"/>
      <c r="T95" s="1299"/>
      <c r="V95" s="1299"/>
      <c r="X95" s="1299"/>
      <c r="Z95" s="1299"/>
      <c r="AB95" s="1299"/>
      <c r="AD95" s="1299"/>
    </row>
    <row r="96" spans="1:32" s="1258" customFormat="1" ht="14.1" customHeight="1">
      <c r="L96" s="1299"/>
      <c r="N96" s="1299"/>
      <c r="P96" s="1299"/>
      <c r="R96" s="1299"/>
      <c r="T96" s="1299"/>
      <c r="V96" s="1299"/>
      <c r="X96" s="1299"/>
      <c r="Z96" s="1299"/>
      <c r="AB96" s="1299"/>
      <c r="AD96" s="1299"/>
    </row>
    <row r="97" spans="12:30" s="1258" customFormat="1" ht="14.1" customHeight="1">
      <c r="L97" s="1299"/>
      <c r="N97" s="1299"/>
      <c r="P97" s="1299"/>
      <c r="R97" s="1299"/>
      <c r="T97" s="1299"/>
      <c r="V97" s="1299"/>
      <c r="X97" s="1299"/>
      <c r="Z97" s="1299"/>
      <c r="AB97" s="1299"/>
      <c r="AD97" s="1299"/>
    </row>
    <row r="98" spans="12:30" ht="14.1" customHeight="1"/>
    <row r="99" spans="12:30" ht="14.1" customHeight="1"/>
    <row r="100" spans="12:30" ht="14.1" customHeight="1"/>
    <row r="101" spans="12:30" ht="14.1" customHeight="1"/>
    <row r="102" spans="12:30" ht="14.1" customHeight="1"/>
    <row r="103" spans="12:30" ht="14.1" customHeight="1"/>
    <row r="104" spans="12:30" ht="14.1" customHeight="1"/>
    <row r="105" spans="12:30" ht="14.1" customHeight="1"/>
    <row r="106" spans="12:30" ht="14.1" customHeight="1"/>
    <row r="107" spans="12:30" ht="14.1" customHeight="1"/>
    <row r="108" spans="12:30" ht="14.1" customHeight="1"/>
    <row r="109" spans="12:30" ht="14.1" customHeight="1"/>
    <row r="110" spans="12:30" ht="14.1" customHeight="1"/>
    <row r="111" spans="12:30" ht="14.1" customHeight="1"/>
    <row r="112" spans="12:30"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sheetData>
  <mergeCells count="30">
    <mergeCell ref="A16:A20"/>
    <mergeCell ref="I3:I6"/>
    <mergeCell ref="K3:N3"/>
    <mergeCell ref="O3:AD3"/>
    <mergeCell ref="J4:J6"/>
    <mergeCell ref="K4:L5"/>
    <mergeCell ref="M4:N5"/>
    <mergeCell ref="O4:P5"/>
    <mergeCell ref="Q4:R5"/>
    <mergeCell ref="S4:T5"/>
    <mergeCell ref="U4:V5"/>
    <mergeCell ref="A3:A6"/>
    <mergeCell ref="B3:B6"/>
    <mergeCell ref="C3:C6"/>
    <mergeCell ref="D3:D6"/>
    <mergeCell ref="E3:E6"/>
    <mergeCell ref="W4:X5"/>
    <mergeCell ref="Y4:Z5"/>
    <mergeCell ref="AA4:AB5"/>
    <mergeCell ref="AC4:AD5"/>
    <mergeCell ref="A7:A15"/>
    <mergeCell ref="F3:H5"/>
    <mergeCell ref="A70:A80"/>
    <mergeCell ref="A81:A87"/>
    <mergeCell ref="A21:A33"/>
    <mergeCell ref="A34:A43"/>
    <mergeCell ref="A44:A51"/>
    <mergeCell ref="A52:A54"/>
    <mergeCell ref="A55:A63"/>
    <mergeCell ref="A64:A69"/>
  </mergeCells>
  <phoneticPr fontId="4"/>
  <pageMargins left="0.77" right="0.19685039370078741" top="0.59055118110236227" bottom="0.6" header="0.51181102362204722" footer="0.15748031496062992"/>
  <pageSetup paperSize="9" scale="85" pageOrder="overThenDown" orientation="portrait" r:id="rId1"/>
  <headerFooter alignWithMargins="0"/>
  <rowBreaks count="1" manualBreakCount="1">
    <brk id="54" max="16383" man="1"/>
  </rowBreaks>
  <colBreaks count="1" manualBreakCount="1">
    <brk id="14" max="92"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06"/>
  <sheetViews>
    <sheetView workbookViewId="0">
      <selection activeCell="M2" sqref="M1:M2"/>
    </sheetView>
  </sheetViews>
  <sheetFormatPr defaultRowHeight="11.25"/>
  <cols>
    <col min="1" max="1" width="5.625" style="973" customWidth="1"/>
    <col min="2" max="2" width="3" style="973" customWidth="1"/>
    <col min="3" max="3" width="15.375" style="973" customWidth="1"/>
    <col min="4" max="4" width="9.125" style="973" customWidth="1"/>
    <col min="5" max="5" width="7.125" style="973" customWidth="1"/>
    <col min="6" max="6" width="4.125" style="1031" customWidth="1"/>
    <col min="7" max="7" width="7.125" style="1302" customWidth="1"/>
    <col min="8" max="8" width="4.125" style="1031" customWidth="1"/>
    <col min="9" max="9" width="7.125" style="1031" customWidth="1"/>
    <col min="10" max="10" width="4.125" style="1031" customWidth="1"/>
    <col min="11" max="11" width="7.125" style="1031" customWidth="1"/>
    <col min="12" max="12" width="4.125" style="1031" customWidth="1"/>
    <col min="13" max="13" width="7.125" style="1031" customWidth="1"/>
    <col min="14" max="14" width="4.125" style="1031" customWidth="1"/>
    <col min="15" max="15" width="7.125" style="1031" customWidth="1"/>
    <col min="16" max="16" width="4.125" style="1031" customWidth="1"/>
    <col min="17" max="17" width="7.125" style="1031" customWidth="1"/>
    <col min="18" max="18" width="4.125" style="1031" customWidth="1"/>
    <col min="19" max="19" width="7.125" style="1031" customWidth="1"/>
    <col min="20" max="20" width="4.125" style="1031" customWidth="1"/>
    <col min="21" max="21" width="9.125" style="973" customWidth="1"/>
    <col min="22" max="22" width="7.125" style="973" customWidth="1"/>
    <col min="23" max="23" width="4.25" style="1031" customWidth="1"/>
    <col min="24" max="24" width="7.125" style="1302" customWidth="1"/>
    <col min="25" max="25" width="4.125" style="1031" customWidth="1"/>
    <col min="26" max="26" width="7.125" style="1031" customWidth="1"/>
    <col min="27" max="27" width="4.125" style="1031" customWidth="1"/>
    <col min="28" max="28" width="7.125" style="1031" customWidth="1"/>
    <col min="29" max="29" width="4.125" style="1031" customWidth="1"/>
    <col min="30" max="30" width="7.125" style="1031" customWidth="1"/>
    <col min="31" max="31" width="4.125" style="1031" customWidth="1"/>
    <col min="32" max="32" width="7.125" style="1031" customWidth="1"/>
    <col min="33" max="33" width="4.125" style="1031" customWidth="1"/>
    <col min="34" max="34" width="7.125" style="1031" customWidth="1"/>
    <col min="35" max="35" width="4.125" style="1031" customWidth="1"/>
    <col min="36" max="36" width="7.125" style="1031" customWidth="1"/>
    <col min="37" max="37" width="4.125" style="1031" customWidth="1"/>
    <col min="38" max="256" width="9" style="973"/>
    <col min="257" max="257" width="5.625" style="973" customWidth="1"/>
    <col min="258" max="258" width="3" style="973" customWidth="1"/>
    <col min="259" max="259" width="15.375" style="973" customWidth="1"/>
    <col min="260" max="260" width="9.125" style="973" customWidth="1"/>
    <col min="261" max="261" width="7.125" style="973" customWidth="1"/>
    <col min="262" max="262" width="4.125" style="973" customWidth="1"/>
    <col min="263" max="263" width="7.125" style="973" customWidth="1"/>
    <col min="264" max="264" width="4.125" style="973" customWidth="1"/>
    <col min="265" max="265" width="7.125" style="973" customWidth="1"/>
    <col min="266" max="266" width="4.125" style="973" customWidth="1"/>
    <col min="267" max="267" width="7.125" style="973" customWidth="1"/>
    <col min="268" max="268" width="4.125" style="973" customWidth="1"/>
    <col min="269" max="269" width="7.125" style="973" customWidth="1"/>
    <col min="270" max="270" width="4.125" style="973" customWidth="1"/>
    <col min="271" max="271" width="7.125" style="973" customWidth="1"/>
    <col min="272" max="272" width="4.125" style="973" customWidth="1"/>
    <col min="273" max="273" width="7.125" style="973" customWidth="1"/>
    <col min="274" max="274" width="4.125" style="973" customWidth="1"/>
    <col min="275" max="275" width="7.125" style="973" customWidth="1"/>
    <col min="276" max="276" width="4.125" style="973" customWidth="1"/>
    <col min="277" max="277" width="9.125" style="973" customWidth="1"/>
    <col min="278" max="278" width="7.125" style="973" customWidth="1"/>
    <col min="279" max="279" width="4.25" style="973" customWidth="1"/>
    <col min="280" max="280" width="7.125" style="973" customWidth="1"/>
    <col min="281" max="281" width="4.125" style="973" customWidth="1"/>
    <col min="282" max="282" width="7.125" style="973" customWidth="1"/>
    <col min="283" max="283" width="4.125" style="973" customWidth="1"/>
    <col min="284" max="284" width="7.125" style="973" customWidth="1"/>
    <col min="285" max="285" width="4.125" style="973" customWidth="1"/>
    <col min="286" max="286" width="7.125" style="973" customWidth="1"/>
    <col min="287" max="287" width="4.125" style="973" customWidth="1"/>
    <col min="288" max="288" width="7.125" style="973" customWidth="1"/>
    <col min="289" max="289" width="4.125" style="973" customWidth="1"/>
    <col min="290" max="290" width="7.125" style="973" customWidth="1"/>
    <col min="291" max="291" width="4.125" style="973" customWidth="1"/>
    <col min="292" max="292" width="7.125" style="973" customWidth="1"/>
    <col min="293" max="293" width="4.125" style="973" customWidth="1"/>
    <col min="294" max="512" width="9" style="973"/>
    <col min="513" max="513" width="5.625" style="973" customWidth="1"/>
    <col min="514" max="514" width="3" style="973" customWidth="1"/>
    <col min="515" max="515" width="15.375" style="973" customWidth="1"/>
    <col min="516" max="516" width="9.125" style="973" customWidth="1"/>
    <col min="517" max="517" width="7.125" style="973" customWidth="1"/>
    <col min="518" max="518" width="4.125" style="973" customWidth="1"/>
    <col min="519" max="519" width="7.125" style="973" customWidth="1"/>
    <col min="520" max="520" width="4.125" style="973" customWidth="1"/>
    <col min="521" max="521" width="7.125" style="973" customWidth="1"/>
    <col min="522" max="522" width="4.125" style="973" customWidth="1"/>
    <col min="523" max="523" width="7.125" style="973" customWidth="1"/>
    <col min="524" max="524" width="4.125" style="973" customWidth="1"/>
    <col min="525" max="525" width="7.125" style="973" customWidth="1"/>
    <col min="526" max="526" width="4.125" style="973" customWidth="1"/>
    <col min="527" max="527" width="7.125" style="973" customWidth="1"/>
    <col min="528" max="528" width="4.125" style="973" customWidth="1"/>
    <col min="529" max="529" width="7.125" style="973" customWidth="1"/>
    <col min="530" max="530" width="4.125" style="973" customWidth="1"/>
    <col min="531" max="531" width="7.125" style="973" customWidth="1"/>
    <col min="532" max="532" width="4.125" style="973" customWidth="1"/>
    <col min="533" max="533" width="9.125" style="973" customWidth="1"/>
    <col min="534" max="534" width="7.125" style="973" customWidth="1"/>
    <col min="535" max="535" width="4.25" style="973" customWidth="1"/>
    <col min="536" max="536" width="7.125" style="973" customWidth="1"/>
    <col min="537" max="537" width="4.125" style="973" customWidth="1"/>
    <col min="538" max="538" width="7.125" style="973" customWidth="1"/>
    <col min="539" max="539" width="4.125" style="973" customWidth="1"/>
    <col min="540" max="540" width="7.125" style="973" customWidth="1"/>
    <col min="541" max="541" width="4.125" style="973" customWidth="1"/>
    <col min="542" max="542" width="7.125" style="973" customWidth="1"/>
    <col min="543" max="543" width="4.125" style="973" customWidth="1"/>
    <col min="544" max="544" width="7.125" style="973" customWidth="1"/>
    <col min="545" max="545" width="4.125" style="973" customWidth="1"/>
    <col min="546" max="546" width="7.125" style="973" customWidth="1"/>
    <col min="547" max="547" width="4.125" style="973" customWidth="1"/>
    <col min="548" max="548" width="7.125" style="973" customWidth="1"/>
    <col min="549" max="549" width="4.125" style="973" customWidth="1"/>
    <col min="550" max="768" width="9" style="973"/>
    <col min="769" max="769" width="5.625" style="973" customWidth="1"/>
    <col min="770" max="770" width="3" style="973" customWidth="1"/>
    <col min="771" max="771" width="15.375" style="973" customWidth="1"/>
    <col min="772" max="772" width="9.125" style="973" customWidth="1"/>
    <col min="773" max="773" width="7.125" style="973" customWidth="1"/>
    <col min="774" max="774" width="4.125" style="973" customWidth="1"/>
    <col min="775" max="775" width="7.125" style="973" customWidth="1"/>
    <col min="776" max="776" width="4.125" style="973" customWidth="1"/>
    <col min="777" max="777" width="7.125" style="973" customWidth="1"/>
    <col min="778" max="778" width="4.125" style="973" customWidth="1"/>
    <col min="779" max="779" width="7.125" style="973" customWidth="1"/>
    <col min="780" max="780" width="4.125" style="973" customWidth="1"/>
    <col min="781" max="781" width="7.125" style="973" customWidth="1"/>
    <col min="782" max="782" width="4.125" style="973" customWidth="1"/>
    <col min="783" max="783" width="7.125" style="973" customWidth="1"/>
    <col min="784" max="784" width="4.125" style="973" customWidth="1"/>
    <col min="785" max="785" width="7.125" style="973" customWidth="1"/>
    <col min="786" max="786" width="4.125" style="973" customWidth="1"/>
    <col min="787" max="787" width="7.125" style="973" customWidth="1"/>
    <col min="788" max="788" width="4.125" style="973" customWidth="1"/>
    <col min="789" max="789" width="9.125" style="973" customWidth="1"/>
    <col min="790" max="790" width="7.125" style="973" customWidth="1"/>
    <col min="791" max="791" width="4.25" style="973" customWidth="1"/>
    <col min="792" max="792" width="7.125" style="973" customWidth="1"/>
    <col min="793" max="793" width="4.125" style="973" customWidth="1"/>
    <col min="794" max="794" width="7.125" style="973" customWidth="1"/>
    <col min="795" max="795" width="4.125" style="973" customWidth="1"/>
    <col min="796" max="796" width="7.125" style="973" customWidth="1"/>
    <col min="797" max="797" width="4.125" style="973" customWidth="1"/>
    <col min="798" max="798" width="7.125" style="973" customWidth="1"/>
    <col min="799" max="799" width="4.125" style="973" customWidth="1"/>
    <col min="800" max="800" width="7.125" style="973" customWidth="1"/>
    <col min="801" max="801" width="4.125" style="973" customWidth="1"/>
    <col min="802" max="802" width="7.125" style="973" customWidth="1"/>
    <col min="803" max="803" width="4.125" style="973" customWidth="1"/>
    <col min="804" max="804" width="7.125" style="973" customWidth="1"/>
    <col min="805" max="805" width="4.125" style="973" customWidth="1"/>
    <col min="806" max="1024" width="9" style="973"/>
    <col min="1025" max="1025" width="5.625" style="973" customWidth="1"/>
    <col min="1026" max="1026" width="3" style="973" customWidth="1"/>
    <col min="1027" max="1027" width="15.375" style="973" customWidth="1"/>
    <col min="1028" max="1028" width="9.125" style="973" customWidth="1"/>
    <col min="1029" max="1029" width="7.125" style="973" customWidth="1"/>
    <col min="1030" max="1030" width="4.125" style="973" customWidth="1"/>
    <col min="1031" max="1031" width="7.125" style="973" customWidth="1"/>
    <col min="1032" max="1032" width="4.125" style="973" customWidth="1"/>
    <col min="1033" max="1033" width="7.125" style="973" customWidth="1"/>
    <col min="1034" max="1034" width="4.125" style="973" customWidth="1"/>
    <col min="1035" max="1035" width="7.125" style="973" customWidth="1"/>
    <col min="1036" max="1036" width="4.125" style="973" customWidth="1"/>
    <col min="1037" max="1037" width="7.125" style="973" customWidth="1"/>
    <col min="1038" max="1038" width="4.125" style="973" customWidth="1"/>
    <col min="1039" max="1039" width="7.125" style="973" customWidth="1"/>
    <col min="1040" max="1040" width="4.125" style="973" customWidth="1"/>
    <col min="1041" max="1041" width="7.125" style="973" customWidth="1"/>
    <col min="1042" max="1042" width="4.125" style="973" customWidth="1"/>
    <col min="1043" max="1043" width="7.125" style="973" customWidth="1"/>
    <col min="1044" max="1044" width="4.125" style="973" customWidth="1"/>
    <col min="1045" max="1045" width="9.125" style="973" customWidth="1"/>
    <col min="1046" max="1046" width="7.125" style="973" customWidth="1"/>
    <col min="1047" max="1047" width="4.25" style="973" customWidth="1"/>
    <col min="1048" max="1048" width="7.125" style="973" customWidth="1"/>
    <col min="1049" max="1049" width="4.125" style="973" customWidth="1"/>
    <col min="1050" max="1050" width="7.125" style="973" customWidth="1"/>
    <col min="1051" max="1051" width="4.125" style="973" customWidth="1"/>
    <col min="1052" max="1052" width="7.125" style="973" customWidth="1"/>
    <col min="1053" max="1053" width="4.125" style="973" customWidth="1"/>
    <col min="1054" max="1054" width="7.125" style="973" customWidth="1"/>
    <col min="1055" max="1055" width="4.125" style="973" customWidth="1"/>
    <col min="1056" max="1056" width="7.125" style="973" customWidth="1"/>
    <col min="1057" max="1057" width="4.125" style="973" customWidth="1"/>
    <col min="1058" max="1058" width="7.125" style="973" customWidth="1"/>
    <col min="1059" max="1059" width="4.125" style="973" customWidth="1"/>
    <col min="1060" max="1060" width="7.125" style="973" customWidth="1"/>
    <col min="1061" max="1061" width="4.125" style="973" customWidth="1"/>
    <col min="1062" max="1280" width="9" style="973"/>
    <col min="1281" max="1281" width="5.625" style="973" customWidth="1"/>
    <col min="1282" max="1282" width="3" style="973" customWidth="1"/>
    <col min="1283" max="1283" width="15.375" style="973" customWidth="1"/>
    <col min="1284" max="1284" width="9.125" style="973" customWidth="1"/>
    <col min="1285" max="1285" width="7.125" style="973" customWidth="1"/>
    <col min="1286" max="1286" width="4.125" style="973" customWidth="1"/>
    <col min="1287" max="1287" width="7.125" style="973" customWidth="1"/>
    <col min="1288" max="1288" width="4.125" style="973" customWidth="1"/>
    <col min="1289" max="1289" width="7.125" style="973" customWidth="1"/>
    <col min="1290" max="1290" width="4.125" style="973" customWidth="1"/>
    <col min="1291" max="1291" width="7.125" style="973" customWidth="1"/>
    <col min="1292" max="1292" width="4.125" style="973" customWidth="1"/>
    <col min="1293" max="1293" width="7.125" style="973" customWidth="1"/>
    <col min="1294" max="1294" width="4.125" style="973" customWidth="1"/>
    <col min="1295" max="1295" width="7.125" style="973" customWidth="1"/>
    <col min="1296" max="1296" width="4.125" style="973" customWidth="1"/>
    <col min="1297" max="1297" width="7.125" style="973" customWidth="1"/>
    <col min="1298" max="1298" width="4.125" style="973" customWidth="1"/>
    <col min="1299" max="1299" width="7.125" style="973" customWidth="1"/>
    <col min="1300" max="1300" width="4.125" style="973" customWidth="1"/>
    <col min="1301" max="1301" width="9.125" style="973" customWidth="1"/>
    <col min="1302" max="1302" width="7.125" style="973" customWidth="1"/>
    <col min="1303" max="1303" width="4.25" style="973" customWidth="1"/>
    <col min="1304" max="1304" width="7.125" style="973" customWidth="1"/>
    <col min="1305" max="1305" width="4.125" style="973" customWidth="1"/>
    <col min="1306" max="1306" width="7.125" style="973" customWidth="1"/>
    <col min="1307" max="1307" width="4.125" style="973" customWidth="1"/>
    <col min="1308" max="1308" width="7.125" style="973" customWidth="1"/>
    <col min="1309" max="1309" width="4.125" style="973" customWidth="1"/>
    <col min="1310" max="1310" width="7.125" style="973" customWidth="1"/>
    <col min="1311" max="1311" width="4.125" style="973" customWidth="1"/>
    <col min="1312" max="1312" width="7.125" style="973" customWidth="1"/>
    <col min="1313" max="1313" width="4.125" style="973" customWidth="1"/>
    <col min="1314" max="1314" width="7.125" style="973" customWidth="1"/>
    <col min="1315" max="1315" width="4.125" style="973" customWidth="1"/>
    <col min="1316" max="1316" width="7.125" style="973" customWidth="1"/>
    <col min="1317" max="1317" width="4.125" style="973" customWidth="1"/>
    <col min="1318" max="1536" width="9" style="973"/>
    <col min="1537" max="1537" width="5.625" style="973" customWidth="1"/>
    <col min="1538" max="1538" width="3" style="973" customWidth="1"/>
    <col min="1539" max="1539" width="15.375" style="973" customWidth="1"/>
    <col min="1540" max="1540" width="9.125" style="973" customWidth="1"/>
    <col min="1541" max="1541" width="7.125" style="973" customWidth="1"/>
    <col min="1542" max="1542" width="4.125" style="973" customWidth="1"/>
    <col min="1543" max="1543" width="7.125" style="973" customWidth="1"/>
    <col min="1544" max="1544" width="4.125" style="973" customWidth="1"/>
    <col min="1545" max="1545" width="7.125" style="973" customWidth="1"/>
    <col min="1546" max="1546" width="4.125" style="973" customWidth="1"/>
    <col min="1547" max="1547" width="7.125" style="973" customWidth="1"/>
    <col min="1548" max="1548" width="4.125" style="973" customWidth="1"/>
    <col min="1549" max="1549" width="7.125" style="973" customWidth="1"/>
    <col min="1550" max="1550" width="4.125" style="973" customWidth="1"/>
    <col min="1551" max="1551" width="7.125" style="973" customWidth="1"/>
    <col min="1552" max="1552" width="4.125" style="973" customWidth="1"/>
    <col min="1553" max="1553" width="7.125" style="973" customWidth="1"/>
    <col min="1554" max="1554" width="4.125" style="973" customWidth="1"/>
    <col min="1555" max="1555" width="7.125" style="973" customWidth="1"/>
    <col min="1556" max="1556" width="4.125" style="973" customWidth="1"/>
    <col min="1557" max="1557" width="9.125" style="973" customWidth="1"/>
    <col min="1558" max="1558" width="7.125" style="973" customWidth="1"/>
    <col min="1559" max="1559" width="4.25" style="973" customWidth="1"/>
    <col min="1560" max="1560" width="7.125" style="973" customWidth="1"/>
    <col min="1561" max="1561" width="4.125" style="973" customWidth="1"/>
    <col min="1562" max="1562" width="7.125" style="973" customWidth="1"/>
    <col min="1563" max="1563" width="4.125" style="973" customWidth="1"/>
    <col min="1564" max="1564" width="7.125" style="973" customWidth="1"/>
    <col min="1565" max="1565" width="4.125" style="973" customWidth="1"/>
    <col min="1566" max="1566" width="7.125" style="973" customWidth="1"/>
    <col min="1567" max="1567" width="4.125" style="973" customWidth="1"/>
    <col min="1568" max="1568" width="7.125" style="973" customWidth="1"/>
    <col min="1569" max="1569" width="4.125" style="973" customWidth="1"/>
    <col min="1570" max="1570" width="7.125" style="973" customWidth="1"/>
    <col min="1571" max="1571" width="4.125" style="973" customWidth="1"/>
    <col min="1572" max="1572" width="7.125" style="973" customWidth="1"/>
    <col min="1573" max="1573" width="4.125" style="973" customWidth="1"/>
    <col min="1574" max="1792" width="9" style="973"/>
    <col min="1793" max="1793" width="5.625" style="973" customWidth="1"/>
    <col min="1794" max="1794" width="3" style="973" customWidth="1"/>
    <col min="1795" max="1795" width="15.375" style="973" customWidth="1"/>
    <col min="1796" max="1796" width="9.125" style="973" customWidth="1"/>
    <col min="1797" max="1797" width="7.125" style="973" customWidth="1"/>
    <col min="1798" max="1798" width="4.125" style="973" customWidth="1"/>
    <col min="1799" max="1799" width="7.125" style="973" customWidth="1"/>
    <col min="1800" max="1800" width="4.125" style="973" customWidth="1"/>
    <col min="1801" max="1801" width="7.125" style="973" customWidth="1"/>
    <col min="1802" max="1802" width="4.125" style="973" customWidth="1"/>
    <col min="1803" max="1803" width="7.125" style="973" customWidth="1"/>
    <col min="1804" max="1804" width="4.125" style="973" customWidth="1"/>
    <col min="1805" max="1805" width="7.125" style="973" customWidth="1"/>
    <col min="1806" max="1806" width="4.125" style="973" customWidth="1"/>
    <col min="1807" max="1807" width="7.125" style="973" customWidth="1"/>
    <col min="1808" max="1808" width="4.125" style="973" customWidth="1"/>
    <col min="1809" max="1809" width="7.125" style="973" customWidth="1"/>
    <col min="1810" max="1810" width="4.125" style="973" customWidth="1"/>
    <col min="1811" max="1811" width="7.125" style="973" customWidth="1"/>
    <col min="1812" max="1812" width="4.125" style="973" customWidth="1"/>
    <col min="1813" max="1813" width="9.125" style="973" customWidth="1"/>
    <col min="1814" max="1814" width="7.125" style="973" customWidth="1"/>
    <col min="1815" max="1815" width="4.25" style="973" customWidth="1"/>
    <col min="1816" max="1816" width="7.125" style="973" customWidth="1"/>
    <col min="1817" max="1817" width="4.125" style="973" customWidth="1"/>
    <col min="1818" max="1818" width="7.125" style="973" customWidth="1"/>
    <col min="1819" max="1819" width="4.125" style="973" customWidth="1"/>
    <col min="1820" max="1820" width="7.125" style="973" customWidth="1"/>
    <col min="1821" max="1821" width="4.125" style="973" customWidth="1"/>
    <col min="1822" max="1822" width="7.125" style="973" customWidth="1"/>
    <col min="1823" max="1823" width="4.125" style="973" customWidth="1"/>
    <col min="1824" max="1824" width="7.125" style="973" customWidth="1"/>
    <col min="1825" max="1825" width="4.125" style="973" customWidth="1"/>
    <col min="1826" max="1826" width="7.125" style="973" customWidth="1"/>
    <col min="1827" max="1827" width="4.125" style="973" customWidth="1"/>
    <col min="1828" max="1828" width="7.125" style="973" customWidth="1"/>
    <col min="1829" max="1829" width="4.125" style="973" customWidth="1"/>
    <col min="1830" max="2048" width="9" style="973"/>
    <col min="2049" max="2049" width="5.625" style="973" customWidth="1"/>
    <col min="2050" max="2050" width="3" style="973" customWidth="1"/>
    <col min="2051" max="2051" width="15.375" style="973" customWidth="1"/>
    <col min="2052" max="2052" width="9.125" style="973" customWidth="1"/>
    <col min="2053" max="2053" width="7.125" style="973" customWidth="1"/>
    <col min="2054" max="2054" width="4.125" style="973" customWidth="1"/>
    <col min="2055" max="2055" width="7.125" style="973" customWidth="1"/>
    <col min="2056" max="2056" width="4.125" style="973" customWidth="1"/>
    <col min="2057" max="2057" width="7.125" style="973" customWidth="1"/>
    <col min="2058" max="2058" width="4.125" style="973" customWidth="1"/>
    <col min="2059" max="2059" width="7.125" style="973" customWidth="1"/>
    <col min="2060" max="2060" width="4.125" style="973" customWidth="1"/>
    <col min="2061" max="2061" width="7.125" style="973" customWidth="1"/>
    <col min="2062" max="2062" width="4.125" style="973" customWidth="1"/>
    <col min="2063" max="2063" width="7.125" style="973" customWidth="1"/>
    <col min="2064" max="2064" width="4.125" style="973" customWidth="1"/>
    <col min="2065" max="2065" width="7.125" style="973" customWidth="1"/>
    <col min="2066" max="2066" width="4.125" style="973" customWidth="1"/>
    <col min="2067" max="2067" width="7.125" style="973" customWidth="1"/>
    <col min="2068" max="2068" width="4.125" style="973" customWidth="1"/>
    <col min="2069" max="2069" width="9.125" style="973" customWidth="1"/>
    <col min="2070" max="2070" width="7.125" style="973" customWidth="1"/>
    <col min="2071" max="2071" width="4.25" style="973" customWidth="1"/>
    <col min="2072" max="2072" width="7.125" style="973" customWidth="1"/>
    <col min="2073" max="2073" width="4.125" style="973" customWidth="1"/>
    <col min="2074" max="2074" width="7.125" style="973" customWidth="1"/>
    <col min="2075" max="2075" width="4.125" style="973" customWidth="1"/>
    <col min="2076" max="2076" width="7.125" style="973" customWidth="1"/>
    <col min="2077" max="2077" width="4.125" style="973" customWidth="1"/>
    <col min="2078" max="2078" width="7.125" style="973" customWidth="1"/>
    <col min="2079" max="2079" width="4.125" style="973" customWidth="1"/>
    <col min="2080" max="2080" width="7.125" style="973" customWidth="1"/>
    <col min="2081" max="2081" width="4.125" style="973" customWidth="1"/>
    <col min="2082" max="2082" width="7.125" style="973" customWidth="1"/>
    <col min="2083" max="2083" width="4.125" style="973" customWidth="1"/>
    <col min="2084" max="2084" width="7.125" style="973" customWidth="1"/>
    <col min="2085" max="2085" width="4.125" style="973" customWidth="1"/>
    <col min="2086" max="2304" width="9" style="973"/>
    <col min="2305" max="2305" width="5.625" style="973" customWidth="1"/>
    <col min="2306" max="2306" width="3" style="973" customWidth="1"/>
    <col min="2307" max="2307" width="15.375" style="973" customWidth="1"/>
    <col min="2308" max="2308" width="9.125" style="973" customWidth="1"/>
    <col min="2309" max="2309" width="7.125" style="973" customWidth="1"/>
    <col min="2310" max="2310" width="4.125" style="973" customWidth="1"/>
    <col min="2311" max="2311" width="7.125" style="973" customWidth="1"/>
    <col min="2312" max="2312" width="4.125" style="973" customWidth="1"/>
    <col min="2313" max="2313" width="7.125" style="973" customWidth="1"/>
    <col min="2314" max="2314" width="4.125" style="973" customWidth="1"/>
    <col min="2315" max="2315" width="7.125" style="973" customWidth="1"/>
    <col min="2316" max="2316" width="4.125" style="973" customWidth="1"/>
    <col min="2317" max="2317" width="7.125" style="973" customWidth="1"/>
    <col min="2318" max="2318" width="4.125" style="973" customWidth="1"/>
    <col min="2319" max="2319" width="7.125" style="973" customWidth="1"/>
    <col min="2320" max="2320" width="4.125" style="973" customWidth="1"/>
    <col min="2321" max="2321" width="7.125" style="973" customWidth="1"/>
    <col min="2322" max="2322" width="4.125" style="973" customWidth="1"/>
    <col min="2323" max="2323" width="7.125" style="973" customWidth="1"/>
    <col min="2324" max="2324" width="4.125" style="973" customWidth="1"/>
    <col min="2325" max="2325" width="9.125" style="973" customWidth="1"/>
    <col min="2326" max="2326" width="7.125" style="973" customWidth="1"/>
    <col min="2327" max="2327" width="4.25" style="973" customWidth="1"/>
    <col min="2328" max="2328" width="7.125" style="973" customWidth="1"/>
    <col min="2329" max="2329" width="4.125" style="973" customWidth="1"/>
    <col min="2330" max="2330" width="7.125" style="973" customWidth="1"/>
    <col min="2331" max="2331" width="4.125" style="973" customWidth="1"/>
    <col min="2332" max="2332" width="7.125" style="973" customWidth="1"/>
    <col min="2333" max="2333" width="4.125" style="973" customWidth="1"/>
    <col min="2334" max="2334" width="7.125" style="973" customWidth="1"/>
    <col min="2335" max="2335" width="4.125" style="973" customWidth="1"/>
    <col min="2336" max="2336" width="7.125" style="973" customWidth="1"/>
    <col min="2337" max="2337" width="4.125" style="973" customWidth="1"/>
    <col min="2338" max="2338" width="7.125" style="973" customWidth="1"/>
    <col min="2339" max="2339" width="4.125" style="973" customWidth="1"/>
    <col min="2340" max="2340" width="7.125" style="973" customWidth="1"/>
    <col min="2341" max="2341" width="4.125" style="973" customWidth="1"/>
    <col min="2342" max="2560" width="9" style="973"/>
    <col min="2561" max="2561" width="5.625" style="973" customWidth="1"/>
    <col min="2562" max="2562" width="3" style="973" customWidth="1"/>
    <col min="2563" max="2563" width="15.375" style="973" customWidth="1"/>
    <col min="2564" max="2564" width="9.125" style="973" customWidth="1"/>
    <col min="2565" max="2565" width="7.125" style="973" customWidth="1"/>
    <col min="2566" max="2566" width="4.125" style="973" customWidth="1"/>
    <col min="2567" max="2567" width="7.125" style="973" customWidth="1"/>
    <col min="2568" max="2568" width="4.125" style="973" customWidth="1"/>
    <col min="2569" max="2569" width="7.125" style="973" customWidth="1"/>
    <col min="2570" max="2570" width="4.125" style="973" customWidth="1"/>
    <col min="2571" max="2571" width="7.125" style="973" customWidth="1"/>
    <col min="2572" max="2572" width="4.125" style="973" customWidth="1"/>
    <col min="2573" max="2573" width="7.125" style="973" customWidth="1"/>
    <col min="2574" max="2574" width="4.125" style="973" customWidth="1"/>
    <col min="2575" max="2575" width="7.125" style="973" customWidth="1"/>
    <col min="2576" max="2576" width="4.125" style="973" customWidth="1"/>
    <col min="2577" max="2577" width="7.125" style="973" customWidth="1"/>
    <col min="2578" max="2578" width="4.125" style="973" customWidth="1"/>
    <col min="2579" max="2579" width="7.125" style="973" customWidth="1"/>
    <col min="2580" max="2580" width="4.125" style="973" customWidth="1"/>
    <col min="2581" max="2581" width="9.125" style="973" customWidth="1"/>
    <col min="2582" max="2582" width="7.125" style="973" customWidth="1"/>
    <col min="2583" max="2583" width="4.25" style="973" customWidth="1"/>
    <col min="2584" max="2584" width="7.125" style="973" customWidth="1"/>
    <col min="2585" max="2585" width="4.125" style="973" customWidth="1"/>
    <col min="2586" max="2586" width="7.125" style="973" customWidth="1"/>
    <col min="2587" max="2587" width="4.125" style="973" customWidth="1"/>
    <col min="2588" max="2588" width="7.125" style="973" customWidth="1"/>
    <col min="2589" max="2589" width="4.125" style="973" customWidth="1"/>
    <col min="2590" max="2590" width="7.125" style="973" customWidth="1"/>
    <col min="2591" max="2591" width="4.125" style="973" customWidth="1"/>
    <col min="2592" max="2592" width="7.125" style="973" customWidth="1"/>
    <col min="2593" max="2593" width="4.125" style="973" customWidth="1"/>
    <col min="2594" max="2594" width="7.125" style="973" customWidth="1"/>
    <col min="2595" max="2595" width="4.125" style="973" customWidth="1"/>
    <col min="2596" max="2596" width="7.125" style="973" customWidth="1"/>
    <col min="2597" max="2597" width="4.125" style="973" customWidth="1"/>
    <col min="2598" max="2816" width="9" style="973"/>
    <col min="2817" max="2817" width="5.625" style="973" customWidth="1"/>
    <col min="2818" max="2818" width="3" style="973" customWidth="1"/>
    <col min="2819" max="2819" width="15.375" style="973" customWidth="1"/>
    <col min="2820" max="2820" width="9.125" style="973" customWidth="1"/>
    <col min="2821" max="2821" width="7.125" style="973" customWidth="1"/>
    <col min="2822" max="2822" width="4.125" style="973" customWidth="1"/>
    <col min="2823" max="2823" width="7.125" style="973" customWidth="1"/>
    <col min="2824" max="2824" width="4.125" style="973" customWidth="1"/>
    <col min="2825" max="2825" width="7.125" style="973" customWidth="1"/>
    <col min="2826" max="2826" width="4.125" style="973" customWidth="1"/>
    <col min="2827" max="2827" width="7.125" style="973" customWidth="1"/>
    <col min="2828" max="2828" width="4.125" style="973" customWidth="1"/>
    <col min="2829" max="2829" width="7.125" style="973" customWidth="1"/>
    <col min="2830" max="2830" width="4.125" style="973" customWidth="1"/>
    <col min="2831" max="2831" width="7.125" style="973" customWidth="1"/>
    <col min="2832" max="2832" width="4.125" style="973" customWidth="1"/>
    <col min="2833" max="2833" width="7.125" style="973" customWidth="1"/>
    <col min="2834" max="2834" width="4.125" style="973" customWidth="1"/>
    <col min="2835" max="2835" width="7.125" style="973" customWidth="1"/>
    <col min="2836" max="2836" width="4.125" style="973" customWidth="1"/>
    <col min="2837" max="2837" width="9.125" style="973" customWidth="1"/>
    <col min="2838" max="2838" width="7.125" style="973" customWidth="1"/>
    <col min="2839" max="2839" width="4.25" style="973" customWidth="1"/>
    <col min="2840" max="2840" width="7.125" style="973" customWidth="1"/>
    <col min="2841" max="2841" width="4.125" style="973" customWidth="1"/>
    <col min="2842" max="2842" width="7.125" style="973" customWidth="1"/>
    <col min="2843" max="2843" width="4.125" style="973" customWidth="1"/>
    <col min="2844" max="2844" width="7.125" style="973" customWidth="1"/>
    <col min="2845" max="2845" width="4.125" style="973" customWidth="1"/>
    <col min="2846" max="2846" width="7.125" style="973" customWidth="1"/>
    <col min="2847" max="2847" width="4.125" style="973" customWidth="1"/>
    <col min="2848" max="2848" width="7.125" style="973" customWidth="1"/>
    <col min="2849" max="2849" width="4.125" style="973" customWidth="1"/>
    <col min="2850" max="2850" width="7.125" style="973" customWidth="1"/>
    <col min="2851" max="2851" width="4.125" style="973" customWidth="1"/>
    <col min="2852" max="2852" width="7.125" style="973" customWidth="1"/>
    <col min="2853" max="2853" width="4.125" style="973" customWidth="1"/>
    <col min="2854" max="3072" width="9" style="973"/>
    <col min="3073" max="3073" width="5.625" style="973" customWidth="1"/>
    <col min="3074" max="3074" width="3" style="973" customWidth="1"/>
    <col min="3075" max="3075" width="15.375" style="973" customWidth="1"/>
    <col min="3076" max="3076" width="9.125" style="973" customWidth="1"/>
    <col min="3077" max="3077" width="7.125" style="973" customWidth="1"/>
    <col min="3078" max="3078" width="4.125" style="973" customWidth="1"/>
    <col min="3079" max="3079" width="7.125" style="973" customWidth="1"/>
    <col min="3080" max="3080" width="4.125" style="973" customWidth="1"/>
    <col min="3081" max="3081" width="7.125" style="973" customWidth="1"/>
    <col min="3082" max="3082" width="4.125" style="973" customWidth="1"/>
    <col min="3083" max="3083" width="7.125" style="973" customWidth="1"/>
    <col min="3084" max="3084" width="4.125" style="973" customWidth="1"/>
    <col min="3085" max="3085" width="7.125" style="973" customWidth="1"/>
    <col min="3086" max="3086" width="4.125" style="973" customWidth="1"/>
    <col min="3087" max="3087" width="7.125" style="973" customWidth="1"/>
    <col min="3088" max="3088" width="4.125" style="973" customWidth="1"/>
    <col min="3089" max="3089" width="7.125" style="973" customWidth="1"/>
    <col min="3090" max="3090" width="4.125" style="973" customWidth="1"/>
    <col min="3091" max="3091" width="7.125" style="973" customWidth="1"/>
    <col min="3092" max="3092" width="4.125" style="973" customWidth="1"/>
    <col min="3093" max="3093" width="9.125" style="973" customWidth="1"/>
    <col min="3094" max="3094" width="7.125" style="973" customWidth="1"/>
    <col min="3095" max="3095" width="4.25" style="973" customWidth="1"/>
    <col min="3096" max="3096" width="7.125" style="973" customWidth="1"/>
    <col min="3097" max="3097" width="4.125" style="973" customWidth="1"/>
    <col min="3098" max="3098" width="7.125" style="973" customWidth="1"/>
    <col min="3099" max="3099" width="4.125" style="973" customWidth="1"/>
    <col min="3100" max="3100" width="7.125" style="973" customWidth="1"/>
    <col min="3101" max="3101" width="4.125" style="973" customWidth="1"/>
    <col min="3102" max="3102" width="7.125" style="973" customWidth="1"/>
    <col min="3103" max="3103" width="4.125" style="973" customWidth="1"/>
    <col min="3104" max="3104" width="7.125" style="973" customWidth="1"/>
    <col min="3105" max="3105" width="4.125" style="973" customWidth="1"/>
    <col min="3106" max="3106" width="7.125" style="973" customWidth="1"/>
    <col min="3107" max="3107" width="4.125" style="973" customWidth="1"/>
    <col min="3108" max="3108" width="7.125" style="973" customWidth="1"/>
    <col min="3109" max="3109" width="4.125" style="973" customWidth="1"/>
    <col min="3110" max="3328" width="9" style="973"/>
    <col min="3329" max="3329" width="5.625" style="973" customWidth="1"/>
    <col min="3330" max="3330" width="3" style="973" customWidth="1"/>
    <col min="3331" max="3331" width="15.375" style="973" customWidth="1"/>
    <col min="3332" max="3332" width="9.125" style="973" customWidth="1"/>
    <col min="3333" max="3333" width="7.125" style="973" customWidth="1"/>
    <col min="3334" max="3334" width="4.125" style="973" customWidth="1"/>
    <col min="3335" max="3335" width="7.125" style="973" customWidth="1"/>
    <col min="3336" max="3336" width="4.125" style="973" customWidth="1"/>
    <col min="3337" max="3337" width="7.125" style="973" customWidth="1"/>
    <col min="3338" max="3338" width="4.125" style="973" customWidth="1"/>
    <col min="3339" max="3339" width="7.125" style="973" customWidth="1"/>
    <col min="3340" max="3340" width="4.125" style="973" customWidth="1"/>
    <col min="3341" max="3341" width="7.125" style="973" customWidth="1"/>
    <col min="3342" max="3342" width="4.125" style="973" customWidth="1"/>
    <col min="3343" max="3343" width="7.125" style="973" customWidth="1"/>
    <col min="3344" max="3344" width="4.125" style="973" customWidth="1"/>
    <col min="3345" max="3345" width="7.125" style="973" customWidth="1"/>
    <col min="3346" max="3346" width="4.125" style="973" customWidth="1"/>
    <col min="3347" max="3347" width="7.125" style="973" customWidth="1"/>
    <col min="3348" max="3348" width="4.125" style="973" customWidth="1"/>
    <col min="3349" max="3349" width="9.125" style="973" customWidth="1"/>
    <col min="3350" max="3350" width="7.125" style="973" customWidth="1"/>
    <col min="3351" max="3351" width="4.25" style="973" customWidth="1"/>
    <col min="3352" max="3352" width="7.125" style="973" customWidth="1"/>
    <col min="3353" max="3353" width="4.125" style="973" customWidth="1"/>
    <col min="3354" max="3354" width="7.125" style="973" customWidth="1"/>
    <col min="3355" max="3355" width="4.125" style="973" customWidth="1"/>
    <col min="3356" max="3356" width="7.125" style="973" customWidth="1"/>
    <col min="3357" max="3357" width="4.125" style="973" customWidth="1"/>
    <col min="3358" max="3358" width="7.125" style="973" customWidth="1"/>
    <col min="3359" max="3359" width="4.125" style="973" customWidth="1"/>
    <col min="3360" max="3360" width="7.125" style="973" customWidth="1"/>
    <col min="3361" max="3361" width="4.125" style="973" customWidth="1"/>
    <col min="3362" max="3362" width="7.125" style="973" customWidth="1"/>
    <col min="3363" max="3363" width="4.125" style="973" customWidth="1"/>
    <col min="3364" max="3364" width="7.125" style="973" customWidth="1"/>
    <col min="3365" max="3365" width="4.125" style="973" customWidth="1"/>
    <col min="3366" max="3584" width="9" style="973"/>
    <col min="3585" max="3585" width="5.625" style="973" customWidth="1"/>
    <col min="3586" max="3586" width="3" style="973" customWidth="1"/>
    <col min="3587" max="3587" width="15.375" style="973" customWidth="1"/>
    <col min="3588" max="3588" width="9.125" style="973" customWidth="1"/>
    <col min="3589" max="3589" width="7.125" style="973" customWidth="1"/>
    <col min="3590" max="3590" width="4.125" style="973" customWidth="1"/>
    <col min="3591" max="3591" width="7.125" style="973" customWidth="1"/>
    <col min="3592" max="3592" width="4.125" style="973" customWidth="1"/>
    <col min="3593" max="3593" width="7.125" style="973" customWidth="1"/>
    <col min="3594" max="3594" width="4.125" style="973" customWidth="1"/>
    <col min="3595" max="3595" width="7.125" style="973" customWidth="1"/>
    <col min="3596" max="3596" width="4.125" style="973" customWidth="1"/>
    <col min="3597" max="3597" width="7.125" style="973" customWidth="1"/>
    <col min="3598" max="3598" width="4.125" style="973" customWidth="1"/>
    <col min="3599" max="3599" width="7.125" style="973" customWidth="1"/>
    <col min="3600" max="3600" width="4.125" style="973" customWidth="1"/>
    <col min="3601" max="3601" width="7.125" style="973" customWidth="1"/>
    <col min="3602" max="3602" width="4.125" style="973" customWidth="1"/>
    <col min="3603" max="3603" width="7.125" style="973" customWidth="1"/>
    <col min="3604" max="3604" width="4.125" style="973" customWidth="1"/>
    <col min="3605" max="3605" width="9.125" style="973" customWidth="1"/>
    <col min="3606" max="3606" width="7.125" style="973" customWidth="1"/>
    <col min="3607" max="3607" width="4.25" style="973" customWidth="1"/>
    <col min="3608" max="3608" width="7.125" style="973" customWidth="1"/>
    <col min="3609" max="3609" width="4.125" style="973" customWidth="1"/>
    <col min="3610" max="3610" width="7.125" style="973" customWidth="1"/>
    <col min="3611" max="3611" width="4.125" style="973" customWidth="1"/>
    <col min="3612" max="3612" width="7.125" style="973" customWidth="1"/>
    <col min="3613" max="3613" width="4.125" style="973" customWidth="1"/>
    <col min="3614" max="3614" width="7.125" style="973" customWidth="1"/>
    <col min="3615" max="3615" width="4.125" style="973" customWidth="1"/>
    <col min="3616" max="3616" width="7.125" style="973" customWidth="1"/>
    <col min="3617" max="3617" width="4.125" style="973" customWidth="1"/>
    <col min="3618" max="3618" width="7.125" style="973" customWidth="1"/>
    <col min="3619" max="3619" width="4.125" style="973" customWidth="1"/>
    <col min="3620" max="3620" width="7.125" style="973" customWidth="1"/>
    <col min="3621" max="3621" width="4.125" style="973" customWidth="1"/>
    <col min="3622" max="3840" width="9" style="973"/>
    <col min="3841" max="3841" width="5.625" style="973" customWidth="1"/>
    <col min="3842" max="3842" width="3" style="973" customWidth="1"/>
    <col min="3843" max="3843" width="15.375" style="973" customWidth="1"/>
    <col min="3844" max="3844" width="9.125" style="973" customWidth="1"/>
    <col min="3845" max="3845" width="7.125" style="973" customWidth="1"/>
    <col min="3846" max="3846" width="4.125" style="973" customWidth="1"/>
    <col min="3847" max="3847" width="7.125" style="973" customWidth="1"/>
    <col min="3848" max="3848" width="4.125" style="973" customWidth="1"/>
    <col min="3849" max="3849" width="7.125" style="973" customWidth="1"/>
    <col min="3850" max="3850" width="4.125" style="973" customWidth="1"/>
    <col min="3851" max="3851" width="7.125" style="973" customWidth="1"/>
    <col min="3852" max="3852" width="4.125" style="973" customWidth="1"/>
    <col min="3853" max="3853" width="7.125" style="973" customWidth="1"/>
    <col min="3854" max="3854" width="4.125" style="973" customWidth="1"/>
    <col min="3855" max="3855" width="7.125" style="973" customWidth="1"/>
    <col min="3856" max="3856" width="4.125" style="973" customWidth="1"/>
    <col min="3857" max="3857" width="7.125" style="973" customWidth="1"/>
    <col min="3858" max="3858" width="4.125" style="973" customWidth="1"/>
    <col min="3859" max="3859" width="7.125" style="973" customWidth="1"/>
    <col min="3860" max="3860" width="4.125" style="973" customWidth="1"/>
    <col min="3861" max="3861" width="9.125" style="973" customWidth="1"/>
    <col min="3862" max="3862" width="7.125" style="973" customWidth="1"/>
    <col min="3863" max="3863" width="4.25" style="973" customWidth="1"/>
    <col min="3864" max="3864" width="7.125" style="973" customWidth="1"/>
    <col min="3865" max="3865" width="4.125" style="973" customWidth="1"/>
    <col min="3866" max="3866" width="7.125" style="973" customWidth="1"/>
    <col min="3867" max="3867" width="4.125" style="973" customWidth="1"/>
    <col min="3868" max="3868" width="7.125" style="973" customWidth="1"/>
    <col min="3869" max="3869" width="4.125" style="973" customWidth="1"/>
    <col min="3870" max="3870" width="7.125" style="973" customWidth="1"/>
    <col min="3871" max="3871" width="4.125" style="973" customWidth="1"/>
    <col min="3872" max="3872" width="7.125" style="973" customWidth="1"/>
    <col min="3873" max="3873" width="4.125" style="973" customWidth="1"/>
    <col min="3874" max="3874" width="7.125" style="973" customWidth="1"/>
    <col min="3875" max="3875" width="4.125" style="973" customWidth="1"/>
    <col min="3876" max="3876" width="7.125" style="973" customWidth="1"/>
    <col min="3877" max="3877" width="4.125" style="973" customWidth="1"/>
    <col min="3878" max="4096" width="9" style="973"/>
    <col min="4097" max="4097" width="5.625" style="973" customWidth="1"/>
    <col min="4098" max="4098" width="3" style="973" customWidth="1"/>
    <col min="4099" max="4099" width="15.375" style="973" customWidth="1"/>
    <col min="4100" max="4100" width="9.125" style="973" customWidth="1"/>
    <col min="4101" max="4101" width="7.125" style="973" customWidth="1"/>
    <col min="4102" max="4102" width="4.125" style="973" customWidth="1"/>
    <col min="4103" max="4103" width="7.125" style="973" customWidth="1"/>
    <col min="4104" max="4104" width="4.125" style="973" customWidth="1"/>
    <col min="4105" max="4105" width="7.125" style="973" customWidth="1"/>
    <col min="4106" max="4106" width="4.125" style="973" customWidth="1"/>
    <col min="4107" max="4107" width="7.125" style="973" customWidth="1"/>
    <col min="4108" max="4108" width="4.125" style="973" customWidth="1"/>
    <col min="4109" max="4109" width="7.125" style="973" customWidth="1"/>
    <col min="4110" max="4110" width="4.125" style="973" customWidth="1"/>
    <col min="4111" max="4111" width="7.125" style="973" customWidth="1"/>
    <col min="4112" max="4112" width="4.125" style="973" customWidth="1"/>
    <col min="4113" max="4113" width="7.125" style="973" customWidth="1"/>
    <col min="4114" max="4114" width="4.125" style="973" customWidth="1"/>
    <col min="4115" max="4115" width="7.125" style="973" customWidth="1"/>
    <col min="4116" max="4116" width="4.125" style="973" customWidth="1"/>
    <col min="4117" max="4117" width="9.125" style="973" customWidth="1"/>
    <col min="4118" max="4118" width="7.125" style="973" customWidth="1"/>
    <col min="4119" max="4119" width="4.25" style="973" customWidth="1"/>
    <col min="4120" max="4120" width="7.125" style="973" customWidth="1"/>
    <col min="4121" max="4121" width="4.125" style="973" customWidth="1"/>
    <col min="4122" max="4122" width="7.125" style="973" customWidth="1"/>
    <col min="4123" max="4123" width="4.125" style="973" customWidth="1"/>
    <col min="4124" max="4124" width="7.125" style="973" customWidth="1"/>
    <col min="4125" max="4125" width="4.125" style="973" customWidth="1"/>
    <col min="4126" max="4126" width="7.125" style="973" customWidth="1"/>
    <col min="4127" max="4127" width="4.125" style="973" customWidth="1"/>
    <col min="4128" max="4128" width="7.125" style="973" customWidth="1"/>
    <col min="4129" max="4129" width="4.125" style="973" customWidth="1"/>
    <col min="4130" max="4130" width="7.125" style="973" customWidth="1"/>
    <col min="4131" max="4131" width="4.125" style="973" customWidth="1"/>
    <col min="4132" max="4132" width="7.125" style="973" customWidth="1"/>
    <col min="4133" max="4133" width="4.125" style="973" customWidth="1"/>
    <col min="4134" max="4352" width="9" style="973"/>
    <col min="4353" max="4353" width="5.625" style="973" customWidth="1"/>
    <col min="4354" max="4354" width="3" style="973" customWidth="1"/>
    <col min="4355" max="4355" width="15.375" style="973" customWidth="1"/>
    <col min="4356" max="4356" width="9.125" style="973" customWidth="1"/>
    <col min="4357" max="4357" width="7.125" style="973" customWidth="1"/>
    <col min="4358" max="4358" width="4.125" style="973" customWidth="1"/>
    <col min="4359" max="4359" width="7.125" style="973" customWidth="1"/>
    <col min="4360" max="4360" width="4.125" style="973" customWidth="1"/>
    <col min="4361" max="4361" width="7.125" style="973" customWidth="1"/>
    <col min="4362" max="4362" width="4.125" style="973" customWidth="1"/>
    <col min="4363" max="4363" width="7.125" style="973" customWidth="1"/>
    <col min="4364" max="4364" width="4.125" style="973" customWidth="1"/>
    <col min="4365" max="4365" width="7.125" style="973" customWidth="1"/>
    <col min="4366" max="4366" width="4.125" style="973" customWidth="1"/>
    <col min="4367" max="4367" width="7.125" style="973" customWidth="1"/>
    <col min="4368" max="4368" width="4.125" style="973" customWidth="1"/>
    <col min="4369" max="4369" width="7.125" style="973" customWidth="1"/>
    <col min="4370" max="4370" width="4.125" style="973" customWidth="1"/>
    <col min="4371" max="4371" width="7.125" style="973" customWidth="1"/>
    <col min="4372" max="4372" width="4.125" style="973" customWidth="1"/>
    <col min="4373" max="4373" width="9.125" style="973" customWidth="1"/>
    <col min="4374" max="4374" width="7.125" style="973" customWidth="1"/>
    <col min="4375" max="4375" width="4.25" style="973" customWidth="1"/>
    <col min="4376" max="4376" width="7.125" style="973" customWidth="1"/>
    <col min="4377" max="4377" width="4.125" style="973" customWidth="1"/>
    <col min="4378" max="4378" width="7.125" style="973" customWidth="1"/>
    <col min="4379" max="4379" width="4.125" style="973" customWidth="1"/>
    <col min="4380" max="4380" width="7.125" style="973" customWidth="1"/>
    <col min="4381" max="4381" width="4.125" style="973" customWidth="1"/>
    <col min="4382" max="4382" width="7.125" style="973" customWidth="1"/>
    <col min="4383" max="4383" width="4.125" style="973" customWidth="1"/>
    <col min="4384" max="4384" width="7.125" style="973" customWidth="1"/>
    <col min="4385" max="4385" width="4.125" style="973" customWidth="1"/>
    <col min="4386" max="4386" width="7.125" style="973" customWidth="1"/>
    <col min="4387" max="4387" width="4.125" style="973" customWidth="1"/>
    <col min="4388" max="4388" width="7.125" style="973" customWidth="1"/>
    <col min="4389" max="4389" width="4.125" style="973" customWidth="1"/>
    <col min="4390" max="4608" width="9" style="973"/>
    <col min="4609" max="4609" width="5.625" style="973" customWidth="1"/>
    <col min="4610" max="4610" width="3" style="973" customWidth="1"/>
    <col min="4611" max="4611" width="15.375" style="973" customWidth="1"/>
    <col min="4612" max="4612" width="9.125" style="973" customWidth="1"/>
    <col min="4613" max="4613" width="7.125" style="973" customWidth="1"/>
    <col min="4614" max="4614" width="4.125" style="973" customWidth="1"/>
    <col min="4615" max="4615" width="7.125" style="973" customWidth="1"/>
    <col min="4616" max="4616" width="4.125" style="973" customWidth="1"/>
    <col min="4617" max="4617" width="7.125" style="973" customWidth="1"/>
    <col min="4618" max="4618" width="4.125" style="973" customWidth="1"/>
    <col min="4619" max="4619" width="7.125" style="973" customWidth="1"/>
    <col min="4620" max="4620" width="4.125" style="973" customWidth="1"/>
    <col min="4621" max="4621" width="7.125" style="973" customWidth="1"/>
    <col min="4622" max="4622" width="4.125" style="973" customWidth="1"/>
    <col min="4623" max="4623" width="7.125" style="973" customWidth="1"/>
    <col min="4624" max="4624" width="4.125" style="973" customWidth="1"/>
    <col min="4625" max="4625" width="7.125" style="973" customWidth="1"/>
    <col min="4626" max="4626" width="4.125" style="973" customWidth="1"/>
    <col min="4627" max="4627" width="7.125" style="973" customWidth="1"/>
    <col min="4628" max="4628" width="4.125" style="973" customWidth="1"/>
    <col min="4629" max="4629" width="9.125" style="973" customWidth="1"/>
    <col min="4630" max="4630" width="7.125" style="973" customWidth="1"/>
    <col min="4631" max="4631" width="4.25" style="973" customWidth="1"/>
    <col min="4632" max="4632" width="7.125" style="973" customWidth="1"/>
    <col min="4633" max="4633" width="4.125" style="973" customWidth="1"/>
    <col min="4634" max="4634" width="7.125" style="973" customWidth="1"/>
    <col min="4635" max="4635" width="4.125" style="973" customWidth="1"/>
    <col min="4636" max="4636" width="7.125" style="973" customWidth="1"/>
    <col min="4637" max="4637" width="4.125" style="973" customWidth="1"/>
    <col min="4638" max="4638" width="7.125" style="973" customWidth="1"/>
    <col min="4639" max="4639" width="4.125" style="973" customWidth="1"/>
    <col min="4640" max="4640" width="7.125" style="973" customWidth="1"/>
    <col min="4641" max="4641" width="4.125" style="973" customWidth="1"/>
    <col min="4642" max="4642" width="7.125" style="973" customWidth="1"/>
    <col min="4643" max="4643" width="4.125" style="973" customWidth="1"/>
    <col min="4644" max="4644" width="7.125" style="973" customWidth="1"/>
    <col min="4645" max="4645" width="4.125" style="973" customWidth="1"/>
    <col min="4646" max="4864" width="9" style="973"/>
    <col min="4865" max="4865" width="5.625" style="973" customWidth="1"/>
    <col min="4866" max="4866" width="3" style="973" customWidth="1"/>
    <col min="4867" max="4867" width="15.375" style="973" customWidth="1"/>
    <col min="4868" max="4868" width="9.125" style="973" customWidth="1"/>
    <col min="4869" max="4869" width="7.125" style="973" customWidth="1"/>
    <col min="4870" max="4870" width="4.125" style="973" customWidth="1"/>
    <col min="4871" max="4871" width="7.125" style="973" customWidth="1"/>
    <col min="4872" max="4872" width="4.125" style="973" customWidth="1"/>
    <col min="4873" max="4873" width="7.125" style="973" customWidth="1"/>
    <col min="4874" max="4874" width="4.125" style="973" customWidth="1"/>
    <col min="4875" max="4875" width="7.125" style="973" customWidth="1"/>
    <col min="4876" max="4876" width="4.125" style="973" customWidth="1"/>
    <col min="4877" max="4877" width="7.125" style="973" customWidth="1"/>
    <col min="4878" max="4878" width="4.125" style="973" customWidth="1"/>
    <col min="4879" max="4879" width="7.125" style="973" customWidth="1"/>
    <col min="4880" max="4880" width="4.125" style="973" customWidth="1"/>
    <col min="4881" max="4881" width="7.125" style="973" customWidth="1"/>
    <col min="4882" max="4882" width="4.125" style="973" customWidth="1"/>
    <col min="4883" max="4883" width="7.125" style="973" customWidth="1"/>
    <col min="4884" max="4884" width="4.125" style="973" customWidth="1"/>
    <col min="4885" max="4885" width="9.125" style="973" customWidth="1"/>
    <col min="4886" max="4886" width="7.125" style="973" customWidth="1"/>
    <col min="4887" max="4887" width="4.25" style="973" customWidth="1"/>
    <col min="4888" max="4888" width="7.125" style="973" customWidth="1"/>
    <col min="4889" max="4889" width="4.125" style="973" customWidth="1"/>
    <col min="4890" max="4890" width="7.125" style="973" customWidth="1"/>
    <col min="4891" max="4891" width="4.125" style="973" customWidth="1"/>
    <col min="4892" max="4892" width="7.125" style="973" customWidth="1"/>
    <col min="4893" max="4893" width="4.125" style="973" customWidth="1"/>
    <col min="4894" max="4894" width="7.125" style="973" customWidth="1"/>
    <col min="4895" max="4895" width="4.125" style="973" customWidth="1"/>
    <col min="4896" max="4896" width="7.125" style="973" customWidth="1"/>
    <col min="4897" max="4897" width="4.125" style="973" customWidth="1"/>
    <col min="4898" max="4898" width="7.125" style="973" customWidth="1"/>
    <col min="4899" max="4899" width="4.125" style="973" customWidth="1"/>
    <col min="4900" max="4900" width="7.125" style="973" customWidth="1"/>
    <col min="4901" max="4901" width="4.125" style="973" customWidth="1"/>
    <col min="4902" max="5120" width="9" style="973"/>
    <col min="5121" max="5121" width="5.625" style="973" customWidth="1"/>
    <col min="5122" max="5122" width="3" style="973" customWidth="1"/>
    <col min="5123" max="5123" width="15.375" style="973" customWidth="1"/>
    <col min="5124" max="5124" width="9.125" style="973" customWidth="1"/>
    <col min="5125" max="5125" width="7.125" style="973" customWidth="1"/>
    <col min="5126" max="5126" width="4.125" style="973" customWidth="1"/>
    <col min="5127" max="5127" width="7.125" style="973" customWidth="1"/>
    <col min="5128" max="5128" width="4.125" style="973" customWidth="1"/>
    <col min="5129" max="5129" width="7.125" style="973" customWidth="1"/>
    <col min="5130" max="5130" width="4.125" style="973" customWidth="1"/>
    <col min="5131" max="5131" width="7.125" style="973" customWidth="1"/>
    <col min="5132" max="5132" width="4.125" style="973" customWidth="1"/>
    <col min="5133" max="5133" width="7.125" style="973" customWidth="1"/>
    <col min="5134" max="5134" width="4.125" style="973" customWidth="1"/>
    <col min="5135" max="5135" width="7.125" style="973" customWidth="1"/>
    <col min="5136" max="5136" width="4.125" style="973" customWidth="1"/>
    <col min="5137" max="5137" width="7.125" style="973" customWidth="1"/>
    <col min="5138" max="5138" width="4.125" style="973" customWidth="1"/>
    <col min="5139" max="5139" width="7.125" style="973" customWidth="1"/>
    <col min="5140" max="5140" width="4.125" style="973" customWidth="1"/>
    <col min="5141" max="5141" width="9.125" style="973" customWidth="1"/>
    <col min="5142" max="5142" width="7.125" style="973" customWidth="1"/>
    <col min="5143" max="5143" width="4.25" style="973" customWidth="1"/>
    <col min="5144" max="5144" width="7.125" style="973" customWidth="1"/>
    <col min="5145" max="5145" width="4.125" style="973" customWidth="1"/>
    <col min="5146" max="5146" width="7.125" style="973" customWidth="1"/>
    <col min="5147" max="5147" width="4.125" style="973" customWidth="1"/>
    <col min="5148" max="5148" width="7.125" style="973" customWidth="1"/>
    <col min="5149" max="5149" width="4.125" style="973" customWidth="1"/>
    <col min="5150" max="5150" width="7.125" style="973" customWidth="1"/>
    <col min="5151" max="5151" width="4.125" style="973" customWidth="1"/>
    <col min="5152" max="5152" width="7.125" style="973" customWidth="1"/>
    <col min="5153" max="5153" width="4.125" style="973" customWidth="1"/>
    <col min="5154" max="5154" width="7.125" style="973" customWidth="1"/>
    <col min="5155" max="5155" width="4.125" style="973" customWidth="1"/>
    <col min="5156" max="5156" width="7.125" style="973" customWidth="1"/>
    <col min="5157" max="5157" width="4.125" style="973" customWidth="1"/>
    <col min="5158" max="5376" width="9" style="973"/>
    <col min="5377" max="5377" width="5.625" style="973" customWidth="1"/>
    <col min="5378" max="5378" width="3" style="973" customWidth="1"/>
    <col min="5379" max="5379" width="15.375" style="973" customWidth="1"/>
    <col min="5380" max="5380" width="9.125" style="973" customWidth="1"/>
    <col min="5381" max="5381" width="7.125" style="973" customWidth="1"/>
    <col min="5382" max="5382" width="4.125" style="973" customWidth="1"/>
    <col min="5383" max="5383" width="7.125" style="973" customWidth="1"/>
    <col min="5384" max="5384" width="4.125" style="973" customWidth="1"/>
    <col min="5385" max="5385" width="7.125" style="973" customWidth="1"/>
    <col min="5386" max="5386" width="4.125" style="973" customWidth="1"/>
    <col min="5387" max="5387" width="7.125" style="973" customWidth="1"/>
    <col min="5388" max="5388" width="4.125" style="973" customWidth="1"/>
    <col min="5389" max="5389" width="7.125" style="973" customWidth="1"/>
    <col min="5390" max="5390" width="4.125" style="973" customWidth="1"/>
    <col min="5391" max="5391" width="7.125" style="973" customWidth="1"/>
    <col min="5392" max="5392" width="4.125" style="973" customWidth="1"/>
    <col min="5393" max="5393" width="7.125" style="973" customWidth="1"/>
    <col min="5394" max="5394" width="4.125" style="973" customWidth="1"/>
    <col min="5395" max="5395" width="7.125" style="973" customWidth="1"/>
    <col min="5396" max="5396" width="4.125" style="973" customWidth="1"/>
    <col min="5397" max="5397" width="9.125" style="973" customWidth="1"/>
    <col min="5398" max="5398" width="7.125" style="973" customWidth="1"/>
    <col min="5399" max="5399" width="4.25" style="973" customWidth="1"/>
    <col min="5400" max="5400" width="7.125" style="973" customWidth="1"/>
    <col min="5401" max="5401" width="4.125" style="973" customWidth="1"/>
    <col min="5402" max="5402" width="7.125" style="973" customWidth="1"/>
    <col min="5403" max="5403" width="4.125" style="973" customWidth="1"/>
    <col min="5404" max="5404" width="7.125" style="973" customWidth="1"/>
    <col min="5405" max="5405" width="4.125" style="973" customWidth="1"/>
    <col min="5406" max="5406" width="7.125" style="973" customWidth="1"/>
    <col min="5407" max="5407" width="4.125" style="973" customWidth="1"/>
    <col min="5408" max="5408" width="7.125" style="973" customWidth="1"/>
    <col min="5409" max="5409" width="4.125" style="973" customWidth="1"/>
    <col min="5410" max="5410" width="7.125" style="973" customWidth="1"/>
    <col min="5411" max="5411" width="4.125" style="973" customWidth="1"/>
    <col min="5412" max="5412" width="7.125" style="973" customWidth="1"/>
    <col min="5413" max="5413" width="4.125" style="973" customWidth="1"/>
    <col min="5414" max="5632" width="9" style="973"/>
    <col min="5633" max="5633" width="5.625" style="973" customWidth="1"/>
    <col min="5634" max="5634" width="3" style="973" customWidth="1"/>
    <col min="5635" max="5635" width="15.375" style="973" customWidth="1"/>
    <col min="5636" max="5636" width="9.125" style="973" customWidth="1"/>
    <col min="5637" max="5637" width="7.125" style="973" customWidth="1"/>
    <col min="5638" max="5638" width="4.125" style="973" customWidth="1"/>
    <col min="5639" max="5639" width="7.125" style="973" customWidth="1"/>
    <col min="5640" max="5640" width="4.125" style="973" customWidth="1"/>
    <col min="5641" max="5641" width="7.125" style="973" customWidth="1"/>
    <col min="5642" max="5642" width="4.125" style="973" customWidth="1"/>
    <col min="5643" max="5643" width="7.125" style="973" customWidth="1"/>
    <col min="5644" max="5644" width="4.125" style="973" customWidth="1"/>
    <col min="5645" max="5645" width="7.125" style="973" customWidth="1"/>
    <col min="5646" max="5646" width="4.125" style="973" customWidth="1"/>
    <col min="5647" max="5647" width="7.125" style="973" customWidth="1"/>
    <col min="5648" max="5648" width="4.125" style="973" customWidth="1"/>
    <col min="5649" max="5649" width="7.125" style="973" customWidth="1"/>
    <col min="5650" max="5650" width="4.125" style="973" customWidth="1"/>
    <col min="5651" max="5651" width="7.125" style="973" customWidth="1"/>
    <col min="5652" max="5652" width="4.125" style="973" customWidth="1"/>
    <col min="5653" max="5653" width="9.125" style="973" customWidth="1"/>
    <col min="5654" max="5654" width="7.125" style="973" customWidth="1"/>
    <col min="5655" max="5655" width="4.25" style="973" customWidth="1"/>
    <col min="5656" max="5656" width="7.125" style="973" customWidth="1"/>
    <col min="5657" max="5657" width="4.125" style="973" customWidth="1"/>
    <col min="5658" max="5658" width="7.125" style="973" customWidth="1"/>
    <col min="5659" max="5659" width="4.125" style="973" customWidth="1"/>
    <col min="5660" max="5660" width="7.125" style="973" customWidth="1"/>
    <col min="5661" max="5661" width="4.125" style="973" customWidth="1"/>
    <col min="5662" max="5662" width="7.125" style="973" customWidth="1"/>
    <col min="5663" max="5663" width="4.125" style="973" customWidth="1"/>
    <col min="5664" max="5664" width="7.125" style="973" customWidth="1"/>
    <col min="5665" max="5665" width="4.125" style="973" customWidth="1"/>
    <col min="5666" max="5666" width="7.125" style="973" customWidth="1"/>
    <col min="5667" max="5667" width="4.125" style="973" customWidth="1"/>
    <col min="5668" max="5668" width="7.125" style="973" customWidth="1"/>
    <col min="5669" max="5669" width="4.125" style="973" customWidth="1"/>
    <col min="5670" max="5888" width="9" style="973"/>
    <col min="5889" max="5889" width="5.625" style="973" customWidth="1"/>
    <col min="5890" max="5890" width="3" style="973" customWidth="1"/>
    <col min="5891" max="5891" width="15.375" style="973" customWidth="1"/>
    <col min="5892" max="5892" width="9.125" style="973" customWidth="1"/>
    <col min="5893" max="5893" width="7.125" style="973" customWidth="1"/>
    <col min="5894" max="5894" width="4.125" style="973" customWidth="1"/>
    <col min="5895" max="5895" width="7.125" style="973" customWidth="1"/>
    <col min="5896" max="5896" width="4.125" style="973" customWidth="1"/>
    <col min="5897" max="5897" width="7.125" style="973" customWidth="1"/>
    <col min="5898" max="5898" width="4.125" style="973" customWidth="1"/>
    <col min="5899" max="5899" width="7.125" style="973" customWidth="1"/>
    <col min="5900" max="5900" width="4.125" style="973" customWidth="1"/>
    <col min="5901" max="5901" width="7.125" style="973" customWidth="1"/>
    <col min="5902" max="5902" width="4.125" style="973" customWidth="1"/>
    <col min="5903" max="5903" width="7.125" style="973" customWidth="1"/>
    <col min="5904" max="5904" width="4.125" style="973" customWidth="1"/>
    <col min="5905" max="5905" width="7.125" style="973" customWidth="1"/>
    <col min="5906" max="5906" width="4.125" style="973" customWidth="1"/>
    <col min="5907" max="5907" width="7.125" style="973" customWidth="1"/>
    <col min="5908" max="5908" width="4.125" style="973" customWidth="1"/>
    <col min="5909" max="5909" width="9.125" style="973" customWidth="1"/>
    <col min="5910" max="5910" width="7.125" style="973" customWidth="1"/>
    <col min="5911" max="5911" width="4.25" style="973" customWidth="1"/>
    <col min="5912" max="5912" width="7.125" style="973" customWidth="1"/>
    <col min="5913" max="5913" width="4.125" style="973" customWidth="1"/>
    <col min="5914" max="5914" width="7.125" style="973" customWidth="1"/>
    <col min="5915" max="5915" width="4.125" style="973" customWidth="1"/>
    <col min="5916" max="5916" width="7.125" style="973" customWidth="1"/>
    <col min="5917" max="5917" width="4.125" style="973" customWidth="1"/>
    <col min="5918" max="5918" width="7.125" style="973" customWidth="1"/>
    <col min="5919" max="5919" width="4.125" style="973" customWidth="1"/>
    <col min="5920" max="5920" width="7.125" style="973" customWidth="1"/>
    <col min="5921" max="5921" width="4.125" style="973" customWidth="1"/>
    <col min="5922" max="5922" width="7.125" style="973" customWidth="1"/>
    <col min="5923" max="5923" width="4.125" style="973" customWidth="1"/>
    <col min="5924" max="5924" width="7.125" style="973" customWidth="1"/>
    <col min="5925" max="5925" width="4.125" style="973" customWidth="1"/>
    <col min="5926" max="6144" width="9" style="973"/>
    <col min="6145" max="6145" width="5.625" style="973" customWidth="1"/>
    <col min="6146" max="6146" width="3" style="973" customWidth="1"/>
    <col min="6147" max="6147" width="15.375" style="973" customWidth="1"/>
    <col min="6148" max="6148" width="9.125" style="973" customWidth="1"/>
    <col min="6149" max="6149" width="7.125" style="973" customWidth="1"/>
    <col min="6150" max="6150" width="4.125" style="973" customWidth="1"/>
    <col min="6151" max="6151" width="7.125" style="973" customWidth="1"/>
    <col min="6152" max="6152" width="4.125" style="973" customWidth="1"/>
    <col min="6153" max="6153" width="7.125" style="973" customWidth="1"/>
    <col min="6154" max="6154" width="4.125" style="973" customWidth="1"/>
    <col min="6155" max="6155" width="7.125" style="973" customWidth="1"/>
    <col min="6156" max="6156" width="4.125" style="973" customWidth="1"/>
    <col min="6157" max="6157" width="7.125" style="973" customWidth="1"/>
    <col min="6158" max="6158" width="4.125" style="973" customWidth="1"/>
    <col min="6159" max="6159" width="7.125" style="973" customWidth="1"/>
    <col min="6160" max="6160" width="4.125" style="973" customWidth="1"/>
    <col min="6161" max="6161" width="7.125" style="973" customWidth="1"/>
    <col min="6162" max="6162" width="4.125" style="973" customWidth="1"/>
    <col min="6163" max="6163" width="7.125" style="973" customWidth="1"/>
    <col min="6164" max="6164" width="4.125" style="973" customWidth="1"/>
    <col min="6165" max="6165" width="9.125" style="973" customWidth="1"/>
    <col min="6166" max="6166" width="7.125" style="973" customWidth="1"/>
    <col min="6167" max="6167" width="4.25" style="973" customWidth="1"/>
    <col min="6168" max="6168" width="7.125" style="973" customWidth="1"/>
    <col min="6169" max="6169" width="4.125" style="973" customWidth="1"/>
    <col min="6170" max="6170" width="7.125" style="973" customWidth="1"/>
    <col min="6171" max="6171" width="4.125" style="973" customWidth="1"/>
    <col min="6172" max="6172" width="7.125" style="973" customWidth="1"/>
    <col min="6173" max="6173" width="4.125" style="973" customWidth="1"/>
    <col min="6174" max="6174" width="7.125" style="973" customWidth="1"/>
    <col min="6175" max="6175" width="4.125" style="973" customWidth="1"/>
    <col min="6176" max="6176" width="7.125" style="973" customWidth="1"/>
    <col min="6177" max="6177" width="4.125" style="973" customWidth="1"/>
    <col min="6178" max="6178" width="7.125" style="973" customWidth="1"/>
    <col min="6179" max="6179" width="4.125" style="973" customWidth="1"/>
    <col min="6180" max="6180" width="7.125" style="973" customWidth="1"/>
    <col min="6181" max="6181" width="4.125" style="973" customWidth="1"/>
    <col min="6182" max="6400" width="9" style="973"/>
    <col min="6401" max="6401" width="5.625" style="973" customWidth="1"/>
    <col min="6402" max="6402" width="3" style="973" customWidth="1"/>
    <col min="6403" max="6403" width="15.375" style="973" customWidth="1"/>
    <col min="6404" max="6404" width="9.125" style="973" customWidth="1"/>
    <col min="6405" max="6405" width="7.125" style="973" customWidth="1"/>
    <col min="6406" max="6406" width="4.125" style="973" customWidth="1"/>
    <col min="6407" max="6407" width="7.125" style="973" customWidth="1"/>
    <col min="6408" max="6408" width="4.125" style="973" customWidth="1"/>
    <col min="6409" max="6409" width="7.125" style="973" customWidth="1"/>
    <col min="6410" max="6410" width="4.125" style="973" customWidth="1"/>
    <col min="6411" max="6411" width="7.125" style="973" customWidth="1"/>
    <col min="6412" max="6412" width="4.125" style="973" customWidth="1"/>
    <col min="6413" max="6413" width="7.125" style="973" customWidth="1"/>
    <col min="6414" max="6414" width="4.125" style="973" customWidth="1"/>
    <col min="6415" max="6415" width="7.125" style="973" customWidth="1"/>
    <col min="6416" max="6416" width="4.125" style="973" customWidth="1"/>
    <col min="6417" max="6417" width="7.125" style="973" customWidth="1"/>
    <col min="6418" max="6418" width="4.125" style="973" customWidth="1"/>
    <col min="6419" max="6419" width="7.125" style="973" customWidth="1"/>
    <col min="6420" max="6420" width="4.125" style="973" customWidth="1"/>
    <col min="6421" max="6421" width="9.125" style="973" customWidth="1"/>
    <col min="6422" max="6422" width="7.125" style="973" customWidth="1"/>
    <col min="6423" max="6423" width="4.25" style="973" customWidth="1"/>
    <col min="6424" max="6424" width="7.125" style="973" customWidth="1"/>
    <col min="6425" max="6425" width="4.125" style="973" customWidth="1"/>
    <col min="6426" max="6426" width="7.125" style="973" customWidth="1"/>
    <col min="6427" max="6427" width="4.125" style="973" customWidth="1"/>
    <col min="6428" max="6428" width="7.125" style="973" customWidth="1"/>
    <col min="6429" max="6429" width="4.125" style="973" customWidth="1"/>
    <col min="6430" max="6430" width="7.125" style="973" customWidth="1"/>
    <col min="6431" max="6431" width="4.125" style="973" customWidth="1"/>
    <col min="6432" max="6432" width="7.125" style="973" customWidth="1"/>
    <col min="6433" max="6433" width="4.125" style="973" customWidth="1"/>
    <col min="6434" max="6434" width="7.125" style="973" customWidth="1"/>
    <col min="6435" max="6435" width="4.125" style="973" customWidth="1"/>
    <col min="6436" max="6436" width="7.125" style="973" customWidth="1"/>
    <col min="6437" max="6437" width="4.125" style="973" customWidth="1"/>
    <col min="6438" max="6656" width="9" style="973"/>
    <col min="6657" max="6657" width="5.625" style="973" customWidth="1"/>
    <col min="6658" max="6658" width="3" style="973" customWidth="1"/>
    <col min="6659" max="6659" width="15.375" style="973" customWidth="1"/>
    <col min="6660" max="6660" width="9.125" style="973" customWidth="1"/>
    <col min="6661" max="6661" width="7.125" style="973" customWidth="1"/>
    <col min="6662" max="6662" width="4.125" style="973" customWidth="1"/>
    <col min="6663" max="6663" width="7.125" style="973" customWidth="1"/>
    <col min="6664" max="6664" width="4.125" style="973" customWidth="1"/>
    <col min="6665" max="6665" width="7.125" style="973" customWidth="1"/>
    <col min="6666" max="6666" width="4.125" style="973" customWidth="1"/>
    <col min="6667" max="6667" width="7.125" style="973" customWidth="1"/>
    <col min="6668" max="6668" width="4.125" style="973" customWidth="1"/>
    <col min="6669" max="6669" width="7.125" style="973" customWidth="1"/>
    <col min="6670" max="6670" width="4.125" style="973" customWidth="1"/>
    <col min="6671" max="6671" width="7.125" style="973" customWidth="1"/>
    <col min="6672" max="6672" width="4.125" style="973" customWidth="1"/>
    <col min="6673" max="6673" width="7.125" style="973" customWidth="1"/>
    <col min="6674" max="6674" width="4.125" style="973" customWidth="1"/>
    <col min="6675" max="6675" width="7.125" style="973" customWidth="1"/>
    <col min="6676" max="6676" width="4.125" style="973" customWidth="1"/>
    <col min="6677" max="6677" width="9.125" style="973" customWidth="1"/>
    <col min="6678" max="6678" width="7.125" style="973" customWidth="1"/>
    <col min="6679" max="6679" width="4.25" style="973" customWidth="1"/>
    <col min="6680" max="6680" width="7.125" style="973" customWidth="1"/>
    <col min="6681" max="6681" width="4.125" style="973" customWidth="1"/>
    <col min="6682" max="6682" width="7.125" style="973" customWidth="1"/>
    <col min="6683" max="6683" width="4.125" style="973" customWidth="1"/>
    <col min="6684" max="6684" width="7.125" style="973" customWidth="1"/>
    <col min="6685" max="6685" width="4.125" style="973" customWidth="1"/>
    <col min="6686" max="6686" width="7.125" style="973" customWidth="1"/>
    <col min="6687" max="6687" width="4.125" style="973" customWidth="1"/>
    <col min="6688" max="6688" width="7.125" style="973" customWidth="1"/>
    <col min="6689" max="6689" width="4.125" style="973" customWidth="1"/>
    <col min="6690" max="6690" width="7.125" style="973" customWidth="1"/>
    <col min="6691" max="6691" width="4.125" style="973" customWidth="1"/>
    <col min="6692" max="6692" width="7.125" style="973" customWidth="1"/>
    <col min="6693" max="6693" width="4.125" style="973" customWidth="1"/>
    <col min="6694" max="6912" width="9" style="973"/>
    <col min="6913" max="6913" width="5.625" style="973" customWidth="1"/>
    <col min="6914" max="6914" width="3" style="973" customWidth="1"/>
    <col min="6915" max="6915" width="15.375" style="973" customWidth="1"/>
    <col min="6916" max="6916" width="9.125" style="973" customWidth="1"/>
    <col min="6917" max="6917" width="7.125" style="973" customWidth="1"/>
    <col min="6918" max="6918" width="4.125" style="973" customWidth="1"/>
    <col min="6919" max="6919" width="7.125" style="973" customWidth="1"/>
    <col min="6920" max="6920" width="4.125" style="973" customWidth="1"/>
    <col min="6921" max="6921" width="7.125" style="973" customWidth="1"/>
    <col min="6922" max="6922" width="4.125" style="973" customWidth="1"/>
    <col min="6923" max="6923" width="7.125" style="973" customWidth="1"/>
    <col min="6924" max="6924" width="4.125" style="973" customWidth="1"/>
    <col min="6925" max="6925" width="7.125" style="973" customWidth="1"/>
    <col min="6926" max="6926" width="4.125" style="973" customWidth="1"/>
    <col min="6927" max="6927" width="7.125" style="973" customWidth="1"/>
    <col min="6928" max="6928" width="4.125" style="973" customWidth="1"/>
    <col min="6929" max="6929" width="7.125" style="973" customWidth="1"/>
    <col min="6930" max="6930" width="4.125" style="973" customWidth="1"/>
    <col min="6931" max="6931" width="7.125" style="973" customWidth="1"/>
    <col min="6932" max="6932" width="4.125" style="973" customWidth="1"/>
    <col min="6933" max="6933" width="9.125" style="973" customWidth="1"/>
    <col min="6934" max="6934" width="7.125" style="973" customWidth="1"/>
    <col min="6935" max="6935" width="4.25" style="973" customWidth="1"/>
    <col min="6936" max="6936" width="7.125" style="973" customWidth="1"/>
    <col min="6937" max="6937" width="4.125" style="973" customWidth="1"/>
    <col min="6938" max="6938" width="7.125" style="973" customWidth="1"/>
    <col min="6939" max="6939" width="4.125" style="973" customWidth="1"/>
    <col min="6940" max="6940" width="7.125" style="973" customWidth="1"/>
    <col min="6941" max="6941" width="4.125" style="973" customWidth="1"/>
    <col min="6942" max="6942" width="7.125" style="973" customWidth="1"/>
    <col min="6943" max="6943" width="4.125" style="973" customWidth="1"/>
    <col min="6944" max="6944" width="7.125" style="973" customWidth="1"/>
    <col min="6945" max="6945" width="4.125" style="973" customWidth="1"/>
    <col min="6946" max="6946" width="7.125" style="973" customWidth="1"/>
    <col min="6947" max="6947" width="4.125" style="973" customWidth="1"/>
    <col min="6948" max="6948" width="7.125" style="973" customWidth="1"/>
    <col min="6949" max="6949" width="4.125" style="973" customWidth="1"/>
    <col min="6950" max="7168" width="9" style="973"/>
    <col min="7169" max="7169" width="5.625" style="973" customWidth="1"/>
    <col min="7170" max="7170" width="3" style="973" customWidth="1"/>
    <col min="7171" max="7171" width="15.375" style="973" customWidth="1"/>
    <col min="7172" max="7172" width="9.125" style="973" customWidth="1"/>
    <col min="7173" max="7173" width="7.125" style="973" customWidth="1"/>
    <col min="7174" max="7174" width="4.125" style="973" customWidth="1"/>
    <col min="7175" max="7175" width="7.125" style="973" customWidth="1"/>
    <col min="7176" max="7176" width="4.125" style="973" customWidth="1"/>
    <col min="7177" max="7177" width="7.125" style="973" customWidth="1"/>
    <col min="7178" max="7178" width="4.125" style="973" customWidth="1"/>
    <col min="7179" max="7179" width="7.125" style="973" customWidth="1"/>
    <col min="7180" max="7180" width="4.125" style="973" customWidth="1"/>
    <col min="7181" max="7181" width="7.125" style="973" customWidth="1"/>
    <col min="7182" max="7182" width="4.125" style="973" customWidth="1"/>
    <col min="7183" max="7183" width="7.125" style="973" customWidth="1"/>
    <col min="7184" max="7184" width="4.125" style="973" customWidth="1"/>
    <col min="7185" max="7185" width="7.125" style="973" customWidth="1"/>
    <col min="7186" max="7186" width="4.125" style="973" customWidth="1"/>
    <col min="7187" max="7187" width="7.125" style="973" customWidth="1"/>
    <col min="7188" max="7188" width="4.125" style="973" customWidth="1"/>
    <col min="7189" max="7189" width="9.125" style="973" customWidth="1"/>
    <col min="7190" max="7190" width="7.125" style="973" customWidth="1"/>
    <col min="7191" max="7191" width="4.25" style="973" customWidth="1"/>
    <col min="7192" max="7192" width="7.125" style="973" customWidth="1"/>
    <col min="7193" max="7193" width="4.125" style="973" customWidth="1"/>
    <col min="7194" max="7194" width="7.125" style="973" customWidth="1"/>
    <col min="7195" max="7195" width="4.125" style="973" customWidth="1"/>
    <col min="7196" max="7196" width="7.125" style="973" customWidth="1"/>
    <col min="7197" max="7197" width="4.125" style="973" customWidth="1"/>
    <col min="7198" max="7198" width="7.125" style="973" customWidth="1"/>
    <col min="7199" max="7199" width="4.125" style="973" customWidth="1"/>
    <col min="7200" max="7200" width="7.125" style="973" customWidth="1"/>
    <col min="7201" max="7201" width="4.125" style="973" customWidth="1"/>
    <col min="7202" max="7202" width="7.125" style="973" customWidth="1"/>
    <col min="7203" max="7203" width="4.125" style="973" customWidth="1"/>
    <col min="7204" max="7204" width="7.125" style="973" customWidth="1"/>
    <col min="7205" max="7205" width="4.125" style="973" customWidth="1"/>
    <col min="7206" max="7424" width="9" style="973"/>
    <col min="7425" max="7425" width="5.625" style="973" customWidth="1"/>
    <col min="7426" max="7426" width="3" style="973" customWidth="1"/>
    <col min="7427" max="7427" width="15.375" style="973" customWidth="1"/>
    <col min="7428" max="7428" width="9.125" style="973" customWidth="1"/>
    <col min="7429" max="7429" width="7.125" style="973" customWidth="1"/>
    <col min="7430" max="7430" width="4.125" style="973" customWidth="1"/>
    <col min="7431" max="7431" width="7.125" style="973" customWidth="1"/>
    <col min="7432" max="7432" width="4.125" style="973" customWidth="1"/>
    <col min="7433" max="7433" width="7.125" style="973" customWidth="1"/>
    <col min="7434" max="7434" width="4.125" style="973" customWidth="1"/>
    <col min="7435" max="7435" width="7.125" style="973" customWidth="1"/>
    <col min="7436" max="7436" width="4.125" style="973" customWidth="1"/>
    <col min="7437" max="7437" width="7.125" style="973" customWidth="1"/>
    <col min="7438" max="7438" width="4.125" style="973" customWidth="1"/>
    <col min="7439" max="7439" width="7.125" style="973" customWidth="1"/>
    <col min="7440" max="7440" width="4.125" style="973" customWidth="1"/>
    <col min="7441" max="7441" width="7.125" style="973" customWidth="1"/>
    <col min="7442" max="7442" width="4.125" style="973" customWidth="1"/>
    <col min="7443" max="7443" width="7.125" style="973" customWidth="1"/>
    <col min="7444" max="7444" width="4.125" style="973" customWidth="1"/>
    <col min="7445" max="7445" width="9.125" style="973" customWidth="1"/>
    <col min="7446" max="7446" width="7.125" style="973" customWidth="1"/>
    <col min="7447" max="7447" width="4.25" style="973" customWidth="1"/>
    <col min="7448" max="7448" width="7.125" style="973" customWidth="1"/>
    <col min="7449" max="7449" width="4.125" style="973" customWidth="1"/>
    <col min="7450" max="7450" width="7.125" style="973" customWidth="1"/>
    <col min="7451" max="7451" width="4.125" style="973" customWidth="1"/>
    <col min="7452" max="7452" width="7.125" style="973" customWidth="1"/>
    <col min="7453" max="7453" width="4.125" style="973" customWidth="1"/>
    <col min="7454" max="7454" width="7.125" style="973" customWidth="1"/>
    <col min="7455" max="7455" width="4.125" style="973" customWidth="1"/>
    <col min="7456" max="7456" width="7.125" style="973" customWidth="1"/>
    <col min="7457" max="7457" width="4.125" style="973" customWidth="1"/>
    <col min="7458" max="7458" width="7.125" style="973" customWidth="1"/>
    <col min="7459" max="7459" width="4.125" style="973" customWidth="1"/>
    <col min="7460" max="7460" width="7.125" style="973" customWidth="1"/>
    <col min="7461" max="7461" width="4.125" style="973" customWidth="1"/>
    <col min="7462" max="7680" width="9" style="973"/>
    <col min="7681" max="7681" width="5.625" style="973" customWidth="1"/>
    <col min="7682" max="7682" width="3" style="973" customWidth="1"/>
    <col min="7683" max="7683" width="15.375" style="973" customWidth="1"/>
    <col min="7684" max="7684" width="9.125" style="973" customWidth="1"/>
    <col min="7685" max="7685" width="7.125" style="973" customWidth="1"/>
    <col min="7686" max="7686" width="4.125" style="973" customWidth="1"/>
    <col min="7687" max="7687" width="7.125" style="973" customWidth="1"/>
    <col min="7688" max="7688" width="4.125" style="973" customWidth="1"/>
    <col min="7689" max="7689" width="7.125" style="973" customWidth="1"/>
    <col min="7690" max="7690" width="4.125" style="973" customWidth="1"/>
    <col min="7691" max="7691" width="7.125" style="973" customWidth="1"/>
    <col min="7692" max="7692" width="4.125" style="973" customWidth="1"/>
    <col min="7693" max="7693" width="7.125" style="973" customWidth="1"/>
    <col min="7694" max="7694" width="4.125" style="973" customWidth="1"/>
    <col min="7695" max="7695" width="7.125" style="973" customWidth="1"/>
    <col min="7696" max="7696" width="4.125" style="973" customWidth="1"/>
    <col min="7697" max="7697" width="7.125" style="973" customWidth="1"/>
    <col min="7698" max="7698" width="4.125" style="973" customWidth="1"/>
    <col min="7699" max="7699" width="7.125" style="973" customWidth="1"/>
    <col min="7700" max="7700" width="4.125" style="973" customWidth="1"/>
    <col min="7701" max="7701" width="9.125" style="973" customWidth="1"/>
    <col min="7702" max="7702" width="7.125" style="973" customWidth="1"/>
    <col min="7703" max="7703" width="4.25" style="973" customWidth="1"/>
    <col min="7704" max="7704" width="7.125" style="973" customWidth="1"/>
    <col min="7705" max="7705" width="4.125" style="973" customWidth="1"/>
    <col min="7706" max="7706" width="7.125" style="973" customWidth="1"/>
    <col min="7707" max="7707" width="4.125" style="973" customWidth="1"/>
    <col min="7708" max="7708" width="7.125" style="973" customWidth="1"/>
    <col min="7709" max="7709" width="4.125" style="973" customWidth="1"/>
    <col min="7710" max="7710" width="7.125" style="973" customWidth="1"/>
    <col min="7711" max="7711" width="4.125" style="973" customWidth="1"/>
    <col min="7712" max="7712" width="7.125" style="973" customWidth="1"/>
    <col min="7713" max="7713" width="4.125" style="973" customWidth="1"/>
    <col min="7714" max="7714" width="7.125" style="973" customWidth="1"/>
    <col min="7715" max="7715" width="4.125" style="973" customWidth="1"/>
    <col min="7716" max="7716" width="7.125" style="973" customWidth="1"/>
    <col min="7717" max="7717" width="4.125" style="973" customWidth="1"/>
    <col min="7718" max="7936" width="9" style="973"/>
    <col min="7937" max="7937" width="5.625" style="973" customWidth="1"/>
    <col min="7938" max="7938" width="3" style="973" customWidth="1"/>
    <col min="7939" max="7939" width="15.375" style="973" customWidth="1"/>
    <col min="7940" max="7940" width="9.125" style="973" customWidth="1"/>
    <col min="7941" max="7941" width="7.125" style="973" customWidth="1"/>
    <col min="7942" max="7942" width="4.125" style="973" customWidth="1"/>
    <col min="7943" max="7943" width="7.125" style="973" customWidth="1"/>
    <col min="7944" max="7944" width="4.125" style="973" customWidth="1"/>
    <col min="7945" max="7945" width="7.125" style="973" customWidth="1"/>
    <col min="7946" max="7946" width="4.125" style="973" customWidth="1"/>
    <col min="7947" max="7947" width="7.125" style="973" customWidth="1"/>
    <col min="7948" max="7948" width="4.125" style="973" customWidth="1"/>
    <col min="7949" max="7949" width="7.125" style="973" customWidth="1"/>
    <col min="7950" max="7950" width="4.125" style="973" customWidth="1"/>
    <col min="7951" max="7951" width="7.125" style="973" customWidth="1"/>
    <col min="7952" max="7952" width="4.125" style="973" customWidth="1"/>
    <col min="7953" max="7953" width="7.125" style="973" customWidth="1"/>
    <col min="7954" max="7954" width="4.125" style="973" customWidth="1"/>
    <col min="7955" max="7955" width="7.125" style="973" customWidth="1"/>
    <col min="7956" max="7956" width="4.125" style="973" customWidth="1"/>
    <col min="7957" max="7957" width="9.125" style="973" customWidth="1"/>
    <col min="7958" max="7958" width="7.125" style="973" customWidth="1"/>
    <col min="7959" max="7959" width="4.25" style="973" customWidth="1"/>
    <col min="7960" max="7960" width="7.125" style="973" customWidth="1"/>
    <col min="7961" max="7961" width="4.125" style="973" customWidth="1"/>
    <col min="7962" max="7962" width="7.125" style="973" customWidth="1"/>
    <col min="7963" max="7963" width="4.125" style="973" customWidth="1"/>
    <col min="7964" max="7964" width="7.125" style="973" customWidth="1"/>
    <col min="7965" max="7965" width="4.125" style="973" customWidth="1"/>
    <col min="7966" max="7966" width="7.125" style="973" customWidth="1"/>
    <col min="7967" max="7967" width="4.125" style="973" customWidth="1"/>
    <col min="7968" max="7968" width="7.125" style="973" customWidth="1"/>
    <col min="7969" max="7969" width="4.125" style="973" customWidth="1"/>
    <col min="7970" max="7970" width="7.125" style="973" customWidth="1"/>
    <col min="7971" max="7971" width="4.125" style="973" customWidth="1"/>
    <col min="7972" max="7972" width="7.125" style="973" customWidth="1"/>
    <col min="7973" max="7973" width="4.125" style="973" customWidth="1"/>
    <col min="7974" max="8192" width="9" style="973"/>
    <col min="8193" max="8193" width="5.625" style="973" customWidth="1"/>
    <col min="8194" max="8194" width="3" style="973" customWidth="1"/>
    <col min="8195" max="8195" width="15.375" style="973" customWidth="1"/>
    <col min="8196" max="8196" width="9.125" style="973" customWidth="1"/>
    <col min="8197" max="8197" width="7.125" style="973" customWidth="1"/>
    <col min="8198" max="8198" width="4.125" style="973" customWidth="1"/>
    <col min="8199" max="8199" width="7.125" style="973" customWidth="1"/>
    <col min="8200" max="8200" width="4.125" style="973" customWidth="1"/>
    <col min="8201" max="8201" width="7.125" style="973" customWidth="1"/>
    <col min="8202" max="8202" width="4.125" style="973" customWidth="1"/>
    <col min="8203" max="8203" width="7.125" style="973" customWidth="1"/>
    <col min="8204" max="8204" width="4.125" style="973" customWidth="1"/>
    <col min="8205" max="8205" width="7.125" style="973" customWidth="1"/>
    <col min="8206" max="8206" width="4.125" style="973" customWidth="1"/>
    <col min="8207" max="8207" width="7.125" style="973" customWidth="1"/>
    <col min="8208" max="8208" width="4.125" style="973" customWidth="1"/>
    <col min="8209" max="8209" width="7.125" style="973" customWidth="1"/>
    <col min="8210" max="8210" width="4.125" style="973" customWidth="1"/>
    <col min="8211" max="8211" width="7.125" style="973" customWidth="1"/>
    <col min="8212" max="8212" width="4.125" style="973" customWidth="1"/>
    <col min="8213" max="8213" width="9.125" style="973" customWidth="1"/>
    <col min="8214" max="8214" width="7.125" style="973" customWidth="1"/>
    <col min="8215" max="8215" width="4.25" style="973" customWidth="1"/>
    <col min="8216" max="8216" width="7.125" style="973" customWidth="1"/>
    <col min="8217" max="8217" width="4.125" style="973" customWidth="1"/>
    <col min="8218" max="8218" width="7.125" style="973" customWidth="1"/>
    <col min="8219" max="8219" width="4.125" style="973" customWidth="1"/>
    <col min="8220" max="8220" width="7.125" style="973" customWidth="1"/>
    <col min="8221" max="8221" width="4.125" style="973" customWidth="1"/>
    <col min="8222" max="8222" width="7.125" style="973" customWidth="1"/>
    <col min="8223" max="8223" width="4.125" style="973" customWidth="1"/>
    <col min="8224" max="8224" width="7.125" style="973" customWidth="1"/>
    <col min="8225" max="8225" width="4.125" style="973" customWidth="1"/>
    <col min="8226" max="8226" width="7.125" style="973" customWidth="1"/>
    <col min="8227" max="8227" width="4.125" style="973" customWidth="1"/>
    <col min="8228" max="8228" width="7.125" style="973" customWidth="1"/>
    <col min="8229" max="8229" width="4.125" style="973" customWidth="1"/>
    <col min="8230" max="8448" width="9" style="973"/>
    <col min="8449" max="8449" width="5.625" style="973" customWidth="1"/>
    <col min="8450" max="8450" width="3" style="973" customWidth="1"/>
    <col min="8451" max="8451" width="15.375" style="973" customWidth="1"/>
    <col min="8452" max="8452" width="9.125" style="973" customWidth="1"/>
    <col min="8453" max="8453" width="7.125" style="973" customWidth="1"/>
    <col min="8454" max="8454" width="4.125" style="973" customWidth="1"/>
    <col min="8455" max="8455" width="7.125" style="973" customWidth="1"/>
    <col min="8456" max="8456" width="4.125" style="973" customWidth="1"/>
    <col min="8457" max="8457" width="7.125" style="973" customWidth="1"/>
    <col min="8458" max="8458" width="4.125" style="973" customWidth="1"/>
    <col min="8459" max="8459" width="7.125" style="973" customWidth="1"/>
    <col min="8460" max="8460" width="4.125" style="973" customWidth="1"/>
    <col min="8461" max="8461" width="7.125" style="973" customWidth="1"/>
    <col min="8462" max="8462" width="4.125" style="973" customWidth="1"/>
    <col min="8463" max="8463" width="7.125" style="973" customWidth="1"/>
    <col min="8464" max="8464" width="4.125" style="973" customWidth="1"/>
    <col min="8465" max="8465" width="7.125" style="973" customWidth="1"/>
    <col min="8466" max="8466" width="4.125" style="973" customWidth="1"/>
    <col min="8467" max="8467" width="7.125" style="973" customWidth="1"/>
    <col min="8468" max="8468" width="4.125" style="973" customWidth="1"/>
    <col min="8469" max="8469" width="9.125" style="973" customWidth="1"/>
    <col min="8470" max="8470" width="7.125" style="973" customWidth="1"/>
    <col min="8471" max="8471" width="4.25" style="973" customWidth="1"/>
    <col min="8472" max="8472" width="7.125" style="973" customWidth="1"/>
    <col min="8473" max="8473" width="4.125" style="973" customWidth="1"/>
    <col min="8474" max="8474" width="7.125" style="973" customWidth="1"/>
    <col min="8475" max="8475" width="4.125" style="973" customWidth="1"/>
    <col min="8476" max="8476" width="7.125" style="973" customWidth="1"/>
    <col min="8477" max="8477" width="4.125" style="973" customWidth="1"/>
    <col min="8478" max="8478" width="7.125" style="973" customWidth="1"/>
    <col min="8479" max="8479" width="4.125" style="973" customWidth="1"/>
    <col min="8480" max="8480" width="7.125" style="973" customWidth="1"/>
    <col min="8481" max="8481" width="4.125" style="973" customWidth="1"/>
    <col min="8482" max="8482" width="7.125" style="973" customWidth="1"/>
    <col min="8483" max="8483" width="4.125" style="973" customWidth="1"/>
    <col min="8484" max="8484" width="7.125" style="973" customWidth="1"/>
    <col min="8485" max="8485" width="4.125" style="973" customWidth="1"/>
    <col min="8486" max="8704" width="9" style="973"/>
    <col min="8705" max="8705" width="5.625" style="973" customWidth="1"/>
    <col min="8706" max="8706" width="3" style="973" customWidth="1"/>
    <col min="8707" max="8707" width="15.375" style="973" customWidth="1"/>
    <col min="8708" max="8708" width="9.125" style="973" customWidth="1"/>
    <col min="8709" max="8709" width="7.125" style="973" customWidth="1"/>
    <col min="8710" max="8710" width="4.125" style="973" customWidth="1"/>
    <col min="8711" max="8711" width="7.125" style="973" customWidth="1"/>
    <col min="8712" max="8712" width="4.125" style="973" customWidth="1"/>
    <col min="8713" max="8713" width="7.125" style="973" customWidth="1"/>
    <col min="8714" max="8714" width="4.125" style="973" customWidth="1"/>
    <col min="8715" max="8715" width="7.125" style="973" customWidth="1"/>
    <col min="8716" max="8716" width="4.125" style="973" customWidth="1"/>
    <col min="8717" max="8717" width="7.125" style="973" customWidth="1"/>
    <col min="8718" max="8718" width="4.125" style="973" customWidth="1"/>
    <col min="8719" max="8719" width="7.125" style="973" customWidth="1"/>
    <col min="8720" max="8720" width="4.125" style="973" customWidth="1"/>
    <col min="8721" max="8721" width="7.125" style="973" customWidth="1"/>
    <col min="8722" max="8722" width="4.125" style="973" customWidth="1"/>
    <col min="8723" max="8723" width="7.125" style="973" customWidth="1"/>
    <col min="8724" max="8724" width="4.125" style="973" customWidth="1"/>
    <col min="8725" max="8725" width="9.125" style="973" customWidth="1"/>
    <col min="8726" max="8726" width="7.125" style="973" customWidth="1"/>
    <col min="8727" max="8727" width="4.25" style="973" customWidth="1"/>
    <col min="8728" max="8728" width="7.125" style="973" customWidth="1"/>
    <col min="8729" max="8729" width="4.125" style="973" customWidth="1"/>
    <col min="8730" max="8730" width="7.125" style="973" customWidth="1"/>
    <col min="8731" max="8731" width="4.125" style="973" customWidth="1"/>
    <col min="8732" max="8732" width="7.125" style="973" customWidth="1"/>
    <col min="8733" max="8733" width="4.125" style="973" customWidth="1"/>
    <col min="8734" max="8734" width="7.125" style="973" customWidth="1"/>
    <col min="8735" max="8735" width="4.125" style="973" customWidth="1"/>
    <col min="8736" max="8736" width="7.125" style="973" customWidth="1"/>
    <col min="8737" max="8737" width="4.125" style="973" customWidth="1"/>
    <col min="8738" max="8738" width="7.125" style="973" customWidth="1"/>
    <col min="8739" max="8739" width="4.125" style="973" customWidth="1"/>
    <col min="8740" max="8740" width="7.125" style="973" customWidth="1"/>
    <col min="8741" max="8741" width="4.125" style="973" customWidth="1"/>
    <col min="8742" max="8960" width="9" style="973"/>
    <col min="8961" max="8961" width="5.625" style="973" customWidth="1"/>
    <col min="8962" max="8962" width="3" style="973" customWidth="1"/>
    <col min="8963" max="8963" width="15.375" style="973" customWidth="1"/>
    <col min="8964" max="8964" width="9.125" style="973" customWidth="1"/>
    <col min="8965" max="8965" width="7.125" style="973" customWidth="1"/>
    <col min="8966" max="8966" width="4.125" style="973" customWidth="1"/>
    <col min="8967" max="8967" width="7.125" style="973" customWidth="1"/>
    <col min="8968" max="8968" width="4.125" style="973" customWidth="1"/>
    <col min="8969" max="8969" width="7.125" style="973" customWidth="1"/>
    <col min="8970" max="8970" width="4.125" style="973" customWidth="1"/>
    <col min="8971" max="8971" width="7.125" style="973" customWidth="1"/>
    <col min="8972" max="8972" width="4.125" style="973" customWidth="1"/>
    <col min="8973" max="8973" width="7.125" style="973" customWidth="1"/>
    <col min="8974" max="8974" width="4.125" style="973" customWidth="1"/>
    <col min="8975" max="8975" width="7.125" style="973" customWidth="1"/>
    <col min="8976" max="8976" width="4.125" style="973" customWidth="1"/>
    <col min="8977" max="8977" width="7.125" style="973" customWidth="1"/>
    <col min="8978" max="8978" width="4.125" style="973" customWidth="1"/>
    <col min="8979" max="8979" width="7.125" style="973" customWidth="1"/>
    <col min="8980" max="8980" width="4.125" style="973" customWidth="1"/>
    <col min="8981" max="8981" width="9.125" style="973" customWidth="1"/>
    <col min="8982" max="8982" width="7.125" style="973" customWidth="1"/>
    <col min="8983" max="8983" width="4.25" style="973" customWidth="1"/>
    <col min="8984" max="8984" width="7.125" style="973" customWidth="1"/>
    <col min="8985" max="8985" width="4.125" style="973" customWidth="1"/>
    <col min="8986" max="8986" width="7.125" style="973" customWidth="1"/>
    <col min="8987" max="8987" width="4.125" style="973" customWidth="1"/>
    <col min="8988" max="8988" width="7.125" style="973" customWidth="1"/>
    <col min="8989" max="8989" width="4.125" style="973" customWidth="1"/>
    <col min="8990" max="8990" width="7.125" style="973" customWidth="1"/>
    <col min="8991" max="8991" width="4.125" style="973" customWidth="1"/>
    <col min="8992" max="8992" width="7.125" style="973" customWidth="1"/>
    <col min="8993" max="8993" width="4.125" style="973" customWidth="1"/>
    <col min="8994" max="8994" width="7.125" style="973" customWidth="1"/>
    <col min="8995" max="8995" width="4.125" style="973" customWidth="1"/>
    <col min="8996" max="8996" width="7.125" style="973" customWidth="1"/>
    <col min="8997" max="8997" width="4.125" style="973" customWidth="1"/>
    <col min="8998" max="9216" width="9" style="973"/>
    <col min="9217" max="9217" width="5.625" style="973" customWidth="1"/>
    <col min="9218" max="9218" width="3" style="973" customWidth="1"/>
    <col min="9219" max="9219" width="15.375" style="973" customWidth="1"/>
    <col min="9220" max="9220" width="9.125" style="973" customWidth="1"/>
    <col min="9221" max="9221" width="7.125" style="973" customWidth="1"/>
    <col min="9222" max="9222" width="4.125" style="973" customWidth="1"/>
    <col min="9223" max="9223" width="7.125" style="973" customWidth="1"/>
    <col min="9224" max="9224" width="4.125" style="973" customWidth="1"/>
    <col min="9225" max="9225" width="7.125" style="973" customWidth="1"/>
    <col min="9226" max="9226" width="4.125" style="973" customWidth="1"/>
    <col min="9227" max="9227" width="7.125" style="973" customWidth="1"/>
    <col min="9228" max="9228" width="4.125" style="973" customWidth="1"/>
    <col min="9229" max="9229" width="7.125" style="973" customWidth="1"/>
    <col min="9230" max="9230" width="4.125" style="973" customWidth="1"/>
    <col min="9231" max="9231" width="7.125" style="973" customWidth="1"/>
    <col min="9232" max="9232" width="4.125" style="973" customWidth="1"/>
    <col min="9233" max="9233" width="7.125" style="973" customWidth="1"/>
    <col min="9234" max="9234" width="4.125" style="973" customWidth="1"/>
    <col min="9235" max="9235" width="7.125" style="973" customWidth="1"/>
    <col min="9236" max="9236" width="4.125" style="973" customWidth="1"/>
    <col min="9237" max="9237" width="9.125" style="973" customWidth="1"/>
    <col min="9238" max="9238" width="7.125" style="973" customWidth="1"/>
    <col min="9239" max="9239" width="4.25" style="973" customWidth="1"/>
    <col min="9240" max="9240" width="7.125" style="973" customWidth="1"/>
    <col min="9241" max="9241" width="4.125" style="973" customWidth="1"/>
    <col min="9242" max="9242" width="7.125" style="973" customWidth="1"/>
    <col min="9243" max="9243" width="4.125" style="973" customWidth="1"/>
    <col min="9244" max="9244" width="7.125" style="973" customWidth="1"/>
    <col min="9245" max="9245" width="4.125" style="973" customWidth="1"/>
    <col min="9246" max="9246" width="7.125" style="973" customWidth="1"/>
    <col min="9247" max="9247" width="4.125" style="973" customWidth="1"/>
    <col min="9248" max="9248" width="7.125" style="973" customWidth="1"/>
    <col min="9249" max="9249" width="4.125" style="973" customWidth="1"/>
    <col min="9250" max="9250" width="7.125" style="973" customWidth="1"/>
    <col min="9251" max="9251" width="4.125" style="973" customWidth="1"/>
    <col min="9252" max="9252" width="7.125" style="973" customWidth="1"/>
    <col min="9253" max="9253" width="4.125" style="973" customWidth="1"/>
    <col min="9254" max="9472" width="9" style="973"/>
    <col min="9473" max="9473" width="5.625" style="973" customWidth="1"/>
    <col min="9474" max="9474" width="3" style="973" customWidth="1"/>
    <col min="9475" max="9475" width="15.375" style="973" customWidth="1"/>
    <col min="9476" max="9476" width="9.125" style="973" customWidth="1"/>
    <col min="9477" max="9477" width="7.125" style="973" customWidth="1"/>
    <col min="9478" max="9478" width="4.125" style="973" customWidth="1"/>
    <col min="9479" max="9479" width="7.125" style="973" customWidth="1"/>
    <col min="9480" max="9480" width="4.125" style="973" customWidth="1"/>
    <col min="9481" max="9481" width="7.125" style="973" customWidth="1"/>
    <col min="9482" max="9482" width="4.125" style="973" customWidth="1"/>
    <col min="9483" max="9483" width="7.125" style="973" customWidth="1"/>
    <col min="9484" max="9484" width="4.125" style="973" customWidth="1"/>
    <col min="9485" max="9485" width="7.125" style="973" customWidth="1"/>
    <col min="9486" max="9486" width="4.125" style="973" customWidth="1"/>
    <col min="9487" max="9487" width="7.125" style="973" customWidth="1"/>
    <col min="9488" max="9488" width="4.125" style="973" customWidth="1"/>
    <col min="9489" max="9489" width="7.125" style="973" customWidth="1"/>
    <col min="9490" max="9490" width="4.125" style="973" customWidth="1"/>
    <col min="9491" max="9491" width="7.125" style="973" customWidth="1"/>
    <col min="9492" max="9492" width="4.125" style="973" customWidth="1"/>
    <col min="9493" max="9493" width="9.125" style="973" customWidth="1"/>
    <col min="9494" max="9494" width="7.125" style="973" customWidth="1"/>
    <col min="9495" max="9495" width="4.25" style="973" customWidth="1"/>
    <col min="9496" max="9496" width="7.125" style="973" customWidth="1"/>
    <col min="9497" max="9497" width="4.125" style="973" customWidth="1"/>
    <col min="9498" max="9498" width="7.125" style="973" customWidth="1"/>
    <col min="9499" max="9499" width="4.125" style="973" customWidth="1"/>
    <col min="9500" max="9500" width="7.125" style="973" customWidth="1"/>
    <col min="9501" max="9501" width="4.125" style="973" customWidth="1"/>
    <col min="9502" max="9502" width="7.125" style="973" customWidth="1"/>
    <col min="9503" max="9503" width="4.125" style="973" customWidth="1"/>
    <col min="9504" max="9504" width="7.125" style="973" customWidth="1"/>
    <col min="9505" max="9505" width="4.125" style="973" customWidth="1"/>
    <col min="9506" max="9506" width="7.125" style="973" customWidth="1"/>
    <col min="9507" max="9507" width="4.125" style="973" customWidth="1"/>
    <col min="9508" max="9508" width="7.125" style="973" customWidth="1"/>
    <col min="9509" max="9509" width="4.125" style="973" customWidth="1"/>
    <col min="9510" max="9728" width="9" style="973"/>
    <col min="9729" max="9729" width="5.625" style="973" customWidth="1"/>
    <col min="9730" max="9730" width="3" style="973" customWidth="1"/>
    <col min="9731" max="9731" width="15.375" style="973" customWidth="1"/>
    <col min="9732" max="9732" width="9.125" style="973" customWidth="1"/>
    <col min="9733" max="9733" width="7.125" style="973" customWidth="1"/>
    <col min="9734" max="9734" width="4.125" style="973" customWidth="1"/>
    <col min="9735" max="9735" width="7.125" style="973" customWidth="1"/>
    <col min="9736" max="9736" width="4.125" style="973" customWidth="1"/>
    <col min="9737" max="9737" width="7.125" style="973" customWidth="1"/>
    <col min="9738" max="9738" width="4.125" style="973" customWidth="1"/>
    <col min="9739" max="9739" width="7.125" style="973" customWidth="1"/>
    <col min="9740" max="9740" width="4.125" style="973" customWidth="1"/>
    <col min="9741" max="9741" width="7.125" style="973" customWidth="1"/>
    <col min="9742" max="9742" width="4.125" style="973" customWidth="1"/>
    <col min="9743" max="9743" width="7.125" style="973" customWidth="1"/>
    <col min="9744" max="9744" width="4.125" style="973" customWidth="1"/>
    <col min="9745" max="9745" width="7.125" style="973" customWidth="1"/>
    <col min="9746" max="9746" width="4.125" style="973" customWidth="1"/>
    <col min="9747" max="9747" width="7.125" style="973" customWidth="1"/>
    <col min="9748" max="9748" width="4.125" style="973" customWidth="1"/>
    <col min="9749" max="9749" width="9.125" style="973" customWidth="1"/>
    <col min="9750" max="9750" width="7.125" style="973" customWidth="1"/>
    <col min="9751" max="9751" width="4.25" style="973" customWidth="1"/>
    <col min="9752" max="9752" width="7.125" style="973" customWidth="1"/>
    <col min="9753" max="9753" width="4.125" style="973" customWidth="1"/>
    <col min="9754" max="9754" width="7.125" style="973" customWidth="1"/>
    <col min="9755" max="9755" width="4.125" style="973" customWidth="1"/>
    <col min="9756" max="9756" width="7.125" style="973" customWidth="1"/>
    <col min="9757" max="9757" width="4.125" style="973" customWidth="1"/>
    <col min="9758" max="9758" width="7.125" style="973" customWidth="1"/>
    <col min="9759" max="9759" width="4.125" style="973" customWidth="1"/>
    <col min="9760" max="9760" width="7.125" style="973" customWidth="1"/>
    <col min="9761" max="9761" width="4.125" style="973" customWidth="1"/>
    <col min="9762" max="9762" width="7.125" style="973" customWidth="1"/>
    <col min="9763" max="9763" width="4.125" style="973" customWidth="1"/>
    <col min="9764" max="9764" width="7.125" style="973" customWidth="1"/>
    <col min="9765" max="9765" width="4.125" style="973" customWidth="1"/>
    <col min="9766" max="9984" width="9" style="973"/>
    <col min="9985" max="9985" width="5.625" style="973" customWidth="1"/>
    <col min="9986" max="9986" width="3" style="973" customWidth="1"/>
    <col min="9987" max="9987" width="15.375" style="973" customWidth="1"/>
    <col min="9988" max="9988" width="9.125" style="973" customWidth="1"/>
    <col min="9989" max="9989" width="7.125" style="973" customWidth="1"/>
    <col min="9990" max="9990" width="4.125" style="973" customWidth="1"/>
    <col min="9991" max="9991" width="7.125" style="973" customWidth="1"/>
    <col min="9992" max="9992" width="4.125" style="973" customWidth="1"/>
    <col min="9993" max="9993" width="7.125" style="973" customWidth="1"/>
    <col min="9994" max="9994" width="4.125" style="973" customWidth="1"/>
    <col min="9995" max="9995" width="7.125" style="973" customWidth="1"/>
    <col min="9996" max="9996" width="4.125" style="973" customWidth="1"/>
    <col min="9997" max="9997" width="7.125" style="973" customWidth="1"/>
    <col min="9998" max="9998" width="4.125" style="973" customWidth="1"/>
    <col min="9999" max="9999" width="7.125" style="973" customWidth="1"/>
    <col min="10000" max="10000" width="4.125" style="973" customWidth="1"/>
    <col min="10001" max="10001" width="7.125" style="973" customWidth="1"/>
    <col min="10002" max="10002" width="4.125" style="973" customWidth="1"/>
    <col min="10003" max="10003" width="7.125" style="973" customWidth="1"/>
    <col min="10004" max="10004" width="4.125" style="973" customWidth="1"/>
    <col min="10005" max="10005" width="9.125" style="973" customWidth="1"/>
    <col min="10006" max="10006" width="7.125" style="973" customWidth="1"/>
    <col min="10007" max="10007" width="4.25" style="973" customWidth="1"/>
    <col min="10008" max="10008" width="7.125" style="973" customWidth="1"/>
    <col min="10009" max="10009" width="4.125" style="973" customWidth="1"/>
    <col min="10010" max="10010" width="7.125" style="973" customWidth="1"/>
    <col min="10011" max="10011" width="4.125" style="973" customWidth="1"/>
    <col min="10012" max="10012" width="7.125" style="973" customWidth="1"/>
    <col min="10013" max="10013" width="4.125" style="973" customWidth="1"/>
    <col min="10014" max="10014" width="7.125" style="973" customWidth="1"/>
    <col min="10015" max="10015" width="4.125" style="973" customWidth="1"/>
    <col min="10016" max="10016" width="7.125" style="973" customWidth="1"/>
    <col min="10017" max="10017" width="4.125" style="973" customWidth="1"/>
    <col min="10018" max="10018" width="7.125" style="973" customWidth="1"/>
    <col min="10019" max="10019" width="4.125" style="973" customWidth="1"/>
    <col min="10020" max="10020" width="7.125" style="973" customWidth="1"/>
    <col min="10021" max="10021" width="4.125" style="973" customWidth="1"/>
    <col min="10022" max="10240" width="9" style="973"/>
    <col min="10241" max="10241" width="5.625" style="973" customWidth="1"/>
    <col min="10242" max="10242" width="3" style="973" customWidth="1"/>
    <col min="10243" max="10243" width="15.375" style="973" customWidth="1"/>
    <col min="10244" max="10244" width="9.125" style="973" customWidth="1"/>
    <col min="10245" max="10245" width="7.125" style="973" customWidth="1"/>
    <col min="10246" max="10246" width="4.125" style="973" customWidth="1"/>
    <col min="10247" max="10247" width="7.125" style="973" customWidth="1"/>
    <col min="10248" max="10248" width="4.125" style="973" customWidth="1"/>
    <col min="10249" max="10249" width="7.125" style="973" customWidth="1"/>
    <col min="10250" max="10250" width="4.125" style="973" customWidth="1"/>
    <col min="10251" max="10251" width="7.125" style="973" customWidth="1"/>
    <col min="10252" max="10252" width="4.125" style="973" customWidth="1"/>
    <col min="10253" max="10253" width="7.125" style="973" customWidth="1"/>
    <col min="10254" max="10254" width="4.125" style="973" customWidth="1"/>
    <col min="10255" max="10255" width="7.125" style="973" customWidth="1"/>
    <col min="10256" max="10256" width="4.125" style="973" customWidth="1"/>
    <col min="10257" max="10257" width="7.125" style="973" customWidth="1"/>
    <col min="10258" max="10258" width="4.125" style="973" customWidth="1"/>
    <col min="10259" max="10259" width="7.125" style="973" customWidth="1"/>
    <col min="10260" max="10260" width="4.125" style="973" customWidth="1"/>
    <col min="10261" max="10261" width="9.125" style="973" customWidth="1"/>
    <col min="10262" max="10262" width="7.125" style="973" customWidth="1"/>
    <col min="10263" max="10263" width="4.25" style="973" customWidth="1"/>
    <col min="10264" max="10264" width="7.125" style="973" customWidth="1"/>
    <col min="10265" max="10265" width="4.125" style="973" customWidth="1"/>
    <col min="10266" max="10266" width="7.125" style="973" customWidth="1"/>
    <col min="10267" max="10267" width="4.125" style="973" customWidth="1"/>
    <col min="10268" max="10268" width="7.125" style="973" customWidth="1"/>
    <col min="10269" max="10269" width="4.125" style="973" customWidth="1"/>
    <col min="10270" max="10270" width="7.125" style="973" customWidth="1"/>
    <col min="10271" max="10271" width="4.125" style="973" customWidth="1"/>
    <col min="10272" max="10272" width="7.125" style="973" customWidth="1"/>
    <col min="10273" max="10273" width="4.125" style="973" customWidth="1"/>
    <col min="10274" max="10274" width="7.125" style="973" customWidth="1"/>
    <col min="10275" max="10275" width="4.125" style="973" customWidth="1"/>
    <col min="10276" max="10276" width="7.125" style="973" customWidth="1"/>
    <col min="10277" max="10277" width="4.125" style="973" customWidth="1"/>
    <col min="10278" max="10496" width="9" style="973"/>
    <col min="10497" max="10497" width="5.625" style="973" customWidth="1"/>
    <col min="10498" max="10498" width="3" style="973" customWidth="1"/>
    <col min="10499" max="10499" width="15.375" style="973" customWidth="1"/>
    <col min="10500" max="10500" width="9.125" style="973" customWidth="1"/>
    <col min="10501" max="10501" width="7.125" style="973" customWidth="1"/>
    <col min="10502" max="10502" width="4.125" style="973" customWidth="1"/>
    <col min="10503" max="10503" width="7.125" style="973" customWidth="1"/>
    <col min="10504" max="10504" width="4.125" style="973" customWidth="1"/>
    <col min="10505" max="10505" width="7.125" style="973" customWidth="1"/>
    <col min="10506" max="10506" width="4.125" style="973" customWidth="1"/>
    <col min="10507" max="10507" width="7.125" style="973" customWidth="1"/>
    <col min="10508" max="10508" width="4.125" style="973" customWidth="1"/>
    <col min="10509" max="10509" width="7.125" style="973" customWidth="1"/>
    <col min="10510" max="10510" width="4.125" style="973" customWidth="1"/>
    <col min="10511" max="10511" width="7.125" style="973" customWidth="1"/>
    <col min="10512" max="10512" width="4.125" style="973" customWidth="1"/>
    <col min="10513" max="10513" width="7.125" style="973" customWidth="1"/>
    <col min="10514" max="10514" width="4.125" style="973" customWidth="1"/>
    <col min="10515" max="10515" width="7.125" style="973" customWidth="1"/>
    <col min="10516" max="10516" width="4.125" style="973" customWidth="1"/>
    <col min="10517" max="10517" width="9.125" style="973" customWidth="1"/>
    <col min="10518" max="10518" width="7.125" style="973" customWidth="1"/>
    <col min="10519" max="10519" width="4.25" style="973" customWidth="1"/>
    <col min="10520" max="10520" width="7.125" style="973" customWidth="1"/>
    <col min="10521" max="10521" width="4.125" style="973" customWidth="1"/>
    <col min="10522" max="10522" width="7.125" style="973" customWidth="1"/>
    <col min="10523" max="10523" width="4.125" style="973" customWidth="1"/>
    <col min="10524" max="10524" width="7.125" style="973" customWidth="1"/>
    <col min="10525" max="10525" width="4.125" style="973" customWidth="1"/>
    <col min="10526" max="10526" width="7.125" style="973" customWidth="1"/>
    <col min="10527" max="10527" width="4.125" style="973" customWidth="1"/>
    <col min="10528" max="10528" width="7.125" style="973" customWidth="1"/>
    <col min="10529" max="10529" width="4.125" style="973" customWidth="1"/>
    <col min="10530" max="10530" width="7.125" style="973" customWidth="1"/>
    <col min="10531" max="10531" width="4.125" style="973" customWidth="1"/>
    <col min="10532" max="10532" width="7.125" style="973" customWidth="1"/>
    <col min="10533" max="10533" width="4.125" style="973" customWidth="1"/>
    <col min="10534" max="10752" width="9" style="973"/>
    <col min="10753" max="10753" width="5.625" style="973" customWidth="1"/>
    <col min="10754" max="10754" width="3" style="973" customWidth="1"/>
    <col min="10755" max="10755" width="15.375" style="973" customWidth="1"/>
    <col min="10756" max="10756" width="9.125" style="973" customWidth="1"/>
    <col min="10757" max="10757" width="7.125" style="973" customWidth="1"/>
    <col min="10758" max="10758" width="4.125" style="973" customWidth="1"/>
    <col min="10759" max="10759" width="7.125" style="973" customWidth="1"/>
    <col min="10760" max="10760" width="4.125" style="973" customWidth="1"/>
    <col min="10761" max="10761" width="7.125" style="973" customWidth="1"/>
    <col min="10762" max="10762" width="4.125" style="973" customWidth="1"/>
    <col min="10763" max="10763" width="7.125" style="973" customWidth="1"/>
    <col min="10764" max="10764" width="4.125" style="973" customWidth="1"/>
    <col min="10765" max="10765" width="7.125" style="973" customWidth="1"/>
    <col min="10766" max="10766" width="4.125" style="973" customWidth="1"/>
    <col min="10767" max="10767" width="7.125" style="973" customWidth="1"/>
    <col min="10768" max="10768" width="4.125" style="973" customWidth="1"/>
    <col min="10769" max="10769" width="7.125" style="973" customWidth="1"/>
    <col min="10770" max="10770" width="4.125" style="973" customWidth="1"/>
    <col min="10771" max="10771" width="7.125" style="973" customWidth="1"/>
    <col min="10772" max="10772" width="4.125" style="973" customWidth="1"/>
    <col min="10773" max="10773" width="9.125" style="973" customWidth="1"/>
    <col min="10774" max="10774" width="7.125" style="973" customWidth="1"/>
    <col min="10775" max="10775" width="4.25" style="973" customWidth="1"/>
    <col min="10776" max="10776" width="7.125" style="973" customWidth="1"/>
    <col min="10777" max="10777" width="4.125" style="973" customWidth="1"/>
    <col min="10778" max="10778" width="7.125" style="973" customWidth="1"/>
    <col min="10779" max="10779" width="4.125" style="973" customWidth="1"/>
    <col min="10780" max="10780" width="7.125" style="973" customWidth="1"/>
    <col min="10781" max="10781" width="4.125" style="973" customWidth="1"/>
    <col min="10782" max="10782" width="7.125" style="973" customWidth="1"/>
    <col min="10783" max="10783" width="4.125" style="973" customWidth="1"/>
    <col min="10784" max="10784" width="7.125" style="973" customWidth="1"/>
    <col min="10785" max="10785" width="4.125" style="973" customWidth="1"/>
    <col min="10786" max="10786" width="7.125" style="973" customWidth="1"/>
    <col min="10787" max="10787" width="4.125" style="973" customWidth="1"/>
    <col min="10788" max="10788" width="7.125" style="973" customWidth="1"/>
    <col min="10789" max="10789" width="4.125" style="973" customWidth="1"/>
    <col min="10790" max="11008" width="9" style="973"/>
    <col min="11009" max="11009" width="5.625" style="973" customWidth="1"/>
    <col min="11010" max="11010" width="3" style="973" customWidth="1"/>
    <col min="11011" max="11011" width="15.375" style="973" customWidth="1"/>
    <col min="11012" max="11012" width="9.125" style="973" customWidth="1"/>
    <col min="11013" max="11013" width="7.125" style="973" customWidth="1"/>
    <col min="11014" max="11014" width="4.125" style="973" customWidth="1"/>
    <col min="11015" max="11015" width="7.125" style="973" customWidth="1"/>
    <col min="11016" max="11016" width="4.125" style="973" customWidth="1"/>
    <col min="11017" max="11017" width="7.125" style="973" customWidth="1"/>
    <col min="11018" max="11018" width="4.125" style="973" customWidth="1"/>
    <col min="11019" max="11019" width="7.125" style="973" customWidth="1"/>
    <col min="11020" max="11020" width="4.125" style="973" customWidth="1"/>
    <col min="11021" max="11021" width="7.125" style="973" customWidth="1"/>
    <col min="11022" max="11022" width="4.125" style="973" customWidth="1"/>
    <col min="11023" max="11023" width="7.125" style="973" customWidth="1"/>
    <col min="11024" max="11024" width="4.125" style="973" customWidth="1"/>
    <col min="11025" max="11025" width="7.125" style="973" customWidth="1"/>
    <col min="11026" max="11026" width="4.125" style="973" customWidth="1"/>
    <col min="11027" max="11027" width="7.125" style="973" customWidth="1"/>
    <col min="11028" max="11028" width="4.125" style="973" customWidth="1"/>
    <col min="11029" max="11029" width="9.125" style="973" customWidth="1"/>
    <col min="11030" max="11030" width="7.125" style="973" customWidth="1"/>
    <col min="11031" max="11031" width="4.25" style="973" customWidth="1"/>
    <col min="11032" max="11032" width="7.125" style="973" customWidth="1"/>
    <col min="11033" max="11033" width="4.125" style="973" customWidth="1"/>
    <col min="11034" max="11034" width="7.125" style="973" customWidth="1"/>
    <col min="11035" max="11035" width="4.125" style="973" customWidth="1"/>
    <col min="11036" max="11036" width="7.125" style="973" customWidth="1"/>
    <col min="11037" max="11037" width="4.125" style="973" customWidth="1"/>
    <col min="11038" max="11038" width="7.125" style="973" customWidth="1"/>
    <col min="11039" max="11039" width="4.125" style="973" customWidth="1"/>
    <col min="11040" max="11040" width="7.125" style="973" customWidth="1"/>
    <col min="11041" max="11041" width="4.125" style="973" customWidth="1"/>
    <col min="11042" max="11042" width="7.125" style="973" customWidth="1"/>
    <col min="11043" max="11043" width="4.125" style="973" customWidth="1"/>
    <col min="11044" max="11044" width="7.125" style="973" customWidth="1"/>
    <col min="11045" max="11045" width="4.125" style="973" customWidth="1"/>
    <col min="11046" max="11264" width="9" style="973"/>
    <col min="11265" max="11265" width="5.625" style="973" customWidth="1"/>
    <col min="11266" max="11266" width="3" style="973" customWidth="1"/>
    <col min="11267" max="11267" width="15.375" style="973" customWidth="1"/>
    <col min="11268" max="11268" width="9.125" style="973" customWidth="1"/>
    <col min="11269" max="11269" width="7.125" style="973" customWidth="1"/>
    <col min="11270" max="11270" width="4.125" style="973" customWidth="1"/>
    <col min="11271" max="11271" width="7.125" style="973" customWidth="1"/>
    <col min="11272" max="11272" width="4.125" style="973" customWidth="1"/>
    <col min="11273" max="11273" width="7.125" style="973" customWidth="1"/>
    <col min="11274" max="11274" width="4.125" style="973" customWidth="1"/>
    <col min="11275" max="11275" width="7.125" style="973" customWidth="1"/>
    <col min="11276" max="11276" width="4.125" style="973" customWidth="1"/>
    <col min="11277" max="11277" width="7.125" style="973" customWidth="1"/>
    <col min="11278" max="11278" width="4.125" style="973" customWidth="1"/>
    <col min="11279" max="11279" width="7.125" style="973" customWidth="1"/>
    <col min="11280" max="11280" width="4.125" style="973" customWidth="1"/>
    <col min="11281" max="11281" width="7.125" style="973" customWidth="1"/>
    <col min="11282" max="11282" width="4.125" style="973" customWidth="1"/>
    <col min="11283" max="11283" width="7.125" style="973" customWidth="1"/>
    <col min="11284" max="11284" width="4.125" style="973" customWidth="1"/>
    <col min="11285" max="11285" width="9.125" style="973" customWidth="1"/>
    <col min="11286" max="11286" width="7.125" style="973" customWidth="1"/>
    <col min="11287" max="11287" width="4.25" style="973" customWidth="1"/>
    <col min="11288" max="11288" width="7.125" style="973" customWidth="1"/>
    <col min="11289" max="11289" width="4.125" style="973" customWidth="1"/>
    <col min="11290" max="11290" width="7.125" style="973" customWidth="1"/>
    <col min="11291" max="11291" width="4.125" style="973" customWidth="1"/>
    <col min="11292" max="11292" width="7.125" style="973" customWidth="1"/>
    <col min="11293" max="11293" width="4.125" style="973" customWidth="1"/>
    <col min="11294" max="11294" width="7.125" style="973" customWidth="1"/>
    <col min="11295" max="11295" width="4.125" style="973" customWidth="1"/>
    <col min="11296" max="11296" width="7.125" style="973" customWidth="1"/>
    <col min="11297" max="11297" width="4.125" style="973" customWidth="1"/>
    <col min="11298" max="11298" width="7.125" style="973" customWidth="1"/>
    <col min="11299" max="11299" width="4.125" style="973" customWidth="1"/>
    <col min="11300" max="11300" width="7.125" style="973" customWidth="1"/>
    <col min="11301" max="11301" width="4.125" style="973" customWidth="1"/>
    <col min="11302" max="11520" width="9" style="973"/>
    <col min="11521" max="11521" width="5.625" style="973" customWidth="1"/>
    <col min="11522" max="11522" width="3" style="973" customWidth="1"/>
    <col min="11523" max="11523" width="15.375" style="973" customWidth="1"/>
    <col min="11524" max="11524" width="9.125" style="973" customWidth="1"/>
    <col min="11525" max="11525" width="7.125" style="973" customWidth="1"/>
    <col min="11526" max="11526" width="4.125" style="973" customWidth="1"/>
    <col min="11527" max="11527" width="7.125" style="973" customWidth="1"/>
    <col min="11528" max="11528" width="4.125" style="973" customWidth="1"/>
    <col min="11529" max="11529" width="7.125" style="973" customWidth="1"/>
    <col min="11530" max="11530" width="4.125" style="973" customWidth="1"/>
    <col min="11531" max="11531" width="7.125" style="973" customWidth="1"/>
    <col min="11532" max="11532" width="4.125" style="973" customWidth="1"/>
    <col min="11533" max="11533" width="7.125" style="973" customWidth="1"/>
    <col min="11534" max="11534" width="4.125" style="973" customWidth="1"/>
    <col min="11535" max="11535" width="7.125" style="973" customWidth="1"/>
    <col min="11536" max="11536" width="4.125" style="973" customWidth="1"/>
    <col min="11537" max="11537" width="7.125" style="973" customWidth="1"/>
    <col min="11538" max="11538" width="4.125" style="973" customWidth="1"/>
    <col min="11539" max="11539" width="7.125" style="973" customWidth="1"/>
    <col min="11540" max="11540" width="4.125" style="973" customWidth="1"/>
    <col min="11541" max="11541" width="9.125" style="973" customWidth="1"/>
    <col min="11542" max="11542" width="7.125" style="973" customWidth="1"/>
    <col min="11543" max="11543" width="4.25" style="973" customWidth="1"/>
    <col min="11544" max="11544" width="7.125" style="973" customWidth="1"/>
    <col min="11545" max="11545" width="4.125" style="973" customWidth="1"/>
    <col min="11546" max="11546" width="7.125" style="973" customWidth="1"/>
    <col min="11547" max="11547" width="4.125" style="973" customWidth="1"/>
    <col min="11548" max="11548" width="7.125" style="973" customWidth="1"/>
    <col min="11549" max="11549" width="4.125" style="973" customWidth="1"/>
    <col min="11550" max="11550" width="7.125" style="973" customWidth="1"/>
    <col min="11551" max="11551" width="4.125" style="973" customWidth="1"/>
    <col min="11552" max="11552" width="7.125" style="973" customWidth="1"/>
    <col min="11553" max="11553" width="4.125" style="973" customWidth="1"/>
    <col min="11554" max="11554" width="7.125" style="973" customWidth="1"/>
    <col min="11555" max="11555" width="4.125" style="973" customWidth="1"/>
    <col min="11556" max="11556" width="7.125" style="973" customWidth="1"/>
    <col min="11557" max="11557" width="4.125" style="973" customWidth="1"/>
    <col min="11558" max="11776" width="9" style="973"/>
    <col min="11777" max="11777" width="5.625" style="973" customWidth="1"/>
    <col min="11778" max="11778" width="3" style="973" customWidth="1"/>
    <col min="11779" max="11779" width="15.375" style="973" customWidth="1"/>
    <col min="11780" max="11780" width="9.125" style="973" customWidth="1"/>
    <col min="11781" max="11781" width="7.125" style="973" customWidth="1"/>
    <col min="11782" max="11782" width="4.125" style="973" customWidth="1"/>
    <col min="11783" max="11783" width="7.125" style="973" customWidth="1"/>
    <col min="11784" max="11784" width="4.125" style="973" customWidth="1"/>
    <col min="11785" max="11785" width="7.125" style="973" customWidth="1"/>
    <col min="11786" max="11786" width="4.125" style="973" customWidth="1"/>
    <col min="11787" max="11787" width="7.125" style="973" customWidth="1"/>
    <col min="11788" max="11788" width="4.125" style="973" customWidth="1"/>
    <col min="11789" max="11789" width="7.125" style="973" customWidth="1"/>
    <col min="11790" max="11790" width="4.125" style="973" customWidth="1"/>
    <col min="11791" max="11791" width="7.125" style="973" customWidth="1"/>
    <col min="11792" max="11792" width="4.125" style="973" customWidth="1"/>
    <col min="11793" max="11793" width="7.125" style="973" customWidth="1"/>
    <col min="11794" max="11794" width="4.125" style="973" customWidth="1"/>
    <col min="11795" max="11795" width="7.125" style="973" customWidth="1"/>
    <col min="11796" max="11796" width="4.125" style="973" customWidth="1"/>
    <col min="11797" max="11797" width="9.125" style="973" customWidth="1"/>
    <col min="11798" max="11798" width="7.125" style="973" customWidth="1"/>
    <col min="11799" max="11799" width="4.25" style="973" customWidth="1"/>
    <col min="11800" max="11800" width="7.125" style="973" customWidth="1"/>
    <col min="11801" max="11801" width="4.125" style="973" customWidth="1"/>
    <col min="11802" max="11802" width="7.125" style="973" customWidth="1"/>
    <col min="11803" max="11803" width="4.125" style="973" customWidth="1"/>
    <col min="11804" max="11804" width="7.125" style="973" customWidth="1"/>
    <col min="11805" max="11805" width="4.125" style="973" customWidth="1"/>
    <col min="11806" max="11806" width="7.125" style="973" customWidth="1"/>
    <col min="11807" max="11807" width="4.125" style="973" customWidth="1"/>
    <col min="11808" max="11808" width="7.125" style="973" customWidth="1"/>
    <col min="11809" max="11809" width="4.125" style="973" customWidth="1"/>
    <col min="11810" max="11810" width="7.125" style="973" customWidth="1"/>
    <col min="11811" max="11811" width="4.125" style="973" customWidth="1"/>
    <col min="11812" max="11812" width="7.125" style="973" customWidth="1"/>
    <col min="11813" max="11813" width="4.125" style="973" customWidth="1"/>
    <col min="11814" max="12032" width="9" style="973"/>
    <col min="12033" max="12033" width="5.625" style="973" customWidth="1"/>
    <col min="12034" max="12034" width="3" style="973" customWidth="1"/>
    <col min="12035" max="12035" width="15.375" style="973" customWidth="1"/>
    <col min="12036" max="12036" width="9.125" style="973" customWidth="1"/>
    <col min="12037" max="12037" width="7.125" style="973" customWidth="1"/>
    <col min="12038" max="12038" width="4.125" style="973" customWidth="1"/>
    <col min="12039" max="12039" width="7.125" style="973" customWidth="1"/>
    <col min="12040" max="12040" width="4.125" style="973" customWidth="1"/>
    <col min="12041" max="12041" width="7.125" style="973" customWidth="1"/>
    <col min="12042" max="12042" width="4.125" style="973" customWidth="1"/>
    <col min="12043" max="12043" width="7.125" style="973" customWidth="1"/>
    <col min="12044" max="12044" width="4.125" style="973" customWidth="1"/>
    <col min="12045" max="12045" width="7.125" style="973" customWidth="1"/>
    <col min="12046" max="12046" width="4.125" style="973" customWidth="1"/>
    <col min="12047" max="12047" width="7.125" style="973" customWidth="1"/>
    <col min="12048" max="12048" width="4.125" style="973" customWidth="1"/>
    <col min="12049" max="12049" width="7.125" style="973" customWidth="1"/>
    <col min="12050" max="12050" width="4.125" style="973" customWidth="1"/>
    <col min="12051" max="12051" width="7.125" style="973" customWidth="1"/>
    <col min="12052" max="12052" width="4.125" style="973" customWidth="1"/>
    <col min="12053" max="12053" width="9.125" style="973" customWidth="1"/>
    <col min="12054" max="12054" width="7.125" style="973" customWidth="1"/>
    <col min="12055" max="12055" width="4.25" style="973" customWidth="1"/>
    <col min="12056" max="12056" width="7.125" style="973" customWidth="1"/>
    <col min="12057" max="12057" width="4.125" style="973" customWidth="1"/>
    <col min="12058" max="12058" width="7.125" style="973" customWidth="1"/>
    <col min="12059" max="12059" width="4.125" style="973" customWidth="1"/>
    <col min="12060" max="12060" width="7.125" style="973" customWidth="1"/>
    <col min="12061" max="12061" width="4.125" style="973" customWidth="1"/>
    <col min="12062" max="12062" width="7.125" style="973" customWidth="1"/>
    <col min="12063" max="12063" width="4.125" style="973" customWidth="1"/>
    <col min="12064" max="12064" width="7.125" style="973" customWidth="1"/>
    <col min="12065" max="12065" width="4.125" style="973" customWidth="1"/>
    <col min="12066" max="12066" width="7.125" style="973" customWidth="1"/>
    <col min="12067" max="12067" width="4.125" style="973" customWidth="1"/>
    <col min="12068" max="12068" width="7.125" style="973" customWidth="1"/>
    <col min="12069" max="12069" width="4.125" style="973" customWidth="1"/>
    <col min="12070" max="12288" width="9" style="973"/>
    <col min="12289" max="12289" width="5.625" style="973" customWidth="1"/>
    <col min="12290" max="12290" width="3" style="973" customWidth="1"/>
    <col min="12291" max="12291" width="15.375" style="973" customWidth="1"/>
    <col min="12292" max="12292" width="9.125" style="973" customWidth="1"/>
    <col min="12293" max="12293" width="7.125" style="973" customWidth="1"/>
    <col min="12294" max="12294" width="4.125" style="973" customWidth="1"/>
    <col min="12295" max="12295" width="7.125" style="973" customWidth="1"/>
    <col min="12296" max="12296" width="4.125" style="973" customWidth="1"/>
    <col min="12297" max="12297" width="7.125" style="973" customWidth="1"/>
    <col min="12298" max="12298" width="4.125" style="973" customWidth="1"/>
    <col min="12299" max="12299" width="7.125" style="973" customWidth="1"/>
    <col min="12300" max="12300" width="4.125" style="973" customWidth="1"/>
    <col min="12301" max="12301" width="7.125" style="973" customWidth="1"/>
    <col min="12302" max="12302" width="4.125" style="973" customWidth="1"/>
    <col min="12303" max="12303" width="7.125" style="973" customWidth="1"/>
    <col min="12304" max="12304" width="4.125" style="973" customWidth="1"/>
    <col min="12305" max="12305" width="7.125" style="973" customWidth="1"/>
    <col min="12306" max="12306" width="4.125" style="973" customWidth="1"/>
    <col min="12307" max="12307" width="7.125" style="973" customWidth="1"/>
    <col min="12308" max="12308" width="4.125" style="973" customWidth="1"/>
    <col min="12309" max="12309" width="9.125" style="973" customWidth="1"/>
    <col min="12310" max="12310" width="7.125" style="973" customWidth="1"/>
    <col min="12311" max="12311" width="4.25" style="973" customWidth="1"/>
    <col min="12312" max="12312" width="7.125" style="973" customWidth="1"/>
    <col min="12313" max="12313" width="4.125" style="973" customWidth="1"/>
    <col min="12314" max="12314" width="7.125" style="973" customWidth="1"/>
    <col min="12315" max="12315" width="4.125" style="973" customWidth="1"/>
    <col min="12316" max="12316" width="7.125" style="973" customWidth="1"/>
    <col min="12317" max="12317" width="4.125" style="973" customWidth="1"/>
    <col min="12318" max="12318" width="7.125" style="973" customWidth="1"/>
    <col min="12319" max="12319" width="4.125" style="973" customWidth="1"/>
    <col min="12320" max="12320" width="7.125" style="973" customWidth="1"/>
    <col min="12321" max="12321" width="4.125" style="973" customWidth="1"/>
    <col min="12322" max="12322" width="7.125" style="973" customWidth="1"/>
    <col min="12323" max="12323" width="4.125" style="973" customWidth="1"/>
    <col min="12324" max="12324" width="7.125" style="973" customWidth="1"/>
    <col min="12325" max="12325" width="4.125" style="973" customWidth="1"/>
    <col min="12326" max="12544" width="9" style="973"/>
    <col min="12545" max="12545" width="5.625" style="973" customWidth="1"/>
    <col min="12546" max="12546" width="3" style="973" customWidth="1"/>
    <col min="12547" max="12547" width="15.375" style="973" customWidth="1"/>
    <col min="12548" max="12548" width="9.125" style="973" customWidth="1"/>
    <col min="12549" max="12549" width="7.125" style="973" customWidth="1"/>
    <col min="12550" max="12550" width="4.125" style="973" customWidth="1"/>
    <col min="12551" max="12551" width="7.125" style="973" customWidth="1"/>
    <col min="12552" max="12552" width="4.125" style="973" customWidth="1"/>
    <col min="12553" max="12553" width="7.125" style="973" customWidth="1"/>
    <col min="12554" max="12554" width="4.125" style="973" customWidth="1"/>
    <col min="12555" max="12555" width="7.125" style="973" customWidth="1"/>
    <col min="12556" max="12556" width="4.125" style="973" customWidth="1"/>
    <col min="12557" max="12557" width="7.125" style="973" customWidth="1"/>
    <col min="12558" max="12558" width="4.125" style="973" customWidth="1"/>
    <col min="12559" max="12559" width="7.125" style="973" customWidth="1"/>
    <col min="12560" max="12560" width="4.125" style="973" customWidth="1"/>
    <col min="12561" max="12561" width="7.125" style="973" customWidth="1"/>
    <col min="12562" max="12562" width="4.125" style="973" customWidth="1"/>
    <col min="12563" max="12563" width="7.125" style="973" customWidth="1"/>
    <col min="12564" max="12564" width="4.125" style="973" customWidth="1"/>
    <col min="12565" max="12565" width="9.125" style="973" customWidth="1"/>
    <col min="12566" max="12566" width="7.125" style="973" customWidth="1"/>
    <col min="12567" max="12567" width="4.25" style="973" customWidth="1"/>
    <col min="12568" max="12568" width="7.125" style="973" customWidth="1"/>
    <col min="12569" max="12569" width="4.125" style="973" customWidth="1"/>
    <col min="12570" max="12570" width="7.125" style="973" customWidth="1"/>
    <col min="12571" max="12571" width="4.125" style="973" customWidth="1"/>
    <col min="12572" max="12572" width="7.125" style="973" customWidth="1"/>
    <col min="12573" max="12573" width="4.125" style="973" customWidth="1"/>
    <col min="12574" max="12574" width="7.125" style="973" customWidth="1"/>
    <col min="12575" max="12575" width="4.125" style="973" customWidth="1"/>
    <col min="12576" max="12576" width="7.125" style="973" customWidth="1"/>
    <col min="12577" max="12577" width="4.125" style="973" customWidth="1"/>
    <col min="12578" max="12578" width="7.125" style="973" customWidth="1"/>
    <col min="12579" max="12579" width="4.125" style="973" customWidth="1"/>
    <col min="12580" max="12580" width="7.125" style="973" customWidth="1"/>
    <col min="12581" max="12581" width="4.125" style="973" customWidth="1"/>
    <col min="12582" max="12800" width="9" style="973"/>
    <col min="12801" max="12801" width="5.625" style="973" customWidth="1"/>
    <col min="12802" max="12802" width="3" style="973" customWidth="1"/>
    <col min="12803" max="12803" width="15.375" style="973" customWidth="1"/>
    <col min="12804" max="12804" width="9.125" style="973" customWidth="1"/>
    <col min="12805" max="12805" width="7.125" style="973" customWidth="1"/>
    <col min="12806" max="12806" width="4.125" style="973" customWidth="1"/>
    <col min="12807" max="12807" width="7.125" style="973" customWidth="1"/>
    <col min="12808" max="12808" width="4.125" style="973" customWidth="1"/>
    <col min="12809" max="12809" width="7.125" style="973" customWidth="1"/>
    <col min="12810" max="12810" width="4.125" style="973" customWidth="1"/>
    <col min="12811" max="12811" width="7.125" style="973" customWidth="1"/>
    <col min="12812" max="12812" width="4.125" style="973" customWidth="1"/>
    <col min="12813" max="12813" width="7.125" style="973" customWidth="1"/>
    <col min="12814" max="12814" width="4.125" style="973" customWidth="1"/>
    <col min="12815" max="12815" width="7.125" style="973" customWidth="1"/>
    <col min="12816" max="12816" width="4.125" style="973" customWidth="1"/>
    <col min="12817" max="12817" width="7.125" style="973" customWidth="1"/>
    <col min="12818" max="12818" width="4.125" style="973" customWidth="1"/>
    <col min="12819" max="12819" width="7.125" style="973" customWidth="1"/>
    <col min="12820" max="12820" width="4.125" style="973" customWidth="1"/>
    <col min="12821" max="12821" width="9.125" style="973" customWidth="1"/>
    <col min="12822" max="12822" width="7.125" style="973" customWidth="1"/>
    <col min="12823" max="12823" width="4.25" style="973" customWidth="1"/>
    <col min="12824" max="12824" width="7.125" style="973" customWidth="1"/>
    <col min="12825" max="12825" width="4.125" style="973" customWidth="1"/>
    <col min="12826" max="12826" width="7.125" style="973" customWidth="1"/>
    <col min="12827" max="12827" width="4.125" style="973" customWidth="1"/>
    <col min="12828" max="12828" width="7.125" style="973" customWidth="1"/>
    <col min="12829" max="12829" width="4.125" style="973" customWidth="1"/>
    <col min="12830" max="12830" width="7.125" style="973" customWidth="1"/>
    <col min="12831" max="12831" width="4.125" style="973" customWidth="1"/>
    <col min="12832" max="12832" width="7.125" style="973" customWidth="1"/>
    <col min="12833" max="12833" width="4.125" style="973" customWidth="1"/>
    <col min="12834" max="12834" width="7.125" style="973" customWidth="1"/>
    <col min="12835" max="12835" width="4.125" style="973" customWidth="1"/>
    <col min="12836" max="12836" width="7.125" style="973" customWidth="1"/>
    <col min="12837" max="12837" width="4.125" style="973" customWidth="1"/>
    <col min="12838" max="13056" width="9" style="973"/>
    <col min="13057" max="13057" width="5.625" style="973" customWidth="1"/>
    <col min="13058" max="13058" width="3" style="973" customWidth="1"/>
    <col min="13059" max="13059" width="15.375" style="973" customWidth="1"/>
    <col min="13060" max="13060" width="9.125" style="973" customWidth="1"/>
    <col min="13061" max="13061" width="7.125" style="973" customWidth="1"/>
    <col min="13062" max="13062" width="4.125" style="973" customWidth="1"/>
    <col min="13063" max="13063" width="7.125" style="973" customWidth="1"/>
    <col min="13064" max="13064" width="4.125" style="973" customWidth="1"/>
    <col min="13065" max="13065" width="7.125" style="973" customWidth="1"/>
    <col min="13066" max="13066" width="4.125" style="973" customWidth="1"/>
    <col min="13067" max="13067" width="7.125" style="973" customWidth="1"/>
    <col min="13068" max="13068" width="4.125" style="973" customWidth="1"/>
    <col min="13069" max="13069" width="7.125" style="973" customWidth="1"/>
    <col min="13070" max="13070" width="4.125" style="973" customWidth="1"/>
    <col min="13071" max="13071" width="7.125" style="973" customWidth="1"/>
    <col min="13072" max="13072" width="4.125" style="973" customWidth="1"/>
    <col min="13073" max="13073" width="7.125" style="973" customWidth="1"/>
    <col min="13074" max="13074" width="4.125" style="973" customWidth="1"/>
    <col min="13075" max="13075" width="7.125" style="973" customWidth="1"/>
    <col min="13076" max="13076" width="4.125" style="973" customWidth="1"/>
    <col min="13077" max="13077" width="9.125" style="973" customWidth="1"/>
    <col min="13078" max="13078" width="7.125" style="973" customWidth="1"/>
    <col min="13079" max="13079" width="4.25" style="973" customWidth="1"/>
    <col min="13080" max="13080" width="7.125" style="973" customWidth="1"/>
    <col min="13081" max="13081" width="4.125" style="973" customWidth="1"/>
    <col min="13082" max="13082" width="7.125" style="973" customWidth="1"/>
    <col min="13083" max="13083" width="4.125" style="973" customWidth="1"/>
    <col min="13084" max="13084" width="7.125" style="973" customWidth="1"/>
    <col min="13085" max="13085" width="4.125" style="973" customWidth="1"/>
    <col min="13086" max="13086" width="7.125" style="973" customWidth="1"/>
    <col min="13087" max="13087" width="4.125" style="973" customWidth="1"/>
    <col min="13088" max="13088" width="7.125" style="973" customWidth="1"/>
    <col min="13089" max="13089" width="4.125" style="973" customWidth="1"/>
    <col min="13090" max="13090" width="7.125" style="973" customWidth="1"/>
    <col min="13091" max="13091" width="4.125" style="973" customWidth="1"/>
    <col min="13092" max="13092" width="7.125" style="973" customWidth="1"/>
    <col min="13093" max="13093" width="4.125" style="973" customWidth="1"/>
    <col min="13094" max="13312" width="9" style="973"/>
    <col min="13313" max="13313" width="5.625" style="973" customWidth="1"/>
    <col min="13314" max="13314" width="3" style="973" customWidth="1"/>
    <col min="13315" max="13315" width="15.375" style="973" customWidth="1"/>
    <col min="13316" max="13316" width="9.125" style="973" customWidth="1"/>
    <col min="13317" max="13317" width="7.125" style="973" customWidth="1"/>
    <col min="13318" max="13318" width="4.125" style="973" customWidth="1"/>
    <col min="13319" max="13319" width="7.125" style="973" customWidth="1"/>
    <col min="13320" max="13320" width="4.125" style="973" customWidth="1"/>
    <col min="13321" max="13321" width="7.125" style="973" customWidth="1"/>
    <col min="13322" max="13322" width="4.125" style="973" customWidth="1"/>
    <col min="13323" max="13323" width="7.125" style="973" customWidth="1"/>
    <col min="13324" max="13324" width="4.125" style="973" customWidth="1"/>
    <col min="13325" max="13325" width="7.125" style="973" customWidth="1"/>
    <col min="13326" max="13326" width="4.125" style="973" customWidth="1"/>
    <col min="13327" max="13327" width="7.125" style="973" customWidth="1"/>
    <col min="13328" max="13328" width="4.125" style="973" customWidth="1"/>
    <col min="13329" max="13329" width="7.125" style="973" customWidth="1"/>
    <col min="13330" max="13330" width="4.125" style="973" customWidth="1"/>
    <col min="13331" max="13331" width="7.125" style="973" customWidth="1"/>
    <col min="13332" max="13332" width="4.125" style="973" customWidth="1"/>
    <col min="13333" max="13333" width="9.125" style="973" customWidth="1"/>
    <col min="13334" max="13334" width="7.125" style="973" customWidth="1"/>
    <col min="13335" max="13335" width="4.25" style="973" customWidth="1"/>
    <col min="13336" max="13336" width="7.125" style="973" customWidth="1"/>
    <col min="13337" max="13337" width="4.125" style="973" customWidth="1"/>
    <col min="13338" max="13338" width="7.125" style="973" customWidth="1"/>
    <col min="13339" max="13339" width="4.125" style="973" customWidth="1"/>
    <col min="13340" max="13340" width="7.125" style="973" customWidth="1"/>
    <col min="13341" max="13341" width="4.125" style="973" customWidth="1"/>
    <col min="13342" max="13342" width="7.125" style="973" customWidth="1"/>
    <col min="13343" max="13343" width="4.125" style="973" customWidth="1"/>
    <col min="13344" max="13344" width="7.125" style="973" customWidth="1"/>
    <col min="13345" max="13345" width="4.125" style="973" customWidth="1"/>
    <col min="13346" max="13346" width="7.125" style="973" customWidth="1"/>
    <col min="13347" max="13347" width="4.125" style="973" customWidth="1"/>
    <col min="13348" max="13348" width="7.125" style="973" customWidth="1"/>
    <col min="13349" max="13349" width="4.125" style="973" customWidth="1"/>
    <col min="13350" max="13568" width="9" style="973"/>
    <col min="13569" max="13569" width="5.625" style="973" customWidth="1"/>
    <col min="13570" max="13570" width="3" style="973" customWidth="1"/>
    <col min="13571" max="13571" width="15.375" style="973" customWidth="1"/>
    <col min="13572" max="13572" width="9.125" style="973" customWidth="1"/>
    <col min="13573" max="13573" width="7.125" style="973" customWidth="1"/>
    <col min="13574" max="13574" width="4.125" style="973" customWidth="1"/>
    <col min="13575" max="13575" width="7.125" style="973" customWidth="1"/>
    <col min="13576" max="13576" width="4.125" style="973" customWidth="1"/>
    <col min="13577" max="13577" width="7.125" style="973" customWidth="1"/>
    <col min="13578" max="13578" width="4.125" style="973" customWidth="1"/>
    <col min="13579" max="13579" width="7.125" style="973" customWidth="1"/>
    <col min="13580" max="13580" width="4.125" style="973" customWidth="1"/>
    <col min="13581" max="13581" width="7.125" style="973" customWidth="1"/>
    <col min="13582" max="13582" width="4.125" style="973" customWidth="1"/>
    <col min="13583" max="13583" width="7.125" style="973" customWidth="1"/>
    <col min="13584" max="13584" width="4.125" style="973" customWidth="1"/>
    <col min="13585" max="13585" width="7.125" style="973" customWidth="1"/>
    <col min="13586" max="13586" width="4.125" style="973" customWidth="1"/>
    <col min="13587" max="13587" width="7.125" style="973" customWidth="1"/>
    <col min="13588" max="13588" width="4.125" style="973" customWidth="1"/>
    <col min="13589" max="13589" width="9.125" style="973" customWidth="1"/>
    <col min="13590" max="13590" width="7.125" style="973" customWidth="1"/>
    <col min="13591" max="13591" width="4.25" style="973" customWidth="1"/>
    <col min="13592" max="13592" width="7.125" style="973" customWidth="1"/>
    <col min="13593" max="13593" width="4.125" style="973" customWidth="1"/>
    <col min="13594" max="13594" width="7.125" style="973" customWidth="1"/>
    <col min="13595" max="13595" width="4.125" style="973" customWidth="1"/>
    <col min="13596" max="13596" width="7.125" style="973" customWidth="1"/>
    <col min="13597" max="13597" width="4.125" style="973" customWidth="1"/>
    <col min="13598" max="13598" width="7.125" style="973" customWidth="1"/>
    <col min="13599" max="13599" width="4.125" style="973" customWidth="1"/>
    <col min="13600" max="13600" width="7.125" style="973" customWidth="1"/>
    <col min="13601" max="13601" width="4.125" style="973" customWidth="1"/>
    <col min="13602" max="13602" width="7.125" style="973" customWidth="1"/>
    <col min="13603" max="13603" width="4.125" style="973" customWidth="1"/>
    <col min="13604" max="13604" width="7.125" style="973" customWidth="1"/>
    <col min="13605" max="13605" width="4.125" style="973" customWidth="1"/>
    <col min="13606" max="13824" width="9" style="973"/>
    <col min="13825" max="13825" width="5.625" style="973" customWidth="1"/>
    <col min="13826" max="13826" width="3" style="973" customWidth="1"/>
    <col min="13827" max="13827" width="15.375" style="973" customWidth="1"/>
    <col min="13828" max="13828" width="9.125" style="973" customWidth="1"/>
    <col min="13829" max="13829" width="7.125" style="973" customWidth="1"/>
    <col min="13830" max="13830" width="4.125" style="973" customWidth="1"/>
    <col min="13831" max="13831" width="7.125" style="973" customWidth="1"/>
    <col min="13832" max="13832" width="4.125" style="973" customWidth="1"/>
    <col min="13833" max="13833" width="7.125" style="973" customWidth="1"/>
    <col min="13834" max="13834" width="4.125" style="973" customWidth="1"/>
    <col min="13835" max="13835" width="7.125" style="973" customWidth="1"/>
    <col min="13836" max="13836" width="4.125" style="973" customWidth="1"/>
    <col min="13837" max="13837" width="7.125" style="973" customWidth="1"/>
    <col min="13838" max="13838" width="4.125" style="973" customWidth="1"/>
    <col min="13839" max="13839" width="7.125" style="973" customWidth="1"/>
    <col min="13840" max="13840" width="4.125" style="973" customWidth="1"/>
    <col min="13841" max="13841" width="7.125" style="973" customWidth="1"/>
    <col min="13842" max="13842" width="4.125" style="973" customWidth="1"/>
    <col min="13843" max="13843" width="7.125" style="973" customWidth="1"/>
    <col min="13844" max="13844" width="4.125" style="973" customWidth="1"/>
    <col min="13845" max="13845" width="9.125" style="973" customWidth="1"/>
    <col min="13846" max="13846" width="7.125" style="973" customWidth="1"/>
    <col min="13847" max="13847" width="4.25" style="973" customWidth="1"/>
    <col min="13848" max="13848" width="7.125" style="973" customWidth="1"/>
    <col min="13849" max="13849" width="4.125" style="973" customWidth="1"/>
    <col min="13850" max="13850" width="7.125" style="973" customWidth="1"/>
    <col min="13851" max="13851" width="4.125" style="973" customWidth="1"/>
    <col min="13852" max="13852" width="7.125" style="973" customWidth="1"/>
    <col min="13853" max="13853" width="4.125" style="973" customWidth="1"/>
    <col min="13854" max="13854" width="7.125" style="973" customWidth="1"/>
    <col min="13855" max="13855" width="4.125" style="973" customWidth="1"/>
    <col min="13856" max="13856" width="7.125" style="973" customWidth="1"/>
    <col min="13857" max="13857" width="4.125" style="973" customWidth="1"/>
    <col min="13858" max="13858" width="7.125" style="973" customWidth="1"/>
    <col min="13859" max="13859" width="4.125" style="973" customWidth="1"/>
    <col min="13860" max="13860" width="7.125" style="973" customWidth="1"/>
    <col min="13861" max="13861" width="4.125" style="973" customWidth="1"/>
    <col min="13862" max="14080" width="9" style="973"/>
    <col min="14081" max="14081" width="5.625" style="973" customWidth="1"/>
    <col min="14082" max="14082" width="3" style="973" customWidth="1"/>
    <col min="14083" max="14083" width="15.375" style="973" customWidth="1"/>
    <col min="14084" max="14084" width="9.125" style="973" customWidth="1"/>
    <col min="14085" max="14085" width="7.125" style="973" customWidth="1"/>
    <col min="14086" max="14086" width="4.125" style="973" customWidth="1"/>
    <col min="14087" max="14087" width="7.125" style="973" customWidth="1"/>
    <col min="14088" max="14088" width="4.125" style="973" customWidth="1"/>
    <col min="14089" max="14089" width="7.125" style="973" customWidth="1"/>
    <col min="14090" max="14090" width="4.125" style="973" customWidth="1"/>
    <col min="14091" max="14091" width="7.125" style="973" customWidth="1"/>
    <col min="14092" max="14092" width="4.125" style="973" customWidth="1"/>
    <col min="14093" max="14093" width="7.125" style="973" customWidth="1"/>
    <col min="14094" max="14094" width="4.125" style="973" customWidth="1"/>
    <col min="14095" max="14095" width="7.125" style="973" customWidth="1"/>
    <col min="14096" max="14096" width="4.125" style="973" customWidth="1"/>
    <col min="14097" max="14097" width="7.125" style="973" customWidth="1"/>
    <col min="14098" max="14098" width="4.125" style="973" customWidth="1"/>
    <col min="14099" max="14099" width="7.125" style="973" customWidth="1"/>
    <col min="14100" max="14100" width="4.125" style="973" customWidth="1"/>
    <col min="14101" max="14101" width="9.125" style="973" customWidth="1"/>
    <col min="14102" max="14102" width="7.125" style="973" customWidth="1"/>
    <col min="14103" max="14103" width="4.25" style="973" customWidth="1"/>
    <col min="14104" max="14104" width="7.125" style="973" customWidth="1"/>
    <col min="14105" max="14105" width="4.125" style="973" customWidth="1"/>
    <col min="14106" max="14106" width="7.125" style="973" customWidth="1"/>
    <col min="14107" max="14107" width="4.125" style="973" customWidth="1"/>
    <col min="14108" max="14108" width="7.125" style="973" customWidth="1"/>
    <col min="14109" max="14109" width="4.125" style="973" customWidth="1"/>
    <col min="14110" max="14110" width="7.125" style="973" customWidth="1"/>
    <col min="14111" max="14111" width="4.125" style="973" customWidth="1"/>
    <col min="14112" max="14112" width="7.125" style="973" customWidth="1"/>
    <col min="14113" max="14113" width="4.125" style="973" customWidth="1"/>
    <col min="14114" max="14114" width="7.125" style="973" customWidth="1"/>
    <col min="14115" max="14115" width="4.125" style="973" customWidth="1"/>
    <col min="14116" max="14116" width="7.125" style="973" customWidth="1"/>
    <col min="14117" max="14117" width="4.125" style="973" customWidth="1"/>
    <col min="14118" max="14336" width="9" style="973"/>
    <col min="14337" max="14337" width="5.625" style="973" customWidth="1"/>
    <col min="14338" max="14338" width="3" style="973" customWidth="1"/>
    <col min="14339" max="14339" width="15.375" style="973" customWidth="1"/>
    <col min="14340" max="14340" width="9.125" style="973" customWidth="1"/>
    <col min="14341" max="14341" width="7.125" style="973" customWidth="1"/>
    <col min="14342" max="14342" width="4.125" style="973" customWidth="1"/>
    <col min="14343" max="14343" width="7.125" style="973" customWidth="1"/>
    <col min="14344" max="14344" width="4.125" style="973" customWidth="1"/>
    <col min="14345" max="14345" width="7.125" style="973" customWidth="1"/>
    <col min="14346" max="14346" width="4.125" style="973" customWidth="1"/>
    <col min="14347" max="14347" width="7.125" style="973" customWidth="1"/>
    <col min="14348" max="14348" width="4.125" style="973" customWidth="1"/>
    <col min="14349" max="14349" width="7.125" style="973" customWidth="1"/>
    <col min="14350" max="14350" width="4.125" style="973" customWidth="1"/>
    <col min="14351" max="14351" width="7.125" style="973" customWidth="1"/>
    <col min="14352" max="14352" width="4.125" style="973" customWidth="1"/>
    <col min="14353" max="14353" width="7.125" style="973" customWidth="1"/>
    <col min="14354" max="14354" width="4.125" style="973" customWidth="1"/>
    <col min="14355" max="14355" width="7.125" style="973" customWidth="1"/>
    <col min="14356" max="14356" width="4.125" style="973" customWidth="1"/>
    <col min="14357" max="14357" width="9.125" style="973" customWidth="1"/>
    <col min="14358" max="14358" width="7.125" style="973" customWidth="1"/>
    <col min="14359" max="14359" width="4.25" style="973" customWidth="1"/>
    <col min="14360" max="14360" width="7.125" style="973" customWidth="1"/>
    <col min="14361" max="14361" width="4.125" style="973" customWidth="1"/>
    <col min="14362" max="14362" width="7.125" style="973" customWidth="1"/>
    <col min="14363" max="14363" width="4.125" style="973" customWidth="1"/>
    <col min="14364" max="14364" width="7.125" style="973" customWidth="1"/>
    <col min="14365" max="14365" width="4.125" style="973" customWidth="1"/>
    <col min="14366" max="14366" width="7.125" style="973" customWidth="1"/>
    <col min="14367" max="14367" width="4.125" style="973" customWidth="1"/>
    <col min="14368" max="14368" width="7.125" style="973" customWidth="1"/>
    <col min="14369" max="14369" width="4.125" style="973" customWidth="1"/>
    <col min="14370" max="14370" width="7.125" style="973" customWidth="1"/>
    <col min="14371" max="14371" width="4.125" style="973" customWidth="1"/>
    <col min="14372" max="14372" width="7.125" style="973" customWidth="1"/>
    <col min="14373" max="14373" width="4.125" style="973" customWidth="1"/>
    <col min="14374" max="14592" width="9" style="973"/>
    <col min="14593" max="14593" width="5.625" style="973" customWidth="1"/>
    <col min="14594" max="14594" width="3" style="973" customWidth="1"/>
    <col min="14595" max="14595" width="15.375" style="973" customWidth="1"/>
    <col min="14596" max="14596" width="9.125" style="973" customWidth="1"/>
    <col min="14597" max="14597" width="7.125" style="973" customWidth="1"/>
    <col min="14598" max="14598" width="4.125" style="973" customWidth="1"/>
    <col min="14599" max="14599" width="7.125" style="973" customWidth="1"/>
    <col min="14600" max="14600" width="4.125" style="973" customWidth="1"/>
    <col min="14601" max="14601" width="7.125" style="973" customWidth="1"/>
    <col min="14602" max="14602" width="4.125" style="973" customWidth="1"/>
    <col min="14603" max="14603" width="7.125" style="973" customWidth="1"/>
    <col min="14604" max="14604" width="4.125" style="973" customWidth="1"/>
    <col min="14605" max="14605" width="7.125" style="973" customWidth="1"/>
    <col min="14606" max="14606" width="4.125" style="973" customWidth="1"/>
    <col min="14607" max="14607" width="7.125" style="973" customWidth="1"/>
    <col min="14608" max="14608" width="4.125" style="973" customWidth="1"/>
    <col min="14609" max="14609" width="7.125" style="973" customWidth="1"/>
    <col min="14610" max="14610" width="4.125" style="973" customWidth="1"/>
    <col min="14611" max="14611" width="7.125" style="973" customWidth="1"/>
    <col min="14612" max="14612" width="4.125" style="973" customWidth="1"/>
    <col min="14613" max="14613" width="9.125" style="973" customWidth="1"/>
    <col min="14614" max="14614" width="7.125" style="973" customWidth="1"/>
    <col min="14615" max="14615" width="4.25" style="973" customWidth="1"/>
    <col min="14616" max="14616" width="7.125" style="973" customWidth="1"/>
    <col min="14617" max="14617" width="4.125" style="973" customWidth="1"/>
    <col min="14618" max="14618" width="7.125" style="973" customWidth="1"/>
    <col min="14619" max="14619" width="4.125" style="973" customWidth="1"/>
    <col min="14620" max="14620" width="7.125" style="973" customWidth="1"/>
    <col min="14621" max="14621" width="4.125" style="973" customWidth="1"/>
    <col min="14622" max="14622" width="7.125" style="973" customWidth="1"/>
    <col min="14623" max="14623" width="4.125" style="973" customWidth="1"/>
    <col min="14624" max="14624" width="7.125" style="973" customWidth="1"/>
    <col min="14625" max="14625" width="4.125" style="973" customWidth="1"/>
    <col min="14626" max="14626" width="7.125" style="973" customWidth="1"/>
    <col min="14627" max="14627" width="4.125" style="973" customWidth="1"/>
    <col min="14628" max="14628" width="7.125" style="973" customWidth="1"/>
    <col min="14629" max="14629" width="4.125" style="973" customWidth="1"/>
    <col min="14630" max="14848" width="9" style="973"/>
    <col min="14849" max="14849" width="5.625" style="973" customWidth="1"/>
    <col min="14850" max="14850" width="3" style="973" customWidth="1"/>
    <col min="14851" max="14851" width="15.375" style="973" customWidth="1"/>
    <col min="14852" max="14852" width="9.125" style="973" customWidth="1"/>
    <col min="14853" max="14853" width="7.125" style="973" customWidth="1"/>
    <col min="14854" max="14854" width="4.125" style="973" customWidth="1"/>
    <col min="14855" max="14855" width="7.125" style="973" customWidth="1"/>
    <col min="14856" max="14856" width="4.125" style="973" customWidth="1"/>
    <col min="14857" max="14857" width="7.125" style="973" customWidth="1"/>
    <col min="14858" max="14858" width="4.125" style="973" customWidth="1"/>
    <col min="14859" max="14859" width="7.125" style="973" customWidth="1"/>
    <col min="14860" max="14860" width="4.125" style="973" customWidth="1"/>
    <col min="14861" max="14861" width="7.125" style="973" customWidth="1"/>
    <col min="14862" max="14862" width="4.125" style="973" customWidth="1"/>
    <col min="14863" max="14863" width="7.125" style="973" customWidth="1"/>
    <col min="14864" max="14864" width="4.125" style="973" customWidth="1"/>
    <col min="14865" max="14865" width="7.125" style="973" customWidth="1"/>
    <col min="14866" max="14866" width="4.125" style="973" customWidth="1"/>
    <col min="14867" max="14867" width="7.125" style="973" customWidth="1"/>
    <col min="14868" max="14868" width="4.125" style="973" customWidth="1"/>
    <col min="14869" max="14869" width="9.125" style="973" customWidth="1"/>
    <col min="14870" max="14870" width="7.125" style="973" customWidth="1"/>
    <col min="14871" max="14871" width="4.25" style="973" customWidth="1"/>
    <col min="14872" max="14872" width="7.125" style="973" customWidth="1"/>
    <col min="14873" max="14873" width="4.125" style="973" customWidth="1"/>
    <col min="14874" max="14874" width="7.125" style="973" customWidth="1"/>
    <col min="14875" max="14875" width="4.125" style="973" customWidth="1"/>
    <col min="14876" max="14876" width="7.125" style="973" customWidth="1"/>
    <col min="14877" max="14877" width="4.125" style="973" customWidth="1"/>
    <col min="14878" max="14878" width="7.125" style="973" customWidth="1"/>
    <col min="14879" max="14879" width="4.125" style="973" customWidth="1"/>
    <col min="14880" max="14880" width="7.125" style="973" customWidth="1"/>
    <col min="14881" max="14881" width="4.125" style="973" customWidth="1"/>
    <col min="14882" max="14882" width="7.125" style="973" customWidth="1"/>
    <col min="14883" max="14883" width="4.125" style="973" customWidth="1"/>
    <col min="14884" max="14884" width="7.125" style="973" customWidth="1"/>
    <col min="14885" max="14885" width="4.125" style="973" customWidth="1"/>
    <col min="14886" max="15104" width="9" style="973"/>
    <col min="15105" max="15105" width="5.625" style="973" customWidth="1"/>
    <col min="15106" max="15106" width="3" style="973" customWidth="1"/>
    <col min="15107" max="15107" width="15.375" style="973" customWidth="1"/>
    <col min="15108" max="15108" width="9.125" style="973" customWidth="1"/>
    <col min="15109" max="15109" width="7.125" style="973" customWidth="1"/>
    <col min="15110" max="15110" width="4.125" style="973" customWidth="1"/>
    <col min="15111" max="15111" width="7.125" style="973" customWidth="1"/>
    <col min="15112" max="15112" width="4.125" style="973" customWidth="1"/>
    <col min="15113" max="15113" width="7.125" style="973" customWidth="1"/>
    <col min="15114" max="15114" width="4.125" style="973" customWidth="1"/>
    <col min="15115" max="15115" width="7.125" style="973" customWidth="1"/>
    <col min="15116" max="15116" width="4.125" style="973" customWidth="1"/>
    <col min="15117" max="15117" width="7.125" style="973" customWidth="1"/>
    <col min="15118" max="15118" width="4.125" style="973" customWidth="1"/>
    <col min="15119" max="15119" width="7.125" style="973" customWidth="1"/>
    <col min="15120" max="15120" width="4.125" style="973" customWidth="1"/>
    <col min="15121" max="15121" width="7.125" style="973" customWidth="1"/>
    <col min="15122" max="15122" width="4.125" style="973" customWidth="1"/>
    <col min="15123" max="15123" width="7.125" style="973" customWidth="1"/>
    <col min="15124" max="15124" width="4.125" style="973" customWidth="1"/>
    <col min="15125" max="15125" width="9.125" style="973" customWidth="1"/>
    <col min="15126" max="15126" width="7.125" style="973" customWidth="1"/>
    <col min="15127" max="15127" width="4.25" style="973" customWidth="1"/>
    <col min="15128" max="15128" width="7.125" style="973" customWidth="1"/>
    <col min="15129" max="15129" width="4.125" style="973" customWidth="1"/>
    <col min="15130" max="15130" width="7.125" style="973" customWidth="1"/>
    <col min="15131" max="15131" width="4.125" style="973" customWidth="1"/>
    <col min="15132" max="15132" width="7.125" style="973" customWidth="1"/>
    <col min="15133" max="15133" width="4.125" style="973" customWidth="1"/>
    <col min="15134" max="15134" width="7.125" style="973" customWidth="1"/>
    <col min="15135" max="15135" width="4.125" style="973" customWidth="1"/>
    <col min="15136" max="15136" width="7.125" style="973" customWidth="1"/>
    <col min="15137" max="15137" width="4.125" style="973" customWidth="1"/>
    <col min="15138" max="15138" width="7.125" style="973" customWidth="1"/>
    <col min="15139" max="15139" width="4.125" style="973" customWidth="1"/>
    <col min="15140" max="15140" width="7.125" style="973" customWidth="1"/>
    <col min="15141" max="15141" width="4.125" style="973" customWidth="1"/>
    <col min="15142" max="15360" width="9" style="973"/>
    <col min="15361" max="15361" width="5.625" style="973" customWidth="1"/>
    <col min="15362" max="15362" width="3" style="973" customWidth="1"/>
    <col min="15363" max="15363" width="15.375" style="973" customWidth="1"/>
    <col min="15364" max="15364" width="9.125" style="973" customWidth="1"/>
    <col min="15365" max="15365" width="7.125" style="973" customWidth="1"/>
    <col min="15366" max="15366" width="4.125" style="973" customWidth="1"/>
    <col min="15367" max="15367" width="7.125" style="973" customWidth="1"/>
    <col min="15368" max="15368" width="4.125" style="973" customWidth="1"/>
    <col min="15369" max="15369" width="7.125" style="973" customWidth="1"/>
    <col min="15370" max="15370" width="4.125" style="973" customWidth="1"/>
    <col min="15371" max="15371" width="7.125" style="973" customWidth="1"/>
    <col min="15372" max="15372" width="4.125" style="973" customWidth="1"/>
    <col min="15373" max="15373" width="7.125" style="973" customWidth="1"/>
    <col min="15374" max="15374" width="4.125" style="973" customWidth="1"/>
    <col min="15375" max="15375" width="7.125" style="973" customWidth="1"/>
    <col min="15376" max="15376" width="4.125" style="973" customWidth="1"/>
    <col min="15377" max="15377" width="7.125" style="973" customWidth="1"/>
    <col min="15378" max="15378" width="4.125" style="973" customWidth="1"/>
    <col min="15379" max="15379" width="7.125" style="973" customWidth="1"/>
    <col min="15380" max="15380" width="4.125" style="973" customWidth="1"/>
    <col min="15381" max="15381" width="9.125" style="973" customWidth="1"/>
    <col min="15382" max="15382" width="7.125" style="973" customWidth="1"/>
    <col min="15383" max="15383" width="4.25" style="973" customWidth="1"/>
    <col min="15384" max="15384" width="7.125" style="973" customWidth="1"/>
    <col min="15385" max="15385" width="4.125" style="973" customWidth="1"/>
    <col min="15386" max="15386" width="7.125" style="973" customWidth="1"/>
    <col min="15387" max="15387" width="4.125" style="973" customWidth="1"/>
    <col min="15388" max="15388" width="7.125" style="973" customWidth="1"/>
    <col min="15389" max="15389" width="4.125" style="973" customWidth="1"/>
    <col min="15390" max="15390" width="7.125" style="973" customWidth="1"/>
    <col min="15391" max="15391" width="4.125" style="973" customWidth="1"/>
    <col min="15392" max="15392" width="7.125" style="973" customWidth="1"/>
    <col min="15393" max="15393" width="4.125" style="973" customWidth="1"/>
    <col min="15394" max="15394" width="7.125" style="973" customWidth="1"/>
    <col min="15395" max="15395" width="4.125" style="973" customWidth="1"/>
    <col min="15396" max="15396" width="7.125" style="973" customWidth="1"/>
    <col min="15397" max="15397" width="4.125" style="973" customWidth="1"/>
    <col min="15398" max="15616" width="9" style="973"/>
    <col min="15617" max="15617" width="5.625" style="973" customWidth="1"/>
    <col min="15618" max="15618" width="3" style="973" customWidth="1"/>
    <col min="15619" max="15619" width="15.375" style="973" customWidth="1"/>
    <col min="15620" max="15620" width="9.125" style="973" customWidth="1"/>
    <col min="15621" max="15621" width="7.125" style="973" customWidth="1"/>
    <col min="15622" max="15622" width="4.125" style="973" customWidth="1"/>
    <col min="15623" max="15623" width="7.125" style="973" customWidth="1"/>
    <col min="15624" max="15624" width="4.125" style="973" customWidth="1"/>
    <col min="15625" max="15625" width="7.125" style="973" customWidth="1"/>
    <col min="15626" max="15626" width="4.125" style="973" customWidth="1"/>
    <col min="15627" max="15627" width="7.125" style="973" customWidth="1"/>
    <col min="15628" max="15628" width="4.125" style="973" customWidth="1"/>
    <col min="15629" max="15629" width="7.125" style="973" customWidth="1"/>
    <col min="15630" max="15630" width="4.125" style="973" customWidth="1"/>
    <col min="15631" max="15631" width="7.125" style="973" customWidth="1"/>
    <col min="15632" max="15632" width="4.125" style="973" customWidth="1"/>
    <col min="15633" max="15633" width="7.125" style="973" customWidth="1"/>
    <col min="15634" max="15634" width="4.125" style="973" customWidth="1"/>
    <col min="15635" max="15635" width="7.125" style="973" customWidth="1"/>
    <col min="15636" max="15636" width="4.125" style="973" customWidth="1"/>
    <col min="15637" max="15637" width="9.125" style="973" customWidth="1"/>
    <col min="15638" max="15638" width="7.125" style="973" customWidth="1"/>
    <col min="15639" max="15639" width="4.25" style="973" customWidth="1"/>
    <col min="15640" max="15640" width="7.125" style="973" customWidth="1"/>
    <col min="15641" max="15641" width="4.125" style="973" customWidth="1"/>
    <col min="15642" max="15642" width="7.125" style="973" customWidth="1"/>
    <col min="15643" max="15643" width="4.125" style="973" customWidth="1"/>
    <col min="15644" max="15644" width="7.125" style="973" customWidth="1"/>
    <col min="15645" max="15645" width="4.125" style="973" customWidth="1"/>
    <col min="15646" max="15646" width="7.125" style="973" customWidth="1"/>
    <col min="15647" max="15647" width="4.125" style="973" customWidth="1"/>
    <col min="15648" max="15648" width="7.125" style="973" customWidth="1"/>
    <col min="15649" max="15649" width="4.125" style="973" customWidth="1"/>
    <col min="15650" max="15650" width="7.125" style="973" customWidth="1"/>
    <col min="15651" max="15651" width="4.125" style="973" customWidth="1"/>
    <col min="15652" max="15652" width="7.125" style="973" customWidth="1"/>
    <col min="15653" max="15653" width="4.125" style="973" customWidth="1"/>
    <col min="15654" max="15872" width="9" style="973"/>
    <col min="15873" max="15873" width="5.625" style="973" customWidth="1"/>
    <col min="15874" max="15874" width="3" style="973" customWidth="1"/>
    <col min="15875" max="15875" width="15.375" style="973" customWidth="1"/>
    <col min="15876" max="15876" width="9.125" style="973" customWidth="1"/>
    <col min="15877" max="15877" width="7.125" style="973" customWidth="1"/>
    <col min="15878" max="15878" width="4.125" style="973" customWidth="1"/>
    <col min="15879" max="15879" width="7.125" style="973" customWidth="1"/>
    <col min="15880" max="15880" width="4.125" style="973" customWidth="1"/>
    <col min="15881" max="15881" width="7.125" style="973" customWidth="1"/>
    <col min="15882" max="15882" width="4.125" style="973" customWidth="1"/>
    <col min="15883" max="15883" width="7.125" style="973" customWidth="1"/>
    <col min="15884" max="15884" width="4.125" style="973" customWidth="1"/>
    <col min="15885" max="15885" width="7.125" style="973" customWidth="1"/>
    <col min="15886" max="15886" width="4.125" style="973" customWidth="1"/>
    <col min="15887" max="15887" width="7.125" style="973" customWidth="1"/>
    <col min="15888" max="15888" width="4.125" style="973" customWidth="1"/>
    <col min="15889" max="15889" width="7.125" style="973" customWidth="1"/>
    <col min="15890" max="15890" width="4.125" style="973" customWidth="1"/>
    <col min="15891" max="15891" width="7.125" style="973" customWidth="1"/>
    <col min="15892" max="15892" width="4.125" style="973" customWidth="1"/>
    <col min="15893" max="15893" width="9.125" style="973" customWidth="1"/>
    <col min="15894" max="15894" width="7.125" style="973" customWidth="1"/>
    <col min="15895" max="15895" width="4.25" style="973" customWidth="1"/>
    <col min="15896" max="15896" width="7.125" style="973" customWidth="1"/>
    <col min="15897" max="15897" width="4.125" style="973" customWidth="1"/>
    <col min="15898" max="15898" width="7.125" style="973" customWidth="1"/>
    <col min="15899" max="15899" width="4.125" style="973" customWidth="1"/>
    <col min="15900" max="15900" width="7.125" style="973" customWidth="1"/>
    <col min="15901" max="15901" width="4.125" style="973" customWidth="1"/>
    <col min="15902" max="15902" width="7.125" style="973" customWidth="1"/>
    <col min="15903" max="15903" width="4.125" style="973" customWidth="1"/>
    <col min="15904" max="15904" width="7.125" style="973" customWidth="1"/>
    <col min="15905" max="15905" width="4.125" style="973" customWidth="1"/>
    <col min="15906" max="15906" width="7.125" style="973" customWidth="1"/>
    <col min="15907" max="15907" width="4.125" style="973" customWidth="1"/>
    <col min="15908" max="15908" width="7.125" style="973" customWidth="1"/>
    <col min="15909" max="15909" width="4.125" style="973" customWidth="1"/>
    <col min="15910" max="16128" width="9" style="973"/>
    <col min="16129" max="16129" width="5.625" style="973" customWidth="1"/>
    <col min="16130" max="16130" width="3" style="973" customWidth="1"/>
    <col min="16131" max="16131" width="15.375" style="973" customWidth="1"/>
    <col min="16132" max="16132" width="9.125" style="973" customWidth="1"/>
    <col min="16133" max="16133" width="7.125" style="973" customWidth="1"/>
    <col min="16134" max="16134" width="4.125" style="973" customWidth="1"/>
    <col min="16135" max="16135" width="7.125" style="973" customWidth="1"/>
    <col min="16136" max="16136" width="4.125" style="973" customWidth="1"/>
    <col min="16137" max="16137" width="7.125" style="973" customWidth="1"/>
    <col min="16138" max="16138" width="4.125" style="973" customWidth="1"/>
    <col min="16139" max="16139" width="7.125" style="973" customWidth="1"/>
    <col min="16140" max="16140" width="4.125" style="973" customWidth="1"/>
    <col min="16141" max="16141" width="7.125" style="973" customWidth="1"/>
    <col min="16142" max="16142" width="4.125" style="973" customWidth="1"/>
    <col min="16143" max="16143" width="7.125" style="973" customWidth="1"/>
    <col min="16144" max="16144" width="4.125" style="973" customWidth="1"/>
    <col min="16145" max="16145" width="7.125" style="973" customWidth="1"/>
    <col min="16146" max="16146" width="4.125" style="973" customWidth="1"/>
    <col min="16147" max="16147" width="7.125" style="973" customWidth="1"/>
    <col min="16148" max="16148" width="4.125" style="973" customWidth="1"/>
    <col min="16149" max="16149" width="9.125" style="973" customWidth="1"/>
    <col min="16150" max="16150" width="7.125" style="973" customWidth="1"/>
    <col min="16151" max="16151" width="4.25" style="973" customWidth="1"/>
    <col min="16152" max="16152" width="7.125" style="973" customWidth="1"/>
    <col min="16153" max="16153" width="4.125" style="973" customWidth="1"/>
    <col min="16154" max="16154" width="7.125" style="973" customWidth="1"/>
    <col min="16155" max="16155" width="4.125" style="973" customWidth="1"/>
    <col min="16156" max="16156" width="7.125" style="973" customWidth="1"/>
    <col min="16157" max="16157" width="4.125" style="973" customWidth="1"/>
    <col min="16158" max="16158" width="7.125" style="973" customWidth="1"/>
    <col min="16159" max="16159" width="4.125" style="973" customWidth="1"/>
    <col min="16160" max="16160" width="7.125" style="973" customWidth="1"/>
    <col min="16161" max="16161" width="4.125" style="973" customWidth="1"/>
    <col min="16162" max="16162" width="7.125" style="973" customWidth="1"/>
    <col min="16163" max="16163" width="4.125" style="973" customWidth="1"/>
    <col min="16164" max="16164" width="7.125" style="973" customWidth="1"/>
    <col min="16165" max="16165" width="4.125" style="973" customWidth="1"/>
    <col min="16166" max="16384" width="9" style="973"/>
  </cols>
  <sheetData>
    <row r="1" spans="1:37" ht="17.100000000000001" customHeight="1">
      <c r="A1" s="1300" t="s">
        <v>869</v>
      </c>
      <c r="D1" s="1107"/>
      <c r="E1" s="1107"/>
      <c r="F1" s="1226"/>
      <c r="G1" s="1301"/>
      <c r="H1" s="1226"/>
      <c r="I1" s="1226"/>
      <c r="J1" s="1226"/>
      <c r="K1" s="1226"/>
      <c r="L1" s="1226"/>
      <c r="M1" s="1226"/>
      <c r="N1" s="1226"/>
      <c r="O1" s="1226"/>
      <c r="P1" s="1226"/>
      <c r="Q1" s="1226"/>
      <c r="R1" s="1226"/>
      <c r="S1" s="1226"/>
      <c r="T1" s="1226"/>
    </row>
    <row r="2" spans="1:37" ht="14.1" customHeight="1">
      <c r="D2" s="1107"/>
      <c r="E2" s="1107"/>
      <c r="F2" s="1226"/>
      <c r="G2" s="1301"/>
      <c r="H2" s="1226"/>
      <c r="I2" s="1226"/>
      <c r="J2" s="1226"/>
      <c r="K2" s="1226"/>
      <c r="L2" s="1226"/>
      <c r="M2" s="1226"/>
      <c r="N2" s="1226"/>
      <c r="O2" s="1226"/>
      <c r="P2" s="1226"/>
      <c r="Q2" s="1226"/>
      <c r="R2" s="1226"/>
      <c r="S2" s="1226"/>
      <c r="T2" s="1226"/>
    </row>
    <row r="3" spans="1:37" s="1027" customFormat="1" ht="17.100000000000001" customHeight="1">
      <c r="A3" s="2709" t="s">
        <v>482</v>
      </c>
      <c r="B3" s="2709" t="s">
        <v>483</v>
      </c>
      <c r="C3" s="2709" t="s">
        <v>484</v>
      </c>
      <c r="D3" s="2731" t="s">
        <v>870</v>
      </c>
      <c r="E3" s="2732"/>
      <c r="F3" s="2732"/>
      <c r="G3" s="2732"/>
      <c r="H3" s="2732"/>
      <c r="I3" s="2732"/>
      <c r="J3" s="2732"/>
      <c r="K3" s="2732"/>
      <c r="L3" s="2732"/>
      <c r="M3" s="2732"/>
      <c r="N3" s="2732"/>
      <c r="O3" s="2732"/>
      <c r="P3" s="2732"/>
      <c r="Q3" s="2732"/>
      <c r="R3" s="2732"/>
      <c r="S3" s="2732"/>
      <c r="T3" s="2825"/>
      <c r="U3" s="2826" t="s">
        <v>871</v>
      </c>
      <c r="V3" s="2732"/>
      <c r="W3" s="2732"/>
      <c r="X3" s="2732"/>
      <c r="Y3" s="2732"/>
      <c r="Z3" s="2732"/>
      <c r="AA3" s="2732"/>
      <c r="AB3" s="2732"/>
      <c r="AC3" s="2732"/>
      <c r="AD3" s="2732"/>
      <c r="AE3" s="2732"/>
      <c r="AF3" s="2732"/>
      <c r="AG3" s="2732"/>
      <c r="AH3" s="2732"/>
      <c r="AI3" s="2732"/>
      <c r="AJ3" s="2732"/>
      <c r="AK3" s="2733"/>
    </row>
    <row r="4" spans="1:37" s="1027" customFormat="1" ht="17.100000000000001" customHeight="1">
      <c r="A4" s="2709"/>
      <c r="B4" s="2709"/>
      <c r="C4" s="2709"/>
      <c r="D4" s="2807" t="s">
        <v>872</v>
      </c>
      <c r="E4" s="1303"/>
      <c r="F4" s="1304"/>
      <c r="G4" s="1304"/>
      <c r="H4" s="1304"/>
      <c r="I4" s="2731" t="s">
        <v>873</v>
      </c>
      <c r="J4" s="2732"/>
      <c r="K4" s="2732"/>
      <c r="L4" s="2732"/>
      <c r="M4" s="2732"/>
      <c r="N4" s="2732"/>
      <c r="O4" s="2732"/>
      <c r="P4" s="2732"/>
      <c r="Q4" s="2732"/>
      <c r="R4" s="2732"/>
      <c r="S4" s="2732"/>
      <c r="T4" s="2825"/>
      <c r="U4" s="1305"/>
      <c r="V4" s="1303"/>
      <c r="W4" s="1304"/>
      <c r="X4" s="1304"/>
      <c r="Y4" s="1304"/>
      <c r="Z4" s="2731" t="s">
        <v>873</v>
      </c>
      <c r="AA4" s="2732"/>
      <c r="AB4" s="2732"/>
      <c r="AC4" s="2732"/>
      <c r="AD4" s="2732"/>
      <c r="AE4" s="2732"/>
      <c r="AF4" s="2732"/>
      <c r="AG4" s="2732"/>
      <c r="AH4" s="2732"/>
      <c r="AI4" s="2732"/>
      <c r="AJ4" s="2732"/>
      <c r="AK4" s="2733"/>
    </row>
    <row r="5" spans="1:37" s="1027" customFormat="1" ht="26.25" customHeight="1">
      <c r="A5" s="2709"/>
      <c r="B5" s="2709"/>
      <c r="C5" s="2709"/>
      <c r="D5" s="2810"/>
      <c r="E5" s="2810" t="s">
        <v>874</v>
      </c>
      <c r="F5" s="2811"/>
      <c r="G5" s="2811"/>
      <c r="H5" s="2812"/>
      <c r="I5" s="2822" t="s">
        <v>551</v>
      </c>
      <c r="J5" s="2831"/>
      <c r="K5" s="2831"/>
      <c r="L5" s="2823"/>
      <c r="M5" s="2822" t="s">
        <v>550</v>
      </c>
      <c r="N5" s="2823"/>
      <c r="O5" s="2822" t="s">
        <v>875</v>
      </c>
      <c r="P5" s="2823"/>
      <c r="Q5" s="2822" t="s">
        <v>876</v>
      </c>
      <c r="R5" s="2823"/>
      <c r="S5" s="2822" t="s">
        <v>556</v>
      </c>
      <c r="T5" s="2828"/>
      <c r="U5" s="2829" t="s">
        <v>877</v>
      </c>
      <c r="V5" s="2810" t="s">
        <v>878</v>
      </c>
      <c r="W5" s="2811"/>
      <c r="X5" s="2811"/>
      <c r="Y5" s="2812"/>
      <c r="Z5" s="2818" t="s">
        <v>551</v>
      </c>
      <c r="AA5" s="2832"/>
      <c r="AB5" s="2832"/>
      <c r="AC5" s="2819"/>
      <c r="AD5" s="2818" t="s">
        <v>550</v>
      </c>
      <c r="AE5" s="2819"/>
      <c r="AF5" s="2818" t="s">
        <v>875</v>
      </c>
      <c r="AG5" s="2819"/>
      <c r="AH5" s="2818" t="s">
        <v>876</v>
      </c>
      <c r="AI5" s="2819"/>
      <c r="AJ5" s="2818" t="s">
        <v>556</v>
      </c>
      <c r="AK5" s="2819"/>
    </row>
    <row r="6" spans="1:37" s="1027" customFormat="1" ht="41.25" customHeight="1">
      <c r="A6" s="2709"/>
      <c r="B6" s="2709"/>
      <c r="C6" s="2709"/>
      <c r="D6" s="2810"/>
      <c r="E6" s="2813" t="s">
        <v>879</v>
      </c>
      <c r="F6" s="2815"/>
      <c r="G6" s="2731" t="s">
        <v>880</v>
      </c>
      <c r="H6" s="2824"/>
      <c r="I6" s="2818" t="s">
        <v>881</v>
      </c>
      <c r="J6" s="2819"/>
      <c r="K6" s="2820" t="s">
        <v>882</v>
      </c>
      <c r="L6" s="2821"/>
      <c r="M6" s="2822" t="s">
        <v>883</v>
      </c>
      <c r="N6" s="2823"/>
      <c r="O6" s="2818" t="s">
        <v>884</v>
      </c>
      <c r="P6" s="2819"/>
      <c r="Q6" s="2818" t="s">
        <v>885</v>
      </c>
      <c r="R6" s="2819"/>
      <c r="S6" s="2816" t="s">
        <v>886</v>
      </c>
      <c r="T6" s="2827"/>
      <c r="U6" s="2829"/>
      <c r="V6" s="2813" t="s">
        <v>887</v>
      </c>
      <c r="W6" s="2815"/>
      <c r="X6" s="2731" t="s">
        <v>888</v>
      </c>
      <c r="Y6" s="2733"/>
      <c r="Z6" s="2818" t="s">
        <v>889</v>
      </c>
      <c r="AA6" s="2819"/>
      <c r="AB6" s="2820" t="s">
        <v>890</v>
      </c>
      <c r="AC6" s="2821"/>
      <c r="AD6" s="2822" t="s">
        <v>891</v>
      </c>
      <c r="AE6" s="2823"/>
      <c r="AF6" s="2818" t="s">
        <v>892</v>
      </c>
      <c r="AG6" s="2819"/>
      <c r="AH6" s="2818" t="s">
        <v>893</v>
      </c>
      <c r="AI6" s="2819"/>
      <c r="AJ6" s="2816" t="s">
        <v>894</v>
      </c>
      <c r="AK6" s="2817"/>
    </row>
    <row r="7" spans="1:37" s="1310" customFormat="1" ht="32.25" customHeight="1">
      <c r="A7" s="2709"/>
      <c r="B7" s="2709"/>
      <c r="C7" s="2709"/>
      <c r="D7" s="2813"/>
      <c r="E7" s="1306" t="s">
        <v>866</v>
      </c>
      <c r="F7" s="1307" t="s">
        <v>895</v>
      </c>
      <c r="G7" s="1308" t="s">
        <v>866</v>
      </c>
      <c r="H7" s="1307" t="s">
        <v>896</v>
      </c>
      <c r="I7" s="1306" t="s">
        <v>866</v>
      </c>
      <c r="J7" s="1307" t="s">
        <v>897</v>
      </c>
      <c r="K7" s="1306" t="s">
        <v>866</v>
      </c>
      <c r="L7" s="1307" t="s">
        <v>898</v>
      </c>
      <c r="M7" s="1306" t="s">
        <v>866</v>
      </c>
      <c r="N7" s="1307" t="s">
        <v>899</v>
      </c>
      <c r="O7" s="1306" t="s">
        <v>866</v>
      </c>
      <c r="P7" s="1307" t="s">
        <v>900</v>
      </c>
      <c r="Q7" s="1306" t="s">
        <v>866</v>
      </c>
      <c r="R7" s="1307" t="s">
        <v>901</v>
      </c>
      <c r="S7" s="1306" t="s">
        <v>866</v>
      </c>
      <c r="T7" s="1309" t="s">
        <v>902</v>
      </c>
      <c r="U7" s="2830"/>
      <c r="V7" s="1306" t="s">
        <v>866</v>
      </c>
      <c r="W7" s="1307" t="s">
        <v>903</v>
      </c>
      <c r="X7" s="1308" t="s">
        <v>866</v>
      </c>
      <c r="Y7" s="1307" t="s">
        <v>904</v>
      </c>
      <c r="Z7" s="1306" t="s">
        <v>866</v>
      </c>
      <c r="AA7" s="1307" t="s">
        <v>905</v>
      </c>
      <c r="AB7" s="1306" t="s">
        <v>866</v>
      </c>
      <c r="AC7" s="1307" t="s">
        <v>906</v>
      </c>
      <c r="AD7" s="1306" t="s">
        <v>866</v>
      </c>
      <c r="AE7" s="1307" t="s">
        <v>907</v>
      </c>
      <c r="AF7" s="1306" t="s">
        <v>866</v>
      </c>
      <c r="AG7" s="1307" t="s">
        <v>908</v>
      </c>
      <c r="AH7" s="1306" t="s">
        <v>866</v>
      </c>
      <c r="AI7" s="1307" t="s">
        <v>909</v>
      </c>
      <c r="AJ7" s="1306" t="s">
        <v>866</v>
      </c>
      <c r="AK7" s="1307" t="s">
        <v>910</v>
      </c>
    </row>
    <row r="8" spans="1:37" s="13" customFormat="1" ht="14.1" customHeight="1">
      <c r="A8" s="2804" t="s">
        <v>494</v>
      </c>
      <c r="B8" s="1245">
        <v>6</v>
      </c>
      <c r="C8" s="1245" t="s">
        <v>677</v>
      </c>
      <c r="D8" s="1245">
        <v>546602</v>
      </c>
      <c r="E8" s="1248">
        <f t="shared" ref="E8:E14" si="0">I8+K8+M8+O8+Q8+S8</f>
        <v>104339</v>
      </c>
      <c r="F8" s="1247">
        <f t="shared" ref="F8:F14" si="1">E8/$D8*100</f>
        <v>19.088660487886983</v>
      </c>
      <c r="G8" s="1246">
        <f t="shared" ref="G8:G14" si="2">I8+M8+Q8+S8</f>
        <v>47420</v>
      </c>
      <c r="H8" s="1247">
        <f t="shared" ref="H8:H14" si="3">G8/$D8*100</f>
        <v>8.6754164821936257</v>
      </c>
      <c r="I8" s="1246">
        <v>4480</v>
      </c>
      <c r="J8" s="1247">
        <f t="shared" ref="J8:J14" si="4">I8/$D8*100</f>
        <v>0.81960914888712444</v>
      </c>
      <c r="K8" s="1246">
        <v>56919</v>
      </c>
      <c r="L8" s="1247">
        <f t="shared" ref="L8:L14" si="5">K8/$D8*100</f>
        <v>10.413244005693356</v>
      </c>
      <c r="M8" s="1246">
        <v>0</v>
      </c>
      <c r="N8" s="1247">
        <f t="shared" ref="N8:N14" si="6">M8/$D8*100</f>
        <v>0</v>
      </c>
      <c r="O8" s="1246">
        <v>0</v>
      </c>
      <c r="P8" s="1247">
        <f t="shared" ref="P8:P14" si="7">O8/$D8*100</f>
        <v>0</v>
      </c>
      <c r="Q8" s="1246">
        <v>42937</v>
      </c>
      <c r="R8" s="1247">
        <f t="shared" ref="R8:R14" si="8">Q8/$D8*100</f>
        <v>7.8552584878942993</v>
      </c>
      <c r="S8" s="1246">
        <v>3</v>
      </c>
      <c r="T8" s="1311">
        <f t="shared" ref="T8:T14" si="9">S8/$D8*100</f>
        <v>5.4884541220119945E-4</v>
      </c>
      <c r="U8" s="1312">
        <v>46908</v>
      </c>
      <c r="V8" s="1245">
        <f t="shared" ref="V8:V14" si="10">Z8+AB8+AD8+AF8+AH8+AJ8</f>
        <v>8220</v>
      </c>
      <c r="W8" s="1247">
        <f t="shared" ref="W8:W14" si="11">V8/$U8*100</f>
        <v>17.523663341007932</v>
      </c>
      <c r="X8" s="1313">
        <f t="shared" ref="X8:X14" si="12">Z8+AD8+AH8+AJ8</f>
        <v>4853</v>
      </c>
      <c r="Y8" s="1247">
        <f t="shared" ref="Y8:Y14" si="13">X8/$U8*100</f>
        <v>10.345783235269037</v>
      </c>
      <c r="Z8" s="1246">
        <v>2251</v>
      </c>
      <c r="AA8" s="1247">
        <f t="shared" ref="AA8:AA14" si="14">Z8/$U8*100</f>
        <v>4.7987550098064293</v>
      </c>
      <c r="AB8" s="1246">
        <v>3367</v>
      </c>
      <c r="AC8" s="1247">
        <f t="shared" ref="AC8:AC14" si="15">AB8/$U8*100</f>
        <v>7.1778801057388932</v>
      </c>
      <c r="AD8" s="1246">
        <v>0</v>
      </c>
      <c r="AE8" s="1247">
        <f t="shared" ref="AE8:AE14" si="16">AD8/$U8*100</f>
        <v>0</v>
      </c>
      <c r="AF8" s="1246">
        <v>0</v>
      </c>
      <c r="AG8" s="1247">
        <f t="shared" ref="AG8:AG14" si="17">AF8/$U8*100</f>
        <v>0</v>
      </c>
      <c r="AH8" s="1246">
        <v>2599</v>
      </c>
      <c r="AI8" s="1247">
        <f t="shared" ref="AI8:AI14" si="18">AH8/$U8*100</f>
        <v>5.5406327278928966</v>
      </c>
      <c r="AJ8" s="1246">
        <v>3</v>
      </c>
      <c r="AK8" s="1247">
        <f t="shared" ref="AK8:AK14" si="19">AJ8/$U8*100</f>
        <v>6.3954975697109243E-3</v>
      </c>
    </row>
    <row r="9" spans="1:37" s="13" customFormat="1" ht="14.1" customHeight="1">
      <c r="A9" s="2804"/>
      <c r="B9" s="1249">
        <v>42</v>
      </c>
      <c r="C9" s="1249" t="s">
        <v>681</v>
      </c>
      <c r="D9" s="1249">
        <v>81139</v>
      </c>
      <c r="E9" s="1249">
        <f t="shared" si="0"/>
        <v>0</v>
      </c>
      <c r="F9" s="1252">
        <f t="shared" si="1"/>
        <v>0</v>
      </c>
      <c r="G9" s="1251">
        <f t="shared" si="2"/>
        <v>0</v>
      </c>
      <c r="H9" s="1252">
        <f t="shared" si="3"/>
        <v>0</v>
      </c>
      <c r="I9" s="1251">
        <v>0</v>
      </c>
      <c r="J9" s="1252">
        <f t="shared" si="4"/>
        <v>0</v>
      </c>
      <c r="K9" s="1251">
        <v>0</v>
      </c>
      <c r="L9" s="1252">
        <f t="shared" si="5"/>
        <v>0</v>
      </c>
      <c r="M9" s="1251">
        <v>0</v>
      </c>
      <c r="N9" s="1252">
        <f t="shared" si="6"/>
        <v>0</v>
      </c>
      <c r="O9" s="1251">
        <v>0</v>
      </c>
      <c r="P9" s="1252">
        <f t="shared" si="7"/>
        <v>0</v>
      </c>
      <c r="Q9" s="1251">
        <v>0</v>
      </c>
      <c r="R9" s="1252">
        <f t="shared" si="8"/>
        <v>0</v>
      </c>
      <c r="S9" s="1251">
        <v>0</v>
      </c>
      <c r="T9" s="1314">
        <f t="shared" si="9"/>
        <v>0</v>
      </c>
      <c r="U9" s="1315">
        <v>81139</v>
      </c>
      <c r="V9" s="1249">
        <f t="shared" si="10"/>
        <v>0</v>
      </c>
      <c r="W9" s="1252">
        <f t="shared" si="11"/>
        <v>0</v>
      </c>
      <c r="X9" s="1251">
        <f t="shared" si="12"/>
        <v>0</v>
      </c>
      <c r="Y9" s="1252">
        <f t="shared" si="13"/>
        <v>0</v>
      </c>
      <c r="Z9" s="1251">
        <v>0</v>
      </c>
      <c r="AA9" s="1252">
        <f t="shared" si="14"/>
        <v>0</v>
      </c>
      <c r="AB9" s="1251">
        <v>0</v>
      </c>
      <c r="AC9" s="1252">
        <f t="shared" si="15"/>
        <v>0</v>
      </c>
      <c r="AD9" s="1251">
        <v>0</v>
      </c>
      <c r="AE9" s="1252">
        <f t="shared" si="16"/>
        <v>0</v>
      </c>
      <c r="AF9" s="1251">
        <v>0</v>
      </c>
      <c r="AG9" s="1252">
        <f t="shared" si="17"/>
        <v>0</v>
      </c>
      <c r="AH9" s="1251">
        <v>0</v>
      </c>
      <c r="AI9" s="1252">
        <f t="shared" si="18"/>
        <v>0</v>
      </c>
      <c r="AJ9" s="1251">
        <v>0</v>
      </c>
      <c r="AK9" s="1252">
        <f t="shared" si="19"/>
        <v>0</v>
      </c>
    </row>
    <row r="10" spans="1:37" s="13" customFormat="1" ht="14.1" customHeight="1">
      <c r="A10" s="2804"/>
      <c r="B10" s="1249">
        <v>13</v>
      </c>
      <c r="C10" s="1249" t="s">
        <v>683</v>
      </c>
      <c r="D10" s="1249">
        <v>292640</v>
      </c>
      <c r="E10" s="1249">
        <f t="shared" si="0"/>
        <v>71868</v>
      </c>
      <c r="F10" s="1252">
        <f t="shared" si="1"/>
        <v>24.558501913613998</v>
      </c>
      <c r="G10" s="1251">
        <f t="shared" si="2"/>
        <v>0</v>
      </c>
      <c r="H10" s="1252">
        <f t="shared" si="3"/>
        <v>0</v>
      </c>
      <c r="I10" s="1251">
        <v>0</v>
      </c>
      <c r="J10" s="1252">
        <f t="shared" si="4"/>
        <v>0</v>
      </c>
      <c r="K10" s="1251">
        <v>38976</v>
      </c>
      <c r="L10" s="1252">
        <f t="shared" si="5"/>
        <v>13.31875341716785</v>
      </c>
      <c r="M10" s="1251">
        <v>0</v>
      </c>
      <c r="N10" s="1252">
        <f t="shared" si="6"/>
        <v>0</v>
      </c>
      <c r="O10" s="1251">
        <v>32892</v>
      </c>
      <c r="P10" s="1252">
        <f t="shared" si="7"/>
        <v>11.239748496446147</v>
      </c>
      <c r="Q10" s="1251">
        <v>0</v>
      </c>
      <c r="R10" s="1252">
        <f t="shared" si="8"/>
        <v>0</v>
      </c>
      <c r="S10" s="1251">
        <v>0</v>
      </c>
      <c r="T10" s="1314">
        <f t="shared" si="9"/>
        <v>0</v>
      </c>
      <c r="U10" s="1315">
        <v>17265</v>
      </c>
      <c r="V10" s="1249">
        <f t="shared" si="10"/>
        <v>9493</v>
      </c>
      <c r="W10" s="1252">
        <f t="shared" si="11"/>
        <v>54.984071821604395</v>
      </c>
      <c r="X10" s="1251">
        <f t="shared" si="12"/>
        <v>0</v>
      </c>
      <c r="Y10" s="1252">
        <f t="shared" si="13"/>
        <v>0</v>
      </c>
      <c r="Z10" s="1251">
        <v>0</v>
      </c>
      <c r="AA10" s="1252">
        <f t="shared" si="14"/>
        <v>0</v>
      </c>
      <c r="AB10" s="1251">
        <v>9493</v>
      </c>
      <c r="AC10" s="1252">
        <f t="shared" si="15"/>
        <v>54.984071821604395</v>
      </c>
      <c r="AD10" s="1251">
        <v>0</v>
      </c>
      <c r="AE10" s="1252">
        <f t="shared" si="16"/>
        <v>0</v>
      </c>
      <c r="AF10" s="1251">
        <v>0</v>
      </c>
      <c r="AG10" s="1252">
        <f t="shared" si="17"/>
        <v>0</v>
      </c>
      <c r="AH10" s="1251">
        <v>0</v>
      </c>
      <c r="AI10" s="1252">
        <f t="shared" si="18"/>
        <v>0</v>
      </c>
      <c r="AJ10" s="1251">
        <v>0</v>
      </c>
      <c r="AK10" s="1252">
        <f t="shared" si="19"/>
        <v>0</v>
      </c>
    </row>
    <row r="11" spans="1:37" s="13" customFormat="1" ht="14.1" customHeight="1">
      <c r="A11" s="2804"/>
      <c r="B11" s="1249">
        <v>50</v>
      </c>
      <c r="C11" s="1249" t="s">
        <v>688</v>
      </c>
      <c r="D11" s="1249">
        <v>93636</v>
      </c>
      <c r="E11" s="1249">
        <f t="shared" si="0"/>
        <v>17311</v>
      </c>
      <c r="F11" s="1252">
        <f t="shared" si="1"/>
        <v>18.487547524456403</v>
      </c>
      <c r="G11" s="1251">
        <f t="shared" si="2"/>
        <v>629</v>
      </c>
      <c r="H11" s="1252">
        <f t="shared" si="3"/>
        <v>0.67175018155410315</v>
      </c>
      <c r="I11" s="1251">
        <v>93</v>
      </c>
      <c r="J11" s="1252">
        <f t="shared" si="4"/>
        <v>9.9320774061258499E-2</v>
      </c>
      <c r="K11" s="1251">
        <v>16682</v>
      </c>
      <c r="L11" s="1252">
        <f t="shared" si="5"/>
        <v>17.815797342902304</v>
      </c>
      <c r="M11" s="1251">
        <v>125</v>
      </c>
      <c r="N11" s="1252">
        <f t="shared" si="6"/>
        <v>0.13349566406083133</v>
      </c>
      <c r="O11" s="1251">
        <v>0</v>
      </c>
      <c r="P11" s="1252">
        <f t="shared" si="7"/>
        <v>0</v>
      </c>
      <c r="Q11" s="1251">
        <v>411</v>
      </c>
      <c r="R11" s="1252">
        <f t="shared" si="8"/>
        <v>0.4389337434320133</v>
      </c>
      <c r="S11" s="1251">
        <v>0</v>
      </c>
      <c r="T11" s="1314">
        <f t="shared" si="9"/>
        <v>0</v>
      </c>
      <c r="U11" s="1315">
        <v>34194</v>
      </c>
      <c r="V11" s="1249">
        <f t="shared" si="10"/>
        <v>11326</v>
      </c>
      <c r="W11" s="1252">
        <f t="shared" si="11"/>
        <v>33.122770076621627</v>
      </c>
      <c r="X11" s="1251">
        <f t="shared" si="12"/>
        <v>147</v>
      </c>
      <c r="Y11" s="1252">
        <f t="shared" si="13"/>
        <v>0.42989998245306194</v>
      </c>
      <c r="Z11" s="1251">
        <v>93</v>
      </c>
      <c r="AA11" s="1252">
        <f t="shared" si="14"/>
        <v>0.27197753991928408</v>
      </c>
      <c r="AB11" s="1251">
        <v>11179</v>
      </c>
      <c r="AC11" s="1252">
        <f t="shared" si="15"/>
        <v>32.692870094168569</v>
      </c>
      <c r="AD11" s="1251">
        <v>54</v>
      </c>
      <c r="AE11" s="1252">
        <f t="shared" si="16"/>
        <v>0.15792244253377785</v>
      </c>
      <c r="AF11" s="1251">
        <v>0</v>
      </c>
      <c r="AG11" s="1252">
        <f t="shared" si="17"/>
        <v>0</v>
      </c>
      <c r="AH11" s="1251">
        <v>0</v>
      </c>
      <c r="AI11" s="1252">
        <f t="shared" si="18"/>
        <v>0</v>
      </c>
      <c r="AJ11" s="1251">
        <v>0</v>
      </c>
      <c r="AK11" s="1252">
        <f t="shared" si="19"/>
        <v>0</v>
      </c>
    </row>
    <row r="12" spans="1:37" s="13" customFormat="1" ht="14.1" customHeight="1">
      <c r="A12" s="2804"/>
      <c r="B12" s="1249">
        <v>90</v>
      </c>
      <c r="C12" s="1249" t="s">
        <v>686</v>
      </c>
      <c r="D12" s="1249">
        <v>82354</v>
      </c>
      <c r="E12" s="1249">
        <f t="shared" si="0"/>
        <v>5306</v>
      </c>
      <c r="F12" s="1252">
        <f t="shared" si="1"/>
        <v>6.4429171624936252</v>
      </c>
      <c r="G12" s="1251">
        <f t="shared" si="2"/>
        <v>5306</v>
      </c>
      <c r="H12" s="1252">
        <f t="shared" si="3"/>
        <v>6.4429171624936252</v>
      </c>
      <c r="I12" s="1251">
        <v>0</v>
      </c>
      <c r="J12" s="1252">
        <f t="shared" si="4"/>
        <v>0</v>
      </c>
      <c r="K12" s="1251">
        <v>0</v>
      </c>
      <c r="L12" s="1252">
        <f t="shared" si="5"/>
        <v>0</v>
      </c>
      <c r="M12" s="1251">
        <v>0</v>
      </c>
      <c r="N12" s="1252">
        <f t="shared" si="6"/>
        <v>0</v>
      </c>
      <c r="O12" s="1251">
        <v>0</v>
      </c>
      <c r="P12" s="1252">
        <f t="shared" si="7"/>
        <v>0</v>
      </c>
      <c r="Q12" s="1251">
        <v>5306</v>
      </c>
      <c r="R12" s="1252">
        <f t="shared" si="8"/>
        <v>6.4429171624936252</v>
      </c>
      <c r="S12" s="1251">
        <v>0</v>
      </c>
      <c r="T12" s="1314">
        <f t="shared" si="9"/>
        <v>0</v>
      </c>
      <c r="U12" s="1315">
        <v>6396</v>
      </c>
      <c r="V12" s="1249">
        <f t="shared" si="10"/>
        <v>863</v>
      </c>
      <c r="W12" s="1252">
        <f t="shared" si="11"/>
        <v>13.492808005003127</v>
      </c>
      <c r="X12" s="1251">
        <f t="shared" si="12"/>
        <v>863</v>
      </c>
      <c r="Y12" s="1252">
        <f t="shared" si="13"/>
        <v>13.492808005003127</v>
      </c>
      <c r="Z12" s="1251">
        <v>0</v>
      </c>
      <c r="AA12" s="1252">
        <f t="shared" si="14"/>
        <v>0</v>
      </c>
      <c r="AB12" s="1251">
        <v>0</v>
      </c>
      <c r="AC12" s="1252">
        <f t="shared" si="15"/>
        <v>0</v>
      </c>
      <c r="AD12" s="1251">
        <v>0</v>
      </c>
      <c r="AE12" s="1252">
        <f t="shared" si="16"/>
        <v>0</v>
      </c>
      <c r="AF12" s="1251">
        <v>0</v>
      </c>
      <c r="AG12" s="1252">
        <f t="shared" si="17"/>
        <v>0</v>
      </c>
      <c r="AH12" s="1251">
        <v>863</v>
      </c>
      <c r="AI12" s="1252">
        <f t="shared" si="18"/>
        <v>13.492808005003127</v>
      </c>
      <c r="AJ12" s="1251">
        <v>0</v>
      </c>
      <c r="AK12" s="1252">
        <f t="shared" si="19"/>
        <v>0</v>
      </c>
    </row>
    <row r="13" spans="1:37" s="13" customFormat="1" ht="14.1" customHeight="1">
      <c r="A13" s="2804"/>
      <c r="B13" s="1249">
        <v>37</v>
      </c>
      <c r="C13" s="1249" t="s">
        <v>692</v>
      </c>
      <c r="D13" s="1249">
        <v>1066044</v>
      </c>
      <c r="E13" s="1249">
        <f t="shared" si="0"/>
        <v>291010</v>
      </c>
      <c r="F13" s="1252">
        <f t="shared" si="1"/>
        <v>27.298122779172338</v>
      </c>
      <c r="G13" s="1251">
        <f t="shared" si="2"/>
        <v>62479</v>
      </c>
      <c r="H13" s="1252">
        <f t="shared" si="3"/>
        <v>5.8608275080578291</v>
      </c>
      <c r="I13" s="1251">
        <v>32478</v>
      </c>
      <c r="J13" s="1252">
        <f t="shared" si="4"/>
        <v>3.046590947465583</v>
      </c>
      <c r="K13" s="1251">
        <v>228531</v>
      </c>
      <c r="L13" s="1252">
        <f t="shared" si="5"/>
        <v>21.437295271114511</v>
      </c>
      <c r="M13" s="1251">
        <v>18270</v>
      </c>
      <c r="N13" s="1252">
        <f t="shared" si="6"/>
        <v>1.7138129383027341</v>
      </c>
      <c r="O13" s="1251">
        <v>0</v>
      </c>
      <c r="P13" s="1252">
        <f t="shared" si="7"/>
        <v>0</v>
      </c>
      <c r="Q13" s="1251">
        <v>8069</v>
      </c>
      <c r="R13" s="1252">
        <f t="shared" si="8"/>
        <v>0.75691059656074233</v>
      </c>
      <c r="S13" s="1251">
        <v>3662</v>
      </c>
      <c r="T13" s="1314">
        <f t="shared" si="9"/>
        <v>0.34351302572876918</v>
      </c>
      <c r="U13" s="1315">
        <v>146341</v>
      </c>
      <c r="V13" s="1249">
        <f t="shared" si="10"/>
        <v>43686</v>
      </c>
      <c r="W13" s="1252">
        <f t="shared" si="11"/>
        <v>29.852194531949351</v>
      </c>
      <c r="X13" s="1251">
        <f t="shared" si="12"/>
        <v>12630</v>
      </c>
      <c r="Y13" s="1252">
        <f t="shared" si="13"/>
        <v>8.6305273300032113</v>
      </c>
      <c r="Z13" s="1251">
        <v>4216</v>
      </c>
      <c r="AA13" s="1252">
        <f t="shared" si="14"/>
        <v>2.8809424563177783</v>
      </c>
      <c r="AB13" s="1251">
        <v>31056</v>
      </c>
      <c r="AC13" s="1252">
        <f t="shared" si="15"/>
        <v>21.22166720194614</v>
      </c>
      <c r="AD13" s="1251">
        <v>3926</v>
      </c>
      <c r="AE13" s="1252">
        <f t="shared" si="16"/>
        <v>2.6827751621213465</v>
      </c>
      <c r="AF13" s="1251">
        <v>0</v>
      </c>
      <c r="AG13" s="1252">
        <f t="shared" si="17"/>
        <v>0</v>
      </c>
      <c r="AH13" s="1251">
        <v>4423</v>
      </c>
      <c r="AI13" s="1252">
        <f t="shared" si="18"/>
        <v>3.0223929042441968</v>
      </c>
      <c r="AJ13" s="1251">
        <v>65</v>
      </c>
      <c r="AK13" s="1252">
        <f t="shared" si="19"/>
        <v>4.4416807319889846E-2</v>
      </c>
    </row>
    <row r="14" spans="1:37" s="13" customFormat="1" ht="14.1" customHeight="1" thickBot="1">
      <c r="A14" s="2804"/>
      <c r="B14" s="1253">
        <v>86</v>
      </c>
      <c r="C14" s="1253" t="s">
        <v>694</v>
      </c>
      <c r="D14" s="1253">
        <v>40644</v>
      </c>
      <c r="E14" s="1249">
        <f t="shared" si="0"/>
        <v>4724</v>
      </c>
      <c r="F14" s="1255">
        <f t="shared" si="1"/>
        <v>11.6228717645901</v>
      </c>
      <c r="G14" s="1254">
        <f t="shared" si="2"/>
        <v>4352</v>
      </c>
      <c r="H14" s="1255">
        <f t="shared" si="3"/>
        <v>10.707607518944986</v>
      </c>
      <c r="I14" s="1254">
        <v>1543</v>
      </c>
      <c r="J14" s="1255">
        <f t="shared" si="4"/>
        <v>3.7963783092215335</v>
      </c>
      <c r="K14" s="1254">
        <v>372</v>
      </c>
      <c r="L14" s="1255">
        <f t="shared" si="5"/>
        <v>0.91526424564511366</v>
      </c>
      <c r="M14" s="1254">
        <v>0</v>
      </c>
      <c r="N14" s="1255">
        <f t="shared" si="6"/>
        <v>0</v>
      </c>
      <c r="O14" s="1254">
        <v>0</v>
      </c>
      <c r="P14" s="1255">
        <f t="shared" si="7"/>
        <v>0</v>
      </c>
      <c r="Q14" s="1254">
        <v>2809</v>
      </c>
      <c r="R14" s="1255">
        <f t="shared" si="8"/>
        <v>6.9112292097234516</v>
      </c>
      <c r="S14" s="1254">
        <v>0</v>
      </c>
      <c r="T14" s="1316">
        <f t="shared" si="9"/>
        <v>0</v>
      </c>
      <c r="U14" s="1317">
        <v>3165</v>
      </c>
      <c r="V14" s="1253">
        <f t="shared" si="10"/>
        <v>1052</v>
      </c>
      <c r="W14" s="1255">
        <f t="shared" si="11"/>
        <v>33.238546603475513</v>
      </c>
      <c r="X14" s="1318">
        <f t="shared" si="12"/>
        <v>680</v>
      </c>
      <c r="Y14" s="1255">
        <f t="shared" si="13"/>
        <v>21.484992101105846</v>
      </c>
      <c r="Z14" s="1254">
        <v>0</v>
      </c>
      <c r="AA14" s="1255">
        <f t="shared" si="14"/>
        <v>0</v>
      </c>
      <c r="AB14" s="1254">
        <v>372</v>
      </c>
      <c r="AC14" s="1255">
        <f t="shared" si="15"/>
        <v>11.753554502369669</v>
      </c>
      <c r="AD14" s="1254">
        <v>0</v>
      </c>
      <c r="AE14" s="1255">
        <f t="shared" si="16"/>
        <v>0</v>
      </c>
      <c r="AF14" s="1254">
        <v>0</v>
      </c>
      <c r="AG14" s="1255">
        <f t="shared" si="17"/>
        <v>0</v>
      </c>
      <c r="AH14" s="1254">
        <v>680</v>
      </c>
      <c r="AI14" s="1255">
        <f t="shared" si="18"/>
        <v>21.484992101105846</v>
      </c>
      <c r="AJ14" s="1254">
        <v>0</v>
      </c>
      <c r="AK14" s="1255">
        <f t="shared" si="19"/>
        <v>0</v>
      </c>
    </row>
    <row r="15" spans="1:37" s="1258" customFormat="1" ht="14.1" customHeight="1" thickTop="1">
      <c r="A15" s="2804"/>
      <c r="B15" s="1130"/>
      <c r="C15" s="1131" t="s">
        <v>113</v>
      </c>
      <c r="D15" s="1256">
        <f>SUM(D8:D14)</f>
        <v>2203059</v>
      </c>
      <c r="E15" s="1256">
        <f>SUM(E8:E14)</f>
        <v>494558</v>
      </c>
      <c r="F15" s="1257">
        <f>+ROUND(E15/$D15*100,1)</f>
        <v>22.4</v>
      </c>
      <c r="G15" s="1319">
        <f>SUM(G8:G14)</f>
        <v>120186</v>
      </c>
      <c r="H15" s="1257">
        <f>+ROUND(G15/$D15*100,1)</f>
        <v>5.5</v>
      </c>
      <c r="I15" s="1319">
        <f>SUM(I8:I14)</f>
        <v>38594</v>
      </c>
      <c r="J15" s="1257">
        <f>+ROUND(I15/$D15*100,1)</f>
        <v>1.8</v>
      </c>
      <c r="K15" s="1319">
        <f>SUM(K8:K14)</f>
        <v>341480</v>
      </c>
      <c r="L15" s="1257">
        <f>+ROUND(K15/$D15*100,1)</f>
        <v>15.5</v>
      </c>
      <c r="M15" s="1319">
        <f>SUM(M8:M14)</f>
        <v>18395</v>
      </c>
      <c r="N15" s="1257">
        <f>+ROUND(M15/$D15*100,1)</f>
        <v>0.8</v>
      </c>
      <c r="O15" s="1319">
        <f>SUM(O8:O14)</f>
        <v>32892</v>
      </c>
      <c r="P15" s="1257">
        <f>+ROUND(O15/$D15*100,1)</f>
        <v>1.5</v>
      </c>
      <c r="Q15" s="1319">
        <f>SUM(Q8:Q14)</f>
        <v>59532</v>
      </c>
      <c r="R15" s="1257">
        <f>+ROUND(Q15/$D15*100,1)</f>
        <v>2.7</v>
      </c>
      <c r="S15" s="1319">
        <f>SUM(S8:S14)</f>
        <v>3665</v>
      </c>
      <c r="T15" s="1320">
        <f>+ROUND(S15/$D15*100,1)</f>
        <v>0.2</v>
      </c>
      <c r="U15" s="1256">
        <f>SUM(U8:U14)</f>
        <v>335408</v>
      </c>
      <c r="V15" s="1256">
        <f>SUM(V8:V14)</f>
        <v>74640</v>
      </c>
      <c r="W15" s="1257">
        <f>+ROUND(V15/$U15*100,1)</f>
        <v>22.3</v>
      </c>
      <c r="X15" s="1256">
        <f>SUM(X8:X14)</f>
        <v>19173</v>
      </c>
      <c r="Y15" s="1257">
        <f>+ROUND(X15/$U15*100,1)</f>
        <v>5.7</v>
      </c>
      <c r="Z15" s="1256">
        <f>SUM(Z8:Z14)</f>
        <v>6560</v>
      </c>
      <c r="AA15" s="1257">
        <f>+ROUND(Z15/$U15*100,1)</f>
        <v>2</v>
      </c>
      <c r="AB15" s="1256">
        <f>SUM(AB8:AB14)</f>
        <v>55467</v>
      </c>
      <c r="AC15" s="1257">
        <f>+ROUND(AB15/$U15*100,1)</f>
        <v>16.5</v>
      </c>
      <c r="AD15" s="1256">
        <f>SUM(AD8:AD14)</f>
        <v>3980</v>
      </c>
      <c r="AE15" s="1257">
        <f>+ROUND(AD15/$U15*100,1)</f>
        <v>1.2</v>
      </c>
      <c r="AF15" s="1256">
        <f>SUM(AF8:AF14)</f>
        <v>0</v>
      </c>
      <c r="AG15" s="1257">
        <f>+ROUND(AF15/$U15*100,1)</f>
        <v>0</v>
      </c>
      <c r="AH15" s="1256">
        <f>SUM(AH8:AH14)</f>
        <v>8565</v>
      </c>
      <c r="AI15" s="1257">
        <f>+ROUND(AH15/$U15*100,1)</f>
        <v>2.6</v>
      </c>
      <c r="AJ15" s="1256">
        <f>SUM(AJ8:AJ14)</f>
        <v>68</v>
      </c>
      <c r="AK15" s="1257">
        <f>+ROUND(AJ15/$U15*100,1)</f>
        <v>0</v>
      </c>
    </row>
    <row r="16" spans="1:37" s="1258" customFormat="1" ht="14.1" customHeight="1">
      <c r="A16" s="2804"/>
      <c r="B16" s="1141"/>
      <c r="C16" s="1142"/>
      <c r="D16" s="1148"/>
      <c r="E16" s="1148"/>
      <c r="F16" s="1150"/>
      <c r="G16" s="1321"/>
      <c r="H16" s="1150"/>
      <c r="I16" s="1321"/>
      <c r="J16" s="1150"/>
      <c r="K16" s="1321"/>
      <c r="L16" s="1150"/>
      <c r="M16" s="1321"/>
      <c r="N16" s="1150"/>
      <c r="O16" s="1321"/>
      <c r="P16" s="1150"/>
      <c r="Q16" s="1321"/>
      <c r="R16" s="1150"/>
      <c r="S16" s="1321"/>
      <c r="T16" s="1322"/>
      <c r="U16" s="1323"/>
      <c r="V16" s="1148"/>
      <c r="W16" s="1150"/>
      <c r="X16" s="1321"/>
      <c r="Y16" s="1150"/>
      <c r="Z16" s="1321"/>
      <c r="AA16" s="1150"/>
      <c r="AB16" s="1321"/>
      <c r="AC16" s="1150"/>
      <c r="AD16" s="1321"/>
      <c r="AE16" s="1150"/>
      <c r="AF16" s="1321"/>
      <c r="AG16" s="1150"/>
      <c r="AH16" s="1321"/>
      <c r="AI16" s="1150"/>
      <c r="AJ16" s="1321"/>
      <c r="AK16" s="1150"/>
    </row>
    <row r="17" spans="1:37" s="13" customFormat="1" ht="14.1" customHeight="1">
      <c r="A17" s="2804" t="s">
        <v>697</v>
      </c>
      <c r="B17" s="1245">
        <v>3</v>
      </c>
      <c r="C17" s="1245" t="s">
        <v>698</v>
      </c>
      <c r="D17" s="1285">
        <v>957456</v>
      </c>
      <c r="E17" s="1245">
        <f>I17+K17+M17+O17+Q17+S17</f>
        <v>322090</v>
      </c>
      <c r="F17" s="1247">
        <f>E17/$D17*100</f>
        <v>33.640188165304721</v>
      </c>
      <c r="G17" s="1246">
        <f>I17+M17+Q17+S17</f>
        <v>84033</v>
      </c>
      <c r="H17" s="1247">
        <f>G17/$D17*100</f>
        <v>8.776695743720861</v>
      </c>
      <c r="I17" s="1246">
        <v>32963</v>
      </c>
      <c r="J17" s="1247">
        <f>I17/$D17*100</f>
        <v>3.4427691716381741</v>
      </c>
      <c r="K17" s="1246">
        <v>238057</v>
      </c>
      <c r="L17" s="1247">
        <f>K17/$D17*100</f>
        <v>24.863492421583864</v>
      </c>
      <c r="M17" s="1246">
        <v>12784</v>
      </c>
      <c r="N17" s="1247">
        <f>M17/$D17*100</f>
        <v>1.3352049598101636</v>
      </c>
      <c r="O17" s="1246">
        <v>0</v>
      </c>
      <c r="P17" s="1247">
        <f>O17/$D17*100</f>
        <v>0</v>
      </c>
      <c r="Q17" s="1246">
        <v>37630</v>
      </c>
      <c r="R17" s="1247">
        <f>Q17/$D17*100</f>
        <v>3.9302067144599855</v>
      </c>
      <c r="S17" s="1246">
        <v>656</v>
      </c>
      <c r="T17" s="1311">
        <f>S17/$D17*100</f>
        <v>6.8514897812536557E-2</v>
      </c>
      <c r="U17" s="1312">
        <v>100950</v>
      </c>
      <c r="V17" s="1248">
        <f>Z17+AB17+AD17+AF17+AH17+AJ17</f>
        <v>40347</v>
      </c>
      <c r="W17" s="1324">
        <f>V17/$U17*100</f>
        <v>39.967310549777118</v>
      </c>
      <c r="X17" s="1313">
        <f>Z17+AD17+AH17+AJ17</f>
        <v>30127</v>
      </c>
      <c r="Y17" s="1247">
        <f>X17/$U17*100</f>
        <v>29.843486874690438</v>
      </c>
      <c r="Z17" s="1246">
        <v>6416</v>
      </c>
      <c r="AA17" s="1247">
        <f>Z17/$U17*100</f>
        <v>6.3556215948489356</v>
      </c>
      <c r="AB17" s="1246">
        <v>10220</v>
      </c>
      <c r="AC17" s="1247">
        <f>AB17/$U17*100</f>
        <v>10.123823675086676</v>
      </c>
      <c r="AD17" s="1246">
        <v>12784</v>
      </c>
      <c r="AE17" s="1247">
        <f>AD17/$U17*100</f>
        <v>12.663694898464586</v>
      </c>
      <c r="AF17" s="1246">
        <v>0</v>
      </c>
      <c r="AG17" s="1247">
        <f>AF17/$U17*100</f>
        <v>0</v>
      </c>
      <c r="AH17" s="1246">
        <v>10914</v>
      </c>
      <c r="AI17" s="1247">
        <f>AH17/$U17*100</f>
        <v>10.811292719167904</v>
      </c>
      <c r="AJ17" s="1246">
        <v>13</v>
      </c>
      <c r="AK17" s="1247">
        <f>AJ17/$U17*100</f>
        <v>1.2877662209014363E-2</v>
      </c>
    </row>
    <row r="18" spans="1:37" s="13" customFormat="1" ht="14.1" customHeight="1">
      <c r="A18" s="2804"/>
      <c r="B18" s="1249">
        <v>53</v>
      </c>
      <c r="C18" s="1249" t="s">
        <v>700</v>
      </c>
      <c r="D18" s="1325">
        <v>353997</v>
      </c>
      <c r="E18" s="1249">
        <f>I18+K18+M18+O18+Q18+S18</f>
        <v>40270</v>
      </c>
      <c r="F18" s="1252">
        <f>E18/$D18*100</f>
        <v>11.375802619796213</v>
      </c>
      <c r="G18" s="1251">
        <f>I18+M18+Q18+S18</f>
        <v>172</v>
      </c>
      <c r="H18" s="1252">
        <f>G18/$D18*100</f>
        <v>4.8587982384031503E-2</v>
      </c>
      <c r="I18" s="1251">
        <v>172</v>
      </c>
      <c r="J18" s="1252">
        <f>I18/$D18*100</f>
        <v>4.8587982384031503E-2</v>
      </c>
      <c r="K18" s="1251">
        <v>40098</v>
      </c>
      <c r="L18" s="1252">
        <f>K18/$D18*100</f>
        <v>11.327214637412181</v>
      </c>
      <c r="M18" s="1251">
        <v>0</v>
      </c>
      <c r="N18" s="1252">
        <f>M18/$D18*100</f>
        <v>0</v>
      </c>
      <c r="O18" s="1251">
        <v>0</v>
      </c>
      <c r="P18" s="1252">
        <f>O18/$D18*100</f>
        <v>0</v>
      </c>
      <c r="Q18" s="1251">
        <v>0</v>
      </c>
      <c r="R18" s="1252">
        <f>Q18/$D18*100</f>
        <v>0</v>
      </c>
      <c r="S18" s="1251">
        <v>0</v>
      </c>
      <c r="T18" s="1314">
        <f>S18/$D18*100</f>
        <v>0</v>
      </c>
      <c r="U18" s="1315">
        <v>55262</v>
      </c>
      <c r="V18" s="1249">
        <f>Z18+AB18+AD18+AF18+AH18+AJ18</f>
        <v>12039</v>
      </c>
      <c r="W18" s="1252">
        <f>V18/$U18*100</f>
        <v>21.785313597046795</v>
      </c>
      <c r="X18" s="1251">
        <f>Z18+AD18+AH18+AJ18</f>
        <v>172</v>
      </c>
      <c r="Y18" s="1252">
        <f>X18/$U18*100</f>
        <v>0.31124461655387065</v>
      </c>
      <c r="Z18" s="1251">
        <v>172</v>
      </c>
      <c r="AA18" s="1252">
        <f>Z18/$U18*100</f>
        <v>0.31124461655387065</v>
      </c>
      <c r="AB18" s="1251">
        <v>11867</v>
      </c>
      <c r="AC18" s="1252">
        <f>AB18/$U18*100</f>
        <v>21.474068980492923</v>
      </c>
      <c r="AD18" s="1251">
        <v>0</v>
      </c>
      <c r="AE18" s="1252">
        <f>AD18/$U18*100</f>
        <v>0</v>
      </c>
      <c r="AF18" s="1251">
        <v>0</v>
      </c>
      <c r="AG18" s="1252">
        <f>AF18/$U18*100</f>
        <v>0</v>
      </c>
      <c r="AH18" s="1251">
        <v>0</v>
      </c>
      <c r="AI18" s="1252">
        <f>AH18/$U18*100</f>
        <v>0</v>
      </c>
      <c r="AJ18" s="1251">
        <v>0</v>
      </c>
      <c r="AK18" s="1252">
        <f>AJ18/$U18*100</f>
        <v>0</v>
      </c>
    </row>
    <row r="19" spans="1:37" s="13" customFormat="1" ht="14.1" customHeight="1" thickBot="1">
      <c r="A19" s="2804"/>
      <c r="B19" s="1253">
        <v>92</v>
      </c>
      <c r="C19" s="1253" t="s">
        <v>828</v>
      </c>
      <c r="D19" s="1326">
        <v>203457</v>
      </c>
      <c r="E19" s="1253">
        <f>I19+K19+M19+O19+Q19+S19</f>
        <v>26584</v>
      </c>
      <c r="F19" s="1255">
        <f>E19/$D19*100</f>
        <v>13.066151570110637</v>
      </c>
      <c r="G19" s="1254">
        <f>I19+M19+Q19+S19</f>
        <v>26584</v>
      </c>
      <c r="H19" s="1255">
        <f>G19/$D19*100</f>
        <v>13.066151570110637</v>
      </c>
      <c r="I19" s="1254">
        <v>0</v>
      </c>
      <c r="J19" s="1255">
        <f>I19/$D19*100</f>
        <v>0</v>
      </c>
      <c r="K19" s="1254">
        <v>0</v>
      </c>
      <c r="L19" s="1255">
        <f>K19/$D19*100</f>
        <v>0</v>
      </c>
      <c r="M19" s="1254">
        <v>0</v>
      </c>
      <c r="N19" s="1255">
        <f>M19/$D19*100</f>
        <v>0</v>
      </c>
      <c r="O19" s="1254">
        <v>0</v>
      </c>
      <c r="P19" s="1255">
        <f>O19/$D19*100</f>
        <v>0</v>
      </c>
      <c r="Q19" s="1254">
        <v>26584</v>
      </c>
      <c r="R19" s="1255">
        <f>Q19/$D19*100</f>
        <v>13.066151570110637</v>
      </c>
      <c r="S19" s="1254">
        <v>0</v>
      </c>
      <c r="T19" s="1316">
        <f>S19/$D19*100</f>
        <v>0</v>
      </c>
      <c r="U19" s="1317">
        <v>203457</v>
      </c>
      <c r="V19" s="1250">
        <f>Z19+AB19+AD19+AF19+AH19+AJ19</f>
        <v>26584</v>
      </c>
      <c r="W19" s="1327">
        <f>V19/$U19*100</f>
        <v>13.066151570110637</v>
      </c>
      <c r="X19" s="1318">
        <f>Z19+AD19+AH19+AJ19</f>
        <v>26584</v>
      </c>
      <c r="Y19" s="1255">
        <f>X19/$U19*100</f>
        <v>13.066151570110637</v>
      </c>
      <c r="Z19" s="1254">
        <v>0</v>
      </c>
      <c r="AA19" s="1255">
        <f>Z19/$U19*100</f>
        <v>0</v>
      </c>
      <c r="AB19" s="1254">
        <v>0</v>
      </c>
      <c r="AC19" s="1255">
        <f>AB19/$U19*100</f>
        <v>0</v>
      </c>
      <c r="AD19" s="1254">
        <v>0</v>
      </c>
      <c r="AE19" s="1255">
        <f>AD19/$U19*100</f>
        <v>0</v>
      </c>
      <c r="AF19" s="1254">
        <v>0</v>
      </c>
      <c r="AG19" s="1255">
        <f>AF19/$U19*100</f>
        <v>0</v>
      </c>
      <c r="AH19" s="1254">
        <v>26584</v>
      </c>
      <c r="AI19" s="1255">
        <f>AH19/$U19*100</f>
        <v>13.066151570110637</v>
      </c>
      <c r="AJ19" s="1254">
        <v>0</v>
      </c>
      <c r="AK19" s="1255">
        <f>AJ19/$U19*100</f>
        <v>0</v>
      </c>
    </row>
    <row r="20" spans="1:37" s="1258" customFormat="1" ht="14.1" customHeight="1" thickTop="1">
      <c r="A20" s="2804"/>
      <c r="B20" s="1130"/>
      <c r="C20" s="1131" t="s">
        <v>113</v>
      </c>
      <c r="D20" s="1256">
        <f>SUM(D17:D19)</f>
        <v>1514910</v>
      </c>
      <c r="E20" s="1256">
        <f>SUM(E17:E19)</f>
        <v>388944</v>
      </c>
      <c r="F20" s="1257">
        <f>+ROUND(E20/$D20*100,1)</f>
        <v>25.7</v>
      </c>
      <c r="G20" s="1319">
        <f>SUM(G17:G19)</f>
        <v>110789</v>
      </c>
      <c r="H20" s="1257">
        <f>+ROUND(G20/$D20*100,1)</f>
        <v>7.3</v>
      </c>
      <c r="I20" s="1319">
        <f>SUM(I17:I19)</f>
        <v>33135</v>
      </c>
      <c r="J20" s="1257">
        <f>+ROUND(I20/$D20*100,1)</f>
        <v>2.2000000000000002</v>
      </c>
      <c r="K20" s="1319">
        <f>SUM(K17:K19)</f>
        <v>278155</v>
      </c>
      <c r="L20" s="1257">
        <f>+ROUND(K20/$D20*100,1)</f>
        <v>18.399999999999999</v>
      </c>
      <c r="M20" s="1319">
        <f>SUM(M17:M19)</f>
        <v>12784</v>
      </c>
      <c r="N20" s="1257">
        <f>+ROUND(M20/$D20*100,1)</f>
        <v>0.8</v>
      </c>
      <c r="O20" s="1319">
        <f>SUM(O17:O19)</f>
        <v>0</v>
      </c>
      <c r="P20" s="1257">
        <f>+ROUND(O20/$D20*100,1)</f>
        <v>0</v>
      </c>
      <c r="Q20" s="1319">
        <f>SUM(Q17:Q19)</f>
        <v>64214</v>
      </c>
      <c r="R20" s="1257">
        <f>+ROUND(Q20/$D20*100,1)</f>
        <v>4.2</v>
      </c>
      <c r="S20" s="1319">
        <f>SUM(S17:S19)</f>
        <v>656</v>
      </c>
      <c r="T20" s="1320">
        <f>+ROUND(S20/$D20*100,1)</f>
        <v>0</v>
      </c>
      <c r="U20" s="1256">
        <f>SUM(U17:U19)</f>
        <v>359669</v>
      </c>
      <c r="V20" s="1256">
        <f>SUM(V17:V19)</f>
        <v>78970</v>
      </c>
      <c r="W20" s="1257">
        <f>+ROUND(V20/$U20*100,1)</f>
        <v>22</v>
      </c>
      <c r="X20" s="1256">
        <f>+SUM(X17:X19)</f>
        <v>56883</v>
      </c>
      <c r="Y20" s="1257">
        <f>+ROUND(X20/$U20*100,1)</f>
        <v>15.8</v>
      </c>
      <c r="Z20" s="1256">
        <f>SUM(Z17:Z19)</f>
        <v>6588</v>
      </c>
      <c r="AA20" s="1257">
        <f>+ROUND(Z20/$U20*100,1)</f>
        <v>1.8</v>
      </c>
      <c r="AB20" s="1256">
        <f>SUM(AB17:AB19)</f>
        <v>22087</v>
      </c>
      <c r="AC20" s="1257">
        <f>+ROUND(AB20/$U20*100,1)</f>
        <v>6.1</v>
      </c>
      <c r="AD20" s="1256">
        <f>SUM(AD17:AD19)</f>
        <v>12784</v>
      </c>
      <c r="AE20" s="1257">
        <f>+ROUND(AD20/$U20*100,1)</f>
        <v>3.6</v>
      </c>
      <c r="AF20" s="1256">
        <f>SUM(AF17:AF19)</f>
        <v>0</v>
      </c>
      <c r="AG20" s="1257">
        <f>+ROUND(AF20/$U20*100,1)</f>
        <v>0</v>
      </c>
      <c r="AH20" s="1256">
        <f>SUM(AH17:AH19)</f>
        <v>37498</v>
      </c>
      <c r="AI20" s="1257">
        <f>+ROUND(AH20/$U20*100,1)</f>
        <v>10.4</v>
      </c>
      <c r="AJ20" s="1256">
        <f>SUM(AJ17:AJ19)</f>
        <v>13</v>
      </c>
      <c r="AK20" s="1257">
        <f>+ROUND(AJ20/$U20*100,1)</f>
        <v>0</v>
      </c>
    </row>
    <row r="21" spans="1:37" s="1258" customFormat="1" ht="14.1" customHeight="1">
      <c r="A21" s="2804"/>
      <c r="B21" s="1141"/>
      <c r="C21" s="1142"/>
      <c r="D21" s="1148"/>
      <c r="E21" s="1148"/>
      <c r="F21" s="1150"/>
      <c r="G21" s="1321"/>
      <c r="H21" s="1150"/>
      <c r="I21" s="1321"/>
      <c r="J21" s="1150"/>
      <c r="K21" s="1321"/>
      <c r="L21" s="1150"/>
      <c r="M21" s="1321"/>
      <c r="N21" s="1150"/>
      <c r="O21" s="1321"/>
      <c r="P21" s="1150"/>
      <c r="Q21" s="1321"/>
      <c r="R21" s="1150"/>
      <c r="S21" s="1321"/>
      <c r="T21" s="1322"/>
      <c r="U21" s="1323"/>
      <c r="V21" s="1148"/>
      <c r="W21" s="1150"/>
      <c r="X21" s="1321"/>
      <c r="Y21" s="1150"/>
      <c r="Z21" s="1321"/>
      <c r="AA21" s="1150"/>
      <c r="AB21" s="1321"/>
      <c r="AC21" s="1150"/>
      <c r="AD21" s="1321"/>
      <c r="AE21" s="1150"/>
      <c r="AF21" s="1321"/>
      <c r="AG21" s="1150"/>
      <c r="AH21" s="1321"/>
      <c r="AI21" s="1150"/>
      <c r="AJ21" s="1321"/>
      <c r="AK21" s="1150"/>
    </row>
    <row r="22" spans="1:37" s="13" customFormat="1" ht="14.1" customHeight="1">
      <c r="A22" s="2804" t="s">
        <v>705</v>
      </c>
      <c r="B22" s="1245">
        <v>14</v>
      </c>
      <c r="C22" s="1245" t="s">
        <v>706</v>
      </c>
      <c r="D22" s="1245">
        <v>347710</v>
      </c>
      <c r="E22" s="1245">
        <f t="shared" ref="E22:E32" si="20">I22+K22+M22+O22+Q22+S22</f>
        <v>53551</v>
      </c>
      <c r="F22" s="1247">
        <f t="shared" ref="F22:F32" si="21">E22/$D22*100</f>
        <v>15.401052601305686</v>
      </c>
      <c r="G22" s="1246">
        <f t="shared" ref="G22:G32" si="22">I22+M22+Q22+S22</f>
        <v>32057</v>
      </c>
      <c r="H22" s="1247">
        <f t="shared" ref="H22:H32" si="23">G22/$D22*100</f>
        <v>9.2194644962756325</v>
      </c>
      <c r="I22" s="1246">
        <v>12062</v>
      </c>
      <c r="J22" s="1247">
        <f t="shared" ref="J22:J32" si="24">I22/$D22*100</f>
        <v>3.468982773000489</v>
      </c>
      <c r="K22" s="1246">
        <v>21494</v>
      </c>
      <c r="L22" s="1247">
        <f t="shared" ref="L22:L32" si="25">K22/$D22*100</f>
        <v>6.1815881050300536</v>
      </c>
      <c r="M22" s="1246">
        <v>793</v>
      </c>
      <c r="N22" s="1247">
        <f t="shared" ref="N22:N32" si="26">M22/$D22*100</f>
        <v>0.2280636162319174</v>
      </c>
      <c r="O22" s="1246">
        <v>0</v>
      </c>
      <c r="P22" s="1247">
        <f t="shared" ref="P22:P32" si="27">O22/$D22*100</f>
        <v>0</v>
      </c>
      <c r="Q22" s="1246">
        <v>18370</v>
      </c>
      <c r="R22" s="1247">
        <f t="shared" ref="R22:R32" si="28">Q22/$D22*100</f>
        <v>5.2831382473900668</v>
      </c>
      <c r="S22" s="1246">
        <v>832</v>
      </c>
      <c r="T22" s="1311">
        <f t="shared" ref="T22:T32" si="29">S22/$D22*100</f>
        <v>0.23927985965315926</v>
      </c>
      <c r="U22" s="1312">
        <v>20540</v>
      </c>
      <c r="V22" s="1245">
        <f t="shared" ref="V22:V32" si="30">Z22+AB22+AD22+AF22+AH22+AJ22</f>
        <v>1827</v>
      </c>
      <c r="W22" s="1247">
        <f t="shared" ref="W22:W32" si="31">V22/$U22*100</f>
        <v>8.894839337877313</v>
      </c>
      <c r="X22" s="1246">
        <f t="shared" ref="X22:X32" si="32">Z22+AD22+AH22+AJ22</f>
        <v>705</v>
      </c>
      <c r="Y22" s="1247">
        <f t="shared" ref="Y22:Y32" si="33">X22/$U22*100</f>
        <v>3.4323271665043813</v>
      </c>
      <c r="Z22" s="1246">
        <v>634</v>
      </c>
      <c r="AA22" s="1247">
        <f t="shared" ref="AA22:AA32" si="34">Z22/$U22*100</f>
        <v>3.0866601752677703</v>
      </c>
      <c r="AB22" s="1246">
        <v>1122</v>
      </c>
      <c r="AC22" s="1247">
        <f t="shared" ref="AC22:AC32" si="35">AB22/$U22*100</f>
        <v>5.4625121713729312</v>
      </c>
      <c r="AD22" s="1246">
        <v>24</v>
      </c>
      <c r="AE22" s="1247">
        <f t="shared" ref="AE22:AE32" si="36">AD22/$U22*100</f>
        <v>0.11684518013631937</v>
      </c>
      <c r="AF22" s="1246">
        <v>0</v>
      </c>
      <c r="AG22" s="1247">
        <f t="shared" ref="AG22:AG32" si="37">AF22/$U22*100</f>
        <v>0</v>
      </c>
      <c r="AH22" s="1246">
        <v>0</v>
      </c>
      <c r="AI22" s="1247">
        <f t="shared" ref="AI22:AI32" si="38">AH22/$U22*100</f>
        <v>0</v>
      </c>
      <c r="AJ22" s="1246">
        <v>47</v>
      </c>
      <c r="AK22" s="1247">
        <f t="shared" ref="AK22:AK32" si="39">AJ22/$U22*100</f>
        <v>0.22882181110029212</v>
      </c>
    </row>
    <row r="23" spans="1:37" s="13" customFormat="1" ht="14.1" customHeight="1">
      <c r="A23" s="2804"/>
      <c r="B23" s="1249">
        <v>5</v>
      </c>
      <c r="C23" s="1249" t="s">
        <v>708</v>
      </c>
      <c r="D23" s="1249">
        <v>377082</v>
      </c>
      <c r="E23" s="1249">
        <f t="shared" si="20"/>
        <v>74819</v>
      </c>
      <c r="F23" s="1252">
        <f t="shared" si="21"/>
        <v>19.841572920478832</v>
      </c>
      <c r="G23" s="1251">
        <f t="shared" si="22"/>
        <v>28434</v>
      </c>
      <c r="H23" s="1252">
        <f t="shared" si="23"/>
        <v>7.5405349499578351</v>
      </c>
      <c r="I23" s="1251">
        <v>7215</v>
      </c>
      <c r="J23" s="1252">
        <f t="shared" si="24"/>
        <v>1.913376931277547</v>
      </c>
      <c r="K23" s="1251">
        <v>46385</v>
      </c>
      <c r="L23" s="1252">
        <f t="shared" si="25"/>
        <v>12.301037970521001</v>
      </c>
      <c r="M23" s="1251">
        <v>0</v>
      </c>
      <c r="N23" s="1252">
        <f t="shared" si="26"/>
        <v>0</v>
      </c>
      <c r="O23" s="1251">
        <v>0</v>
      </c>
      <c r="P23" s="1252">
        <f t="shared" si="27"/>
        <v>0</v>
      </c>
      <c r="Q23" s="1251">
        <v>21219</v>
      </c>
      <c r="R23" s="1252">
        <f t="shared" si="28"/>
        <v>5.6271580186802872</v>
      </c>
      <c r="S23" s="1251">
        <v>0</v>
      </c>
      <c r="T23" s="1314">
        <f t="shared" si="29"/>
        <v>0</v>
      </c>
      <c r="U23" s="1315">
        <v>31946</v>
      </c>
      <c r="V23" s="1249">
        <f t="shared" si="30"/>
        <v>2768</v>
      </c>
      <c r="W23" s="1252">
        <f t="shared" si="31"/>
        <v>8.6646215488637068</v>
      </c>
      <c r="X23" s="1251">
        <f t="shared" si="32"/>
        <v>1580</v>
      </c>
      <c r="Y23" s="1252">
        <f t="shared" si="33"/>
        <v>4.9458461153196023</v>
      </c>
      <c r="Z23" s="1251">
        <v>70</v>
      </c>
      <c r="AA23" s="1252">
        <f t="shared" si="34"/>
        <v>0.21911976460276716</v>
      </c>
      <c r="AB23" s="1251">
        <v>1188</v>
      </c>
      <c r="AC23" s="1252">
        <f t="shared" si="35"/>
        <v>3.7187754335441054</v>
      </c>
      <c r="AD23" s="1251">
        <v>0</v>
      </c>
      <c r="AE23" s="1252">
        <f t="shared" si="36"/>
        <v>0</v>
      </c>
      <c r="AF23" s="1251">
        <v>0</v>
      </c>
      <c r="AG23" s="1252">
        <f t="shared" si="37"/>
        <v>0</v>
      </c>
      <c r="AH23" s="1251">
        <v>1510</v>
      </c>
      <c r="AI23" s="1252">
        <f t="shared" si="38"/>
        <v>4.7267263507168344</v>
      </c>
      <c r="AJ23" s="1251">
        <v>0</v>
      </c>
      <c r="AK23" s="1252">
        <f t="shared" si="39"/>
        <v>0</v>
      </c>
    </row>
    <row r="24" spans="1:37" s="13" customFormat="1" ht="14.1" customHeight="1">
      <c r="A24" s="2804"/>
      <c r="B24" s="1249">
        <v>45</v>
      </c>
      <c r="C24" s="1249" t="s">
        <v>710</v>
      </c>
      <c r="D24" s="1249">
        <v>705776</v>
      </c>
      <c r="E24" s="1249">
        <f t="shared" si="20"/>
        <v>115304</v>
      </c>
      <c r="F24" s="1252">
        <f t="shared" si="21"/>
        <v>16.337194804017138</v>
      </c>
      <c r="G24" s="1251">
        <f t="shared" si="22"/>
        <v>31999</v>
      </c>
      <c r="H24" s="1252">
        <f t="shared" si="23"/>
        <v>4.5338747704654168</v>
      </c>
      <c r="I24" s="1251">
        <v>23065</v>
      </c>
      <c r="J24" s="1252">
        <f t="shared" si="24"/>
        <v>3.2680340504636032</v>
      </c>
      <c r="K24" s="1251">
        <v>83305</v>
      </c>
      <c r="L24" s="1252">
        <f t="shared" si="25"/>
        <v>11.803320033551721</v>
      </c>
      <c r="M24" s="1251">
        <v>3613</v>
      </c>
      <c r="N24" s="1252">
        <f t="shared" si="26"/>
        <v>0.51191879576522858</v>
      </c>
      <c r="O24" s="1251">
        <v>0</v>
      </c>
      <c r="P24" s="1252">
        <f t="shared" si="27"/>
        <v>0</v>
      </c>
      <c r="Q24" s="1251">
        <v>5321</v>
      </c>
      <c r="R24" s="1252">
        <f t="shared" si="28"/>
        <v>0.75392192423658488</v>
      </c>
      <c r="S24" s="1251">
        <v>0</v>
      </c>
      <c r="T24" s="1314">
        <f t="shared" si="29"/>
        <v>0</v>
      </c>
      <c r="U24" s="1315">
        <v>115178</v>
      </c>
      <c r="V24" s="1249">
        <f t="shared" si="30"/>
        <v>26226</v>
      </c>
      <c r="W24" s="1252">
        <f t="shared" si="31"/>
        <v>22.769973432426333</v>
      </c>
      <c r="X24" s="1251">
        <f t="shared" si="32"/>
        <v>19232</v>
      </c>
      <c r="Y24" s="1252">
        <f t="shared" si="33"/>
        <v>16.697633228567955</v>
      </c>
      <c r="Z24" s="1251">
        <v>15768</v>
      </c>
      <c r="AA24" s="1252">
        <f t="shared" si="34"/>
        <v>13.690114431575475</v>
      </c>
      <c r="AB24" s="1251">
        <v>6994</v>
      </c>
      <c r="AC24" s="1252">
        <f t="shared" si="35"/>
        <v>6.072340203858376</v>
      </c>
      <c r="AD24" s="1251">
        <v>285</v>
      </c>
      <c r="AE24" s="1252">
        <f t="shared" si="36"/>
        <v>0.24744308808973939</v>
      </c>
      <c r="AF24" s="1251">
        <v>0</v>
      </c>
      <c r="AG24" s="1252">
        <f t="shared" si="37"/>
        <v>0</v>
      </c>
      <c r="AH24" s="1251">
        <v>3179</v>
      </c>
      <c r="AI24" s="1252">
        <f t="shared" si="38"/>
        <v>2.7600757089027419</v>
      </c>
      <c r="AJ24" s="1251">
        <v>0</v>
      </c>
      <c r="AK24" s="1252">
        <f t="shared" si="39"/>
        <v>0</v>
      </c>
    </row>
    <row r="25" spans="1:37" s="13" customFormat="1" ht="14.1" customHeight="1">
      <c r="A25" s="2804"/>
      <c r="B25" s="1249">
        <v>17</v>
      </c>
      <c r="C25" s="1249" t="s">
        <v>711</v>
      </c>
      <c r="D25" s="1249">
        <v>118715</v>
      </c>
      <c r="E25" s="1249">
        <f t="shared" si="20"/>
        <v>14610</v>
      </c>
      <c r="F25" s="1252">
        <f t="shared" si="21"/>
        <v>12.306785157730699</v>
      </c>
      <c r="G25" s="1251">
        <f t="shared" si="22"/>
        <v>14610</v>
      </c>
      <c r="H25" s="1252">
        <f t="shared" si="23"/>
        <v>12.306785157730699</v>
      </c>
      <c r="I25" s="1251">
        <v>0</v>
      </c>
      <c r="J25" s="1252">
        <f t="shared" si="24"/>
        <v>0</v>
      </c>
      <c r="K25" s="1251">
        <v>0</v>
      </c>
      <c r="L25" s="1252">
        <f t="shared" si="25"/>
        <v>0</v>
      </c>
      <c r="M25" s="1251">
        <v>0</v>
      </c>
      <c r="N25" s="1252">
        <f t="shared" si="26"/>
        <v>0</v>
      </c>
      <c r="O25" s="1251">
        <v>0</v>
      </c>
      <c r="P25" s="1252">
        <f t="shared" si="27"/>
        <v>0</v>
      </c>
      <c r="Q25" s="1251">
        <v>14604</v>
      </c>
      <c r="R25" s="1252">
        <f t="shared" si="28"/>
        <v>12.301731036516026</v>
      </c>
      <c r="S25" s="1251">
        <v>6</v>
      </c>
      <c r="T25" s="1314">
        <f t="shared" si="29"/>
        <v>5.0541212146737987E-3</v>
      </c>
      <c r="U25" s="1315">
        <v>17563</v>
      </c>
      <c r="V25" s="1249">
        <f t="shared" si="30"/>
        <v>0</v>
      </c>
      <c r="W25" s="1252">
        <f t="shared" si="31"/>
        <v>0</v>
      </c>
      <c r="X25" s="1251">
        <f t="shared" si="32"/>
        <v>0</v>
      </c>
      <c r="Y25" s="1252">
        <f t="shared" si="33"/>
        <v>0</v>
      </c>
      <c r="Z25" s="1251">
        <v>0</v>
      </c>
      <c r="AA25" s="1252">
        <f t="shared" si="34"/>
        <v>0</v>
      </c>
      <c r="AB25" s="1251">
        <v>0</v>
      </c>
      <c r="AC25" s="1252">
        <f t="shared" si="35"/>
        <v>0</v>
      </c>
      <c r="AD25" s="1251">
        <v>0</v>
      </c>
      <c r="AE25" s="1252">
        <f t="shared" si="36"/>
        <v>0</v>
      </c>
      <c r="AF25" s="1251">
        <v>0</v>
      </c>
      <c r="AG25" s="1252">
        <f t="shared" si="37"/>
        <v>0</v>
      </c>
      <c r="AH25" s="1251">
        <v>0</v>
      </c>
      <c r="AI25" s="1252">
        <f t="shared" si="38"/>
        <v>0</v>
      </c>
      <c r="AJ25" s="1251">
        <v>0</v>
      </c>
      <c r="AK25" s="1252">
        <f t="shared" si="39"/>
        <v>0</v>
      </c>
    </row>
    <row r="26" spans="1:37" s="13" customFormat="1" ht="14.1" customHeight="1">
      <c r="A26" s="2804"/>
      <c r="B26" s="1249">
        <v>58</v>
      </c>
      <c r="C26" s="1249" t="s">
        <v>712</v>
      </c>
      <c r="D26" s="1249">
        <v>320498</v>
      </c>
      <c r="E26" s="1249">
        <f t="shared" si="20"/>
        <v>74537</v>
      </c>
      <c r="F26" s="1252">
        <f t="shared" si="21"/>
        <v>23.256619386080413</v>
      </c>
      <c r="G26" s="1251">
        <f t="shared" si="22"/>
        <v>54560</v>
      </c>
      <c r="H26" s="1252">
        <f t="shared" si="23"/>
        <v>17.023507166971399</v>
      </c>
      <c r="I26" s="1251">
        <v>4044</v>
      </c>
      <c r="J26" s="1252">
        <f t="shared" si="24"/>
        <v>1.2617863450005928</v>
      </c>
      <c r="K26" s="1251">
        <v>19977</v>
      </c>
      <c r="L26" s="1252">
        <f t="shared" si="25"/>
        <v>6.233112219109012</v>
      </c>
      <c r="M26" s="1251">
        <v>17617</v>
      </c>
      <c r="N26" s="1252">
        <f t="shared" si="26"/>
        <v>5.4967581700977854</v>
      </c>
      <c r="O26" s="1251">
        <v>0</v>
      </c>
      <c r="P26" s="1252">
        <f t="shared" si="27"/>
        <v>0</v>
      </c>
      <c r="Q26" s="1251">
        <v>32565</v>
      </c>
      <c r="R26" s="1252">
        <f t="shared" si="28"/>
        <v>10.160749833072282</v>
      </c>
      <c r="S26" s="1251">
        <v>334</v>
      </c>
      <c r="T26" s="1314">
        <f t="shared" si="29"/>
        <v>0.10421281880074135</v>
      </c>
      <c r="U26" s="1315">
        <v>52411</v>
      </c>
      <c r="V26" s="1249">
        <f t="shared" si="30"/>
        <v>29596</v>
      </c>
      <c r="W26" s="1252">
        <f t="shared" si="31"/>
        <v>56.469061838163746</v>
      </c>
      <c r="X26" s="1251">
        <f t="shared" si="32"/>
        <v>14982</v>
      </c>
      <c r="Y26" s="1252">
        <f t="shared" si="33"/>
        <v>28.585602259067755</v>
      </c>
      <c r="Z26" s="1251">
        <v>3305</v>
      </c>
      <c r="AA26" s="1252">
        <f t="shared" si="34"/>
        <v>6.3059281448550868</v>
      </c>
      <c r="AB26" s="1251">
        <v>14614</v>
      </c>
      <c r="AC26" s="1252">
        <f t="shared" si="35"/>
        <v>27.883459579095991</v>
      </c>
      <c r="AD26" s="1251">
        <v>8699</v>
      </c>
      <c r="AE26" s="1252">
        <f t="shared" si="36"/>
        <v>16.597660796397705</v>
      </c>
      <c r="AF26" s="1251">
        <v>0</v>
      </c>
      <c r="AG26" s="1252">
        <f t="shared" si="37"/>
        <v>0</v>
      </c>
      <c r="AH26" s="1251">
        <v>2897</v>
      </c>
      <c r="AI26" s="1252">
        <f t="shared" si="38"/>
        <v>5.5274656083646558</v>
      </c>
      <c r="AJ26" s="1251">
        <v>81</v>
      </c>
      <c r="AK26" s="1252">
        <f t="shared" si="39"/>
        <v>0.15454770945030621</v>
      </c>
    </row>
    <row r="27" spans="1:37" s="13" customFormat="1" ht="14.1" customHeight="1">
      <c r="A27" s="2804"/>
      <c r="B27" s="1249">
        <v>56</v>
      </c>
      <c r="C27" s="1249" t="s">
        <v>713</v>
      </c>
      <c r="D27" s="1249">
        <v>150834</v>
      </c>
      <c r="E27" s="1249">
        <f t="shared" si="20"/>
        <v>14076</v>
      </c>
      <c r="F27" s="1252">
        <f t="shared" si="21"/>
        <v>9.332113449222323</v>
      </c>
      <c r="G27" s="1251">
        <f t="shared" si="22"/>
        <v>14076</v>
      </c>
      <c r="H27" s="1252">
        <f t="shared" si="23"/>
        <v>9.332113449222323</v>
      </c>
      <c r="I27" s="1251">
        <v>7885</v>
      </c>
      <c r="J27" s="1252">
        <f t="shared" si="24"/>
        <v>5.2276012039725792</v>
      </c>
      <c r="K27" s="1251">
        <v>0</v>
      </c>
      <c r="L27" s="1252">
        <f t="shared" si="25"/>
        <v>0</v>
      </c>
      <c r="M27" s="1251">
        <v>0</v>
      </c>
      <c r="N27" s="1252">
        <f t="shared" si="26"/>
        <v>0</v>
      </c>
      <c r="O27" s="1251">
        <v>0</v>
      </c>
      <c r="P27" s="1252">
        <f t="shared" si="27"/>
        <v>0</v>
      </c>
      <c r="Q27" s="1251">
        <v>6191</v>
      </c>
      <c r="R27" s="1252">
        <f t="shared" si="28"/>
        <v>4.1045122452497447</v>
      </c>
      <c r="S27" s="1251">
        <v>0</v>
      </c>
      <c r="T27" s="1314">
        <f t="shared" si="29"/>
        <v>0</v>
      </c>
      <c r="U27" s="1315">
        <v>4021</v>
      </c>
      <c r="V27" s="1249">
        <f t="shared" si="30"/>
        <v>526</v>
      </c>
      <c r="W27" s="1252">
        <f t="shared" si="31"/>
        <v>13.081323053966676</v>
      </c>
      <c r="X27" s="1251">
        <f t="shared" si="32"/>
        <v>526</v>
      </c>
      <c r="Y27" s="1252">
        <f t="shared" si="33"/>
        <v>13.081323053966676</v>
      </c>
      <c r="Z27" s="1251">
        <v>526</v>
      </c>
      <c r="AA27" s="1252">
        <f t="shared" si="34"/>
        <v>13.081323053966676</v>
      </c>
      <c r="AB27" s="1251">
        <v>0</v>
      </c>
      <c r="AC27" s="1252">
        <f t="shared" si="35"/>
        <v>0</v>
      </c>
      <c r="AD27" s="1251">
        <v>0</v>
      </c>
      <c r="AE27" s="1252">
        <f t="shared" si="36"/>
        <v>0</v>
      </c>
      <c r="AF27" s="1251">
        <v>0</v>
      </c>
      <c r="AG27" s="1252">
        <f t="shared" si="37"/>
        <v>0</v>
      </c>
      <c r="AH27" s="1251">
        <v>0</v>
      </c>
      <c r="AI27" s="1252">
        <f t="shared" si="38"/>
        <v>0</v>
      </c>
      <c r="AJ27" s="1251">
        <v>0</v>
      </c>
      <c r="AK27" s="1252">
        <f t="shared" si="39"/>
        <v>0</v>
      </c>
    </row>
    <row r="28" spans="1:37" s="13" customFormat="1" ht="14.1" customHeight="1">
      <c r="A28" s="2804"/>
      <c r="B28" s="1249">
        <v>71</v>
      </c>
      <c r="C28" s="1249" t="s">
        <v>717</v>
      </c>
      <c r="D28" s="1249">
        <v>32959</v>
      </c>
      <c r="E28" s="1249">
        <f t="shared" si="20"/>
        <v>10275</v>
      </c>
      <c r="F28" s="1252">
        <f t="shared" si="21"/>
        <v>31.175096331806184</v>
      </c>
      <c r="G28" s="1251">
        <f t="shared" si="22"/>
        <v>10275</v>
      </c>
      <c r="H28" s="1252">
        <f t="shared" si="23"/>
        <v>31.175096331806184</v>
      </c>
      <c r="I28" s="1251">
        <v>7572</v>
      </c>
      <c r="J28" s="1252">
        <f t="shared" si="24"/>
        <v>22.973997997512061</v>
      </c>
      <c r="K28" s="1251">
        <v>0</v>
      </c>
      <c r="L28" s="1252">
        <f t="shared" si="25"/>
        <v>0</v>
      </c>
      <c r="M28" s="1251">
        <v>0</v>
      </c>
      <c r="N28" s="1252">
        <f t="shared" si="26"/>
        <v>0</v>
      </c>
      <c r="O28" s="1251">
        <v>0</v>
      </c>
      <c r="P28" s="1252">
        <f t="shared" si="27"/>
        <v>0</v>
      </c>
      <c r="Q28" s="1251">
        <v>1078</v>
      </c>
      <c r="R28" s="1252">
        <f t="shared" si="28"/>
        <v>3.2707303012834128</v>
      </c>
      <c r="S28" s="1251">
        <v>1625</v>
      </c>
      <c r="T28" s="1314">
        <f t="shared" si="29"/>
        <v>4.9303680330107102</v>
      </c>
      <c r="U28" s="1315">
        <v>7238</v>
      </c>
      <c r="V28" s="1249">
        <f t="shared" si="30"/>
        <v>5234</v>
      </c>
      <c r="W28" s="1252">
        <f t="shared" si="31"/>
        <v>72.312793589389329</v>
      </c>
      <c r="X28" s="1251">
        <f t="shared" si="32"/>
        <v>5234</v>
      </c>
      <c r="Y28" s="1252">
        <f t="shared" si="33"/>
        <v>72.312793589389329</v>
      </c>
      <c r="Z28" s="1251">
        <v>4156</v>
      </c>
      <c r="AA28" s="1252">
        <f t="shared" si="34"/>
        <v>57.419176568112739</v>
      </c>
      <c r="AB28" s="1251">
        <v>0</v>
      </c>
      <c r="AC28" s="1252">
        <f t="shared" si="35"/>
        <v>0</v>
      </c>
      <c r="AD28" s="1251">
        <v>0</v>
      </c>
      <c r="AE28" s="1252">
        <f t="shared" si="36"/>
        <v>0</v>
      </c>
      <c r="AF28" s="1251">
        <v>0</v>
      </c>
      <c r="AG28" s="1252">
        <f t="shared" si="37"/>
        <v>0</v>
      </c>
      <c r="AH28" s="1251">
        <v>1078</v>
      </c>
      <c r="AI28" s="1252">
        <f t="shared" si="38"/>
        <v>14.893617021276595</v>
      </c>
      <c r="AJ28" s="1251">
        <v>0</v>
      </c>
      <c r="AK28" s="1252">
        <f t="shared" si="39"/>
        <v>0</v>
      </c>
    </row>
    <row r="29" spans="1:37" s="13" customFormat="1" ht="14.1" customHeight="1">
      <c r="A29" s="2804"/>
      <c r="B29" s="1249">
        <v>78</v>
      </c>
      <c r="C29" s="1249" t="s">
        <v>718</v>
      </c>
      <c r="D29" s="1249">
        <v>69607</v>
      </c>
      <c r="E29" s="1249">
        <f t="shared" si="20"/>
        <v>0</v>
      </c>
      <c r="F29" s="1252">
        <f t="shared" si="21"/>
        <v>0</v>
      </c>
      <c r="G29" s="1251">
        <f t="shared" si="22"/>
        <v>0</v>
      </c>
      <c r="H29" s="1252">
        <f t="shared" si="23"/>
        <v>0</v>
      </c>
      <c r="I29" s="1251">
        <v>0</v>
      </c>
      <c r="J29" s="1252">
        <f t="shared" si="24"/>
        <v>0</v>
      </c>
      <c r="K29" s="1251">
        <v>0</v>
      </c>
      <c r="L29" s="1252">
        <f t="shared" si="25"/>
        <v>0</v>
      </c>
      <c r="M29" s="1251">
        <v>0</v>
      </c>
      <c r="N29" s="1252">
        <f t="shared" si="26"/>
        <v>0</v>
      </c>
      <c r="O29" s="1251">
        <v>0</v>
      </c>
      <c r="P29" s="1252">
        <f t="shared" si="27"/>
        <v>0</v>
      </c>
      <c r="Q29" s="1251">
        <v>0</v>
      </c>
      <c r="R29" s="1252">
        <f t="shared" si="28"/>
        <v>0</v>
      </c>
      <c r="S29" s="1251">
        <v>0</v>
      </c>
      <c r="T29" s="1314">
        <f t="shared" si="29"/>
        <v>0</v>
      </c>
      <c r="U29" s="1315">
        <v>56929</v>
      </c>
      <c r="V29" s="1249">
        <f t="shared" si="30"/>
        <v>0</v>
      </c>
      <c r="W29" s="1252">
        <f t="shared" si="31"/>
        <v>0</v>
      </c>
      <c r="X29" s="1251">
        <f t="shared" si="32"/>
        <v>0</v>
      </c>
      <c r="Y29" s="1252">
        <f t="shared" si="33"/>
        <v>0</v>
      </c>
      <c r="Z29" s="1251">
        <v>0</v>
      </c>
      <c r="AA29" s="1252">
        <f t="shared" si="34"/>
        <v>0</v>
      </c>
      <c r="AB29" s="1251">
        <v>0</v>
      </c>
      <c r="AC29" s="1252">
        <f t="shared" si="35"/>
        <v>0</v>
      </c>
      <c r="AD29" s="1251">
        <v>0</v>
      </c>
      <c r="AE29" s="1252">
        <f t="shared" si="36"/>
        <v>0</v>
      </c>
      <c r="AF29" s="1251">
        <v>0</v>
      </c>
      <c r="AG29" s="1252">
        <f t="shared" si="37"/>
        <v>0</v>
      </c>
      <c r="AH29" s="1251">
        <v>0</v>
      </c>
      <c r="AI29" s="1252">
        <f t="shared" si="38"/>
        <v>0</v>
      </c>
      <c r="AJ29" s="1251">
        <v>0</v>
      </c>
      <c r="AK29" s="1252">
        <f t="shared" si="39"/>
        <v>0</v>
      </c>
    </row>
    <row r="30" spans="1:37" s="13" customFormat="1" ht="14.1" customHeight="1">
      <c r="A30" s="2804"/>
      <c r="B30" s="1249">
        <v>79</v>
      </c>
      <c r="C30" s="1249" t="s">
        <v>719</v>
      </c>
      <c r="D30" s="1249">
        <v>51560</v>
      </c>
      <c r="E30" s="1249">
        <f t="shared" si="20"/>
        <v>0</v>
      </c>
      <c r="F30" s="1252">
        <f t="shared" si="21"/>
        <v>0</v>
      </c>
      <c r="G30" s="1251">
        <f t="shared" si="22"/>
        <v>0</v>
      </c>
      <c r="H30" s="1252">
        <f t="shared" si="23"/>
        <v>0</v>
      </c>
      <c r="I30" s="1251">
        <v>0</v>
      </c>
      <c r="J30" s="1252">
        <f t="shared" si="24"/>
        <v>0</v>
      </c>
      <c r="K30" s="1251">
        <v>0</v>
      </c>
      <c r="L30" s="1252">
        <f t="shared" si="25"/>
        <v>0</v>
      </c>
      <c r="M30" s="1251">
        <v>0</v>
      </c>
      <c r="N30" s="1252">
        <f t="shared" si="26"/>
        <v>0</v>
      </c>
      <c r="O30" s="1251">
        <v>0</v>
      </c>
      <c r="P30" s="1252">
        <f t="shared" si="27"/>
        <v>0</v>
      </c>
      <c r="Q30" s="1251">
        <v>0</v>
      </c>
      <c r="R30" s="1252">
        <f t="shared" si="28"/>
        <v>0</v>
      </c>
      <c r="S30" s="1251">
        <v>0</v>
      </c>
      <c r="T30" s="1314">
        <f t="shared" si="29"/>
        <v>0</v>
      </c>
      <c r="U30" s="1315">
        <v>9201</v>
      </c>
      <c r="V30" s="1249">
        <f t="shared" si="30"/>
        <v>0</v>
      </c>
      <c r="W30" s="1252">
        <f t="shared" si="31"/>
        <v>0</v>
      </c>
      <c r="X30" s="1251">
        <f t="shared" si="32"/>
        <v>0</v>
      </c>
      <c r="Y30" s="1252">
        <f t="shared" si="33"/>
        <v>0</v>
      </c>
      <c r="Z30" s="1251">
        <v>0</v>
      </c>
      <c r="AA30" s="1252">
        <f t="shared" si="34"/>
        <v>0</v>
      </c>
      <c r="AB30" s="1251">
        <v>0</v>
      </c>
      <c r="AC30" s="1252">
        <f t="shared" si="35"/>
        <v>0</v>
      </c>
      <c r="AD30" s="1251">
        <v>0</v>
      </c>
      <c r="AE30" s="1252">
        <f t="shared" si="36"/>
        <v>0</v>
      </c>
      <c r="AF30" s="1251">
        <v>0</v>
      </c>
      <c r="AG30" s="1252">
        <f t="shared" si="37"/>
        <v>0</v>
      </c>
      <c r="AH30" s="1251">
        <v>0</v>
      </c>
      <c r="AI30" s="1252">
        <f t="shared" si="38"/>
        <v>0</v>
      </c>
      <c r="AJ30" s="1251">
        <v>0</v>
      </c>
      <c r="AK30" s="1252">
        <f t="shared" si="39"/>
        <v>0</v>
      </c>
    </row>
    <row r="31" spans="1:37" s="13" customFormat="1" ht="14.1" customHeight="1">
      <c r="A31" s="2804"/>
      <c r="B31" s="1249">
        <v>80</v>
      </c>
      <c r="C31" s="1249" t="s">
        <v>720</v>
      </c>
      <c r="D31" s="1249">
        <v>46072</v>
      </c>
      <c r="E31" s="1249">
        <f t="shared" si="20"/>
        <v>3028</v>
      </c>
      <c r="F31" s="1252">
        <f t="shared" si="21"/>
        <v>6.5723215836082645</v>
      </c>
      <c r="G31" s="1251">
        <f t="shared" si="22"/>
        <v>2732</v>
      </c>
      <c r="H31" s="1252">
        <f t="shared" si="23"/>
        <v>5.9298489321062684</v>
      </c>
      <c r="I31" s="1251">
        <v>0</v>
      </c>
      <c r="J31" s="1252">
        <f t="shared" si="24"/>
        <v>0</v>
      </c>
      <c r="K31" s="1251">
        <v>296</v>
      </c>
      <c r="L31" s="1252">
        <f t="shared" si="25"/>
        <v>0.64247265150199684</v>
      </c>
      <c r="M31" s="1251">
        <v>2732</v>
      </c>
      <c r="N31" s="1252">
        <f t="shared" si="26"/>
        <v>5.9298489321062684</v>
      </c>
      <c r="O31" s="1251">
        <v>0</v>
      </c>
      <c r="P31" s="1252">
        <f t="shared" si="27"/>
        <v>0</v>
      </c>
      <c r="Q31" s="1251">
        <v>0</v>
      </c>
      <c r="R31" s="1252">
        <f t="shared" si="28"/>
        <v>0</v>
      </c>
      <c r="S31" s="1251">
        <v>0</v>
      </c>
      <c r="T31" s="1314">
        <f t="shared" si="29"/>
        <v>0</v>
      </c>
      <c r="U31" s="1315">
        <v>5547</v>
      </c>
      <c r="V31" s="1249">
        <f t="shared" si="30"/>
        <v>2818</v>
      </c>
      <c r="W31" s="1252">
        <f t="shared" si="31"/>
        <v>50.802235442581576</v>
      </c>
      <c r="X31" s="1251">
        <f t="shared" si="32"/>
        <v>2732</v>
      </c>
      <c r="Y31" s="1252">
        <f t="shared" si="33"/>
        <v>49.251847845682349</v>
      </c>
      <c r="Z31" s="1251">
        <v>0</v>
      </c>
      <c r="AA31" s="1252">
        <f t="shared" si="34"/>
        <v>0</v>
      </c>
      <c r="AB31" s="1251">
        <v>86</v>
      </c>
      <c r="AC31" s="1252">
        <f t="shared" si="35"/>
        <v>1.5503875968992249</v>
      </c>
      <c r="AD31" s="1251">
        <v>2732</v>
      </c>
      <c r="AE31" s="1252">
        <f t="shared" si="36"/>
        <v>49.251847845682349</v>
      </c>
      <c r="AF31" s="1251">
        <v>0</v>
      </c>
      <c r="AG31" s="1252">
        <f t="shared" si="37"/>
        <v>0</v>
      </c>
      <c r="AH31" s="1251">
        <v>0</v>
      </c>
      <c r="AI31" s="1252">
        <f t="shared" si="38"/>
        <v>0</v>
      </c>
      <c r="AJ31" s="1251">
        <v>0</v>
      </c>
      <c r="AK31" s="1252">
        <f t="shared" si="39"/>
        <v>0</v>
      </c>
    </row>
    <row r="32" spans="1:37" s="13" customFormat="1" ht="14.1" customHeight="1" thickBot="1">
      <c r="A32" s="2804"/>
      <c r="B32" s="1253">
        <v>85</v>
      </c>
      <c r="C32" s="1253" t="s">
        <v>721</v>
      </c>
      <c r="D32" s="1253">
        <v>45486</v>
      </c>
      <c r="E32" s="1253">
        <f t="shared" si="20"/>
        <v>2330</v>
      </c>
      <c r="F32" s="1255">
        <f t="shared" si="21"/>
        <v>5.1224552609594163</v>
      </c>
      <c r="G32" s="1254">
        <f t="shared" si="22"/>
        <v>2330</v>
      </c>
      <c r="H32" s="1255">
        <f t="shared" si="23"/>
        <v>5.1224552609594163</v>
      </c>
      <c r="I32" s="1254">
        <v>0</v>
      </c>
      <c r="J32" s="1255">
        <f t="shared" si="24"/>
        <v>0</v>
      </c>
      <c r="K32" s="1254">
        <v>0</v>
      </c>
      <c r="L32" s="1255">
        <f t="shared" si="25"/>
        <v>0</v>
      </c>
      <c r="M32" s="1254">
        <v>0</v>
      </c>
      <c r="N32" s="1255">
        <f t="shared" si="26"/>
        <v>0</v>
      </c>
      <c r="O32" s="1254">
        <v>0</v>
      </c>
      <c r="P32" s="1255">
        <f t="shared" si="27"/>
        <v>0</v>
      </c>
      <c r="Q32" s="1254">
        <v>2330</v>
      </c>
      <c r="R32" s="1255">
        <f t="shared" si="28"/>
        <v>5.1224552609594163</v>
      </c>
      <c r="S32" s="1254">
        <v>0</v>
      </c>
      <c r="T32" s="1316">
        <f t="shared" si="29"/>
        <v>0</v>
      </c>
      <c r="U32" s="1317">
        <v>3029</v>
      </c>
      <c r="V32" s="1253">
        <f t="shared" si="30"/>
        <v>0</v>
      </c>
      <c r="W32" s="1255">
        <f t="shared" si="31"/>
        <v>0</v>
      </c>
      <c r="X32" s="1254">
        <f t="shared" si="32"/>
        <v>0</v>
      </c>
      <c r="Y32" s="1255">
        <f t="shared" si="33"/>
        <v>0</v>
      </c>
      <c r="Z32" s="1254">
        <v>0</v>
      </c>
      <c r="AA32" s="1255">
        <f t="shared" si="34"/>
        <v>0</v>
      </c>
      <c r="AB32" s="1254">
        <v>0</v>
      </c>
      <c r="AC32" s="1255">
        <f t="shared" si="35"/>
        <v>0</v>
      </c>
      <c r="AD32" s="1254">
        <v>0</v>
      </c>
      <c r="AE32" s="1255">
        <f t="shared" si="36"/>
        <v>0</v>
      </c>
      <c r="AF32" s="1254">
        <v>0</v>
      </c>
      <c r="AG32" s="1255">
        <f t="shared" si="37"/>
        <v>0</v>
      </c>
      <c r="AH32" s="1254">
        <v>0</v>
      </c>
      <c r="AI32" s="1255">
        <f t="shared" si="38"/>
        <v>0</v>
      </c>
      <c r="AJ32" s="1254">
        <v>0</v>
      </c>
      <c r="AK32" s="1255">
        <f t="shared" si="39"/>
        <v>0</v>
      </c>
    </row>
    <row r="33" spans="1:37" s="1258" customFormat="1" ht="14.1" customHeight="1" thickTop="1">
      <c r="A33" s="2804"/>
      <c r="B33" s="1130"/>
      <c r="C33" s="1131" t="s">
        <v>113</v>
      </c>
      <c r="D33" s="1256">
        <f>SUM(D22:D32)</f>
        <v>2266299</v>
      </c>
      <c r="E33" s="1256">
        <f>SUM(E22:E32)</f>
        <v>362530</v>
      </c>
      <c r="F33" s="1257">
        <f>+ROUND(E33/$D33*100,1)</f>
        <v>16</v>
      </c>
      <c r="G33" s="1319">
        <f>SUM(G22:G32)</f>
        <v>191073</v>
      </c>
      <c r="H33" s="1257">
        <f>+ROUND(G33/$D33*100,1)</f>
        <v>8.4</v>
      </c>
      <c r="I33" s="1319">
        <f>SUM(I22:I32)</f>
        <v>61843</v>
      </c>
      <c r="J33" s="1257">
        <f>+ROUND(I33/$D33*100,1)</f>
        <v>2.7</v>
      </c>
      <c r="K33" s="1319">
        <f>SUM(K22:K32)</f>
        <v>171457</v>
      </c>
      <c r="L33" s="1257">
        <f>+ROUND(K33/$D33*100,1)</f>
        <v>7.6</v>
      </c>
      <c r="M33" s="1319">
        <f>SUM(M22:M32)</f>
        <v>24755</v>
      </c>
      <c r="N33" s="1257">
        <f>+ROUND(M33/$D33*100,1)</f>
        <v>1.1000000000000001</v>
      </c>
      <c r="O33" s="1319">
        <f>SUM(O22:O32)</f>
        <v>0</v>
      </c>
      <c r="P33" s="1257">
        <f>+ROUND(O33/$D33*100,1)</f>
        <v>0</v>
      </c>
      <c r="Q33" s="1319">
        <f>SUM(Q22:Q32)</f>
        <v>101678</v>
      </c>
      <c r="R33" s="1257">
        <f>+ROUND(Q33/$D33*100,1)</f>
        <v>4.5</v>
      </c>
      <c r="S33" s="1319">
        <f>SUM(S22:S32)</f>
        <v>2797</v>
      </c>
      <c r="T33" s="1320">
        <f>+ROUND(S33/$D33*100,1)</f>
        <v>0.1</v>
      </c>
      <c r="U33" s="1256">
        <f>SUM(U22:U32)</f>
        <v>323603</v>
      </c>
      <c r="V33" s="1256">
        <f>SUM(V22:V32)</f>
        <v>68995</v>
      </c>
      <c r="W33" s="1257">
        <f>+ROUND(V33/$U33*100,1)</f>
        <v>21.3</v>
      </c>
      <c r="X33" s="1256">
        <f>+SUM(X22:X32)</f>
        <v>44991</v>
      </c>
      <c r="Y33" s="1257">
        <f>+ROUND(X33/$U33*100,1)</f>
        <v>13.9</v>
      </c>
      <c r="Z33" s="1256">
        <f>SUM(Z22:Z32)</f>
        <v>24459</v>
      </c>
      <c r="AA33" s="1257">
        <f>+ROUND(Z33/$U33*100,1)</f>
        <v>7.6</v>
      </c>
      <c r="AB33" s="1256">
        <f>SUM(AB22:AB32)</f>
        <v>24004</v>
      </c>
      <c r="AC33" s="1257">
        <f>+ROUND(AB33/$U33*100,1)</f>
        <v>7.4</v>
      </c>
      <c r="AD33" s="1256">
        <f>SUM(AD22:AD32)</f>
        <v>11740</v>
      </c>
      <c r="AE33" s="1257">
        <f>+ROUND(AD33/$U33*100,1)</f>
        <v>3.6</v>
      </c>
      <c r="AF33" s="1256">
        <f>SUM(AF22:AF32)</f>
        <v>0</v>
      </c>
      <c r="AG33" s="1257">
        <f>+ROUND(AF33/$U33*100,1)</f>
        <v>0</v>
      </c>
      <c r="AH33" s="1256">
        <f>SUM(AH22:AH32)</f>
        <v>8664</v>
      </c>
      <c r="AI33" s="1257">
        <f>+ROUND(AH33/$U33*100,1)</f>
        <v>2.7</v>
      </c>
      <c r="AJ33" s="1256">
        <f>SUM(AJ22:AJ32)</f>
        <v>128</v>
      </c>
      <c r="AK33" s="1257">
        <f>+ROUND(AJ33/$U33*100,1)</f>
        <v>0</v>
      </c>
    </row>
    <row r="34" spans="1:37" s="1258" customFormat="1" ht="14.1" customHeight="1">
      <c r="A34" s="2804"/>
      <c r="B34" s="1141"/>
      <c r="C34" s="1142"/>
      <c r="D34" s="1148"/>
      <c r="E34" s="1148"/>
      <c r="F34" s="1150"/>
      <c r="G34" s="1321"/>
      <c r="H34" s="1150"/>
      <c r="I34" s="1321"/>
      <c r="J34" s="1150"/>
      <c r="K34" s="1321"/>
      <c r="L34" s="1150"/>
      <c r="M34" s="1321"/>
      <c r="N34" s="1150"/>
      <c r="O34" s="1321"/>
      <c r="P34" s="1150"/>
      <c r="Q34" s="1321"/>
      <c r="R34" s="1150"/>
      <c r="S34" s="1321"/>
      <c r="T34" s="1322"/>
      <c r="U34" s="1323"/>
      <c r="V34" s="1148"/>
      <c r="W34" s="1150"/>
      <c r="X34" s="1321"/>
      <c r="Y34" s="1150"/>
      <c r="Z34" s="1321"/>
      <c r="AA34" s="1150"/>
      <c r="AB34" s="1321"/>
      <c r="AC34" s="1150"/>
      <c r="AD34" s="1321"/>
      <c r="AE34" s="1150"/>
      <c r="AF34" s="1321"/>
      <c r="AG34" s="1150"/>
      <c r="AH34" s="1321"/>
      <c r="AI34" s="1150"/>
      <c r="AJ34" s="1321"/>
      <c r="AK34" s="1150"/>
    </row>
    <row r="35" spans="1:37" s="13" customFormat="1" ht="14.1" customHeight="1">
      <c r="A35" s="2804" t="s">
        <v>500</v>
      </c>
      <c r="B35" s="1245">
        <v>35</v>
      </c>
      <c r="C35" s="1245" t="s">
        <v>722</v>
      </c>
      <c r="D35" s="1245">
        <v>617387</v>
      </c>
      <c r="E35" s="1248">
        <f t="shared" ref="E35:E42" si="40">I35+K35+M35+O35+Q35+S35</f>
        <v>225584</v>
      </c>
      <c r="F35" s="1247">
        <f t="shared" ref="F35:F42" si="41">E35/$D35*100</f>
        <v>36.538508261430835</v>
      </c>
      <c r="G35" s="1246">
        <f t="shared" ref="G35:G42" si="42">I35+M35+Q35+S35</f>
        <v>40441</v>
      </c>
      <c r="H35" s="1247">
        <f t="shared" ref="H35:H42" si="43">G35/$D35*100</f>
        <v>6.5503484848239442</v>
      </c>
      <c r="I35" s="1246">
        <v>19235</v>
      </c>
      <c r="J35" s="1247">
        <f t="shared" ref="J35:J42" si="44">I35/$D35*100</f>
        <v>3.1155498901013465</v>
      </c>
      <c r="K35" s="1246">
        <v>185143</v>
      </c>
      <c r="L35" s="1247">
        <f t="shared" ref="L35:L42" si="45">K35/$D35*100</f>
        <v>29.988159776606892</v>
      </c>
      <c r="M35" s="1246">
        <v>0</v>
      </c>
      <c r="N35" s="1247">
        <f t="shared" ref="N35:N42" si="46">M35/$D35*100</f>
        <v>0</v>
      </c>
      <c r="O35" s="1246">
        <v>0</v>
      </c>
      <c r="P35" s="1247">
        <f t="shared" ref="P35:P42" si="47">O35/$D35*100</f>
        <v>0</v>
      </c>
      <c r="Q35" s="1246">
        <v>21206</v>
      </c>
      <c r="R35" s="1247">
        <f t="shared" ref="R35:R42" si="48">Q35/$D35*100</f>
        <v>3.4347985947225967</v>
      </c>
      <c r="S35" s="1246">
        <v>0</v>
      </c>
      <c r="T35" s="1311">
        <f t="shared" ref="T35:T42" si="49">S35/$D35*100</f>
        <v>0</v>
      </c>
      <c r="U35" s="1312">
        <v>67321</v>
      </c>
      <c r="V35" s="1245">
        <f t="shared" ref="V35:V42" si="50">Z35+AB35+AD35+AF35+AH35+AJ35</f>
        <v>40516</v>
      </c>
      <c r="W35" s="1247">
        <f t="shared" ref="W35:W42" si="51">V35/$U35*100</f>
        <v>60.183300901650306</v>
      </c>
      <c r="X35" s="1246">
        <f t="shared" ref="X35:X42" si="52">Z35+AD35+AH35+AJ35</f>
        <v>7397</v>
      </c>
      <c r="Y35" s="1247">
        <f t="shared" ref="Y35:Y42" si="53">X35/$U35*100</f>
        <v>10.987656154840243</v>
      </c>
      <c r="Z35" s="1246">
        <v>5391</v>
      </c>
      <c r="AA35" s="1247">
        <f t="shared" ref="AA35:AA42" si="54">Z35/$U35*100</f>
        <v>8.0079024375752006</v>
      </c>
      <c r="AB35" s="1246">
        <v>33119</v>
      </c>
      <c r="AC35" s="1247">
        <f t="shared" ref="AC35:AC42" si="55">AB35/$U35*100</f>
        <v>49.195644746810061</v>
      </c>
      <c r="AD35" s="1246">
        <v>0</v>
      </c>
      <c r="AE35" s="1247">
        <f t="shared" ref="AE35:AE42" si="56">AD35/$U35*100</f>
        <v>0</v>
      </c>
      <c r="AF35" s="1246">
        <v>0</v>
      </c>
      <c r="AG35" s="1247">
        <f t="shared" ref="AG35:AG42" si="57">AF35/$U35*100</f>
        <v>0</v>
      </c>
      <c r="AH35" s="1246">
        <v>2006</v>
      </c>
      <c r="AI35" s="1247">
        <f t="shared" ref="AI35:AI42" si="58">AH35/$U35*100</f>
        <v>2.9797537172650435</v>
      </c>
      <c r="AJ35" s="1246">
        <v>0</v>
      </c>
      <c r="AK35" s="1247">
        <f t="shared" ref="AK35:AK42" si="59">AJ35/$U35*100</f>
        <v>0</v>
      </c>
    </row>
    <row r="36" spans="1:37" s="13" customFormat="1" ht="14.1" customHeight="1">
      <c r="A36" s="2804"/>
      <c r="B36" s="1249">
        <v>29</v>
      </c>
      <c r="C36" s="1249" t="s">
        <v>723</v>
      </c>
      <c r="D36" s="1249">
        <v>360416</v>
      </c>
      <c r="E36" s="1249">
        <f t="shared" si="40"/>
        <v>97937</v>
      </c>
      <c r="F36" s="1252">
        <f t="shared" si="41"/>
        <v>27.173321939092602</v>
      </c>
      <c r="G36" s="1251">
        <f t="shared" si="42"/>
        <v>72159</v>
      </c>
      <c r="H36" s="1252">
        <f t="shared" si="43"/>
        <v>20.02103125277457</v>
      </c>
      <c r="I36" s="1251">
        <v>21820</v>
      </c>
      <c r="J36" s="1252">
        <f t="shared" si="44"/>
        <v>6.0541152446062325</v>
      </c>
      <c r="K36" s="1251">
        <v>25778</v>
      </c>
      <c r="L36" s="1252">
        <f t="shared" si="45"/>
        <v>7.1522906863180333</v>
      </c>
      <c r="M36" s="1251">
        <v>112</v>
      </c>
      <c r="N36" s="1252">
        <f t="shared" si="46"/>
        <v>3.1075201988812924E-2</v>
      </c>
      <c r="O36" s="1251">
        <v>0</v>
      </c>
      <c r="P36" s="1252">
        <f t="shared" si="47"/>
        <v>0</v>
      </c>
      <c r="Q36" s="1251">
        <v>48996</v>
      </c>
      <c r="R36" s="1252">
        <f t="shared" si="48"/>
        <v>13.594291041463197</v>
      </c>
      <c r="S36" s="1251">
        <v>1231</v>
      </c>
      <c r="T36" s="1314">
        <f t="shared" si="49"/>
        <v>0.34154976471632781</v>
      </c>
      <c r="U36" s="1315">
        <v>22932</v>
      </c>
      <c r="V36" s="1249">
        <f t="shared" si="50"/>
        <v>10199</v>
      </c>
      <c r="W36" s="1252">
        <f t="shared" si="51"/>
        <v>44.47496947496947</v>
      </c>
      <c r="X36" s="1251">
        <f t="shared" si="52"/>
        <v>5974</v>
      </c>
      <c r="Y36" s="1252">
        <f t="shared" si="53"/>
        <v>26.050933193790339</v>
      </c>
      <c r="Z36" s="1251">
        <v>4057</v>
      </c>
      <c r="AA36" s="1252">
        <f t="shared" si="54"/>
        <v>17.691435548578404</v>
      </c>
      <c r="AB36" s="1251">
        <v>4225</v>
      </c>
      <c r="AC36" s="1252">
        <f t="shared" si="55"/>
        <v>18.424036281179138</v>
      </c>
      <c r="AD36" s="1251">
        <v>0</v>
      </c>
      <c r="AE36" s="1252">
        <f t="shared" si="56"/>
        <v>0</v>
      </c>
      <c r="AF36" s="1251">
        <v>0</v>
      </c>
      <c r="AG36" s="1252">
        <f t="shared" si="57"/>
        <v>0</v>
      </c>
      <c r="AH36" s="1251">
        <v>1506</v>
      </c>
      <c r="AI36" s="1252">
        <f t="shared" si="58"/>
        <v>6.5672422815279958</v>
      </c>
      <c r="AJ36" s="1251">
        <v>411</v>
      </c>
      <c r="AK36" s="1252">
        <f t="shared" si="59"/>
        <v>1.7922553636839349</v>
      </c>
    </row>
    <row r="37" spans="1:37" s="13" customFormat="1" ht="14.1" customHeight="1">
      <c r="A37" s="2804"/>
      <c r="B37" s="1249">
        <v>25</v>
      </c>
      <c r="C37" s="1249" t="s">
        <v>724</v>
      </c>
      <c r="D37" s="1249">
        <v>183951</v>
      </c>
      <c r="E37" s="1249">
        <f t="shared" si="40"/>
        <v>14788</v>
      </c>
      <c r="F37" s="1252">
        <f t="shared" si="41"/>
        <v>8.0390973683209115</v>
      </c>
      <c r="G37" s="1251">
        <f t="shared" si="42"/>
        <v>14788</v>
      </c>
      <c r="H37" s="1252">
        <f t="shared" si="43"/>
        <v>8.0390973683209115</v>
      </c>
      <c r="I37" s="1251">
        <v>2860</v>
      </c>
      <c r="J37" s="1252">
        <f t="shared" si="44"/>
        <v>1.5547618659316884</v>
      </c>
      <c r="K37" s="1251">
        <v>0</v>
      </c>
      <c r="L37" s="1252">
        <f t="shared" si="45"/>
        <v>0</v>
      </c>
      <c r="M37" s="1251">
        <v>0</v>
      </c>
      <c r="N37" s="1252">
        <f t="shared" si="46"/>
        <v>0</v>
      </c>
      <c r="O37" s="1251">
        <v>0</v>
      </c>
      <c r="P37" s="1252">
        <f t="shared" si="47"/>
        <v>0</v>
      </c>
      <c r="Q37" s="1251">
        <v>11791</v>
      </c>
      <c r="R37" s="1252">
        <f t="shared" si="48"/>
        <v>6.4098591472729147</v>
      </c>
      <c r="S37" s="1251">
        <v>137</v>
      </c>
      <c r="T37" s="1314">
        <f t="shared" si="49"/>
        <v>7.4476355116308152E-2</v>
      </c>
      <c r="U37" s="1315">
        <v>23044</v>
      </c>
      <c r="V37" s="1249">
        <f t="shared" si="50"/>
        <v>5097</v>
      </c>
      <c r="W37" s="1252">
        <f t="shared" si="51"/>
        <v>22.118555806283631</v>
      </c>
      <c r="X37" s="1251">
        <f t="shared" si="52"/>
        <v>5097</v>
      </c>
      <c r="Y37" s="1252">
        <f t="shared" si="53"/>
        <v>22.118555806283631</v>
      </c>
      <c r="Z37" s="1251">
        <v>2860</v>
      </c>
      <c r="AA37" s="1252">
        <f t="shared" si="54"/>
        <v>12.411039750043395</v>
      </c>
      <c r="AB37" s="1251">
        <v>0</v>
      </c>
      <c r="AC37" s="1252">
        <f t="shared" si="55"/>
        <v>0</v>
      </c>
      <c r="AD37" s="1251">
        <v>0</v>
      </c>
      <c r="AE37" s="1252">
        <f t="shared" si="56"/>
        <v>0</v>
      </c>
      <c r="AF37" s="1251">
        <v>0</v>
      </c>
      <c r="AG37" s="1252">
        <f t="shared" si="57"/>
        <v>0</v>
      </c>
      <c r="AH37" s="1251">
        <v>2100</v>
      </c>
      <c r="AI37" s="1252">
        <f t="shared" si="58"/>
        <v>9.1130012150668289</v>
      </c>
      <c r="AJ37" s="1251">
        <v>137</v>
      </c>
      <c r="AK37" s="1252">
        <f t="shared" si="59"/>
        <v>0.59451484117340736</v>
      </c>
    </row>
    <row r="38" spans="1:37" s="13" customFormat="1" ht="14.1" customHeight="1">
      <c r="A38" s="2804"/>
      <c r="B38" s="1249">
        <v>59</v>
      </c>
      <c r="C38" s="1249" t="s">
        <v>726</v>
      </c>
      <c r="D38" s="1249">
        <v>228643</v>
      </c>
      <c r="E38" s="1249">
        <f t="shared" si="40"/>
        <v>34434</v>
      </c>
      <c r="F38" s="1252">
        <f t="shared" si="41"/>
        <v>15.060159287623062</v>
      </c>
      <c r="G38" s="1251">
        <f t="shared" si="42"/>
        <v>32918</v>
      </c>
      <c r="H38" s="1252">
        <f t="shared" si="43"/>
        <v>14.397116902769822</v>
      </c>
      <c r="I38" s="1251">
        <v>2552</v>
      </c>
      <c r="J38" s="1252">
        <f t="shared" si="44"/>
        <v>1.116150505373005</v>
      </c>
      <c r="K38" s="1251">
        <v>0</v>
      </c>
      <c r="L38" s="1252">
        <f t="shared" si="45"/>
        <v>0</v>
      </c>
      <c r="M38" s="1251">
        <v>0</v>
      </c>
      <c r="N38" s="1252">
        <f t="shared" si="46"/>
        <v>0</v>
      </c>
      <c r="O38" s="1251">
        <v>1516</v>
      </c>
      <c r="P38" s="1252">
        <f t="shared" si="47"/>
        <v>0.66304238485324285</v>
      </c>
      <c r="Q38" s="1251">
        <v>30366</v>
      </c>
      <c r="R38" s="1252">
        <f t="shared" si="48"/>
        <v>13.280966397396815</v>
      </c>
      <c r="S38" s="1251">
        <v>0</v>
      </c>
      <c r="T38" s="1314">
        <f t="shared" si="49"/>
        <v>0</v>
      </c>
      <c r="U38" s="1315">
        <v>24534</v>
      </c>
      <c r="V38" s="1249">
        <f t="shared" si="50"/>
        <v>9914</v>
      </c>
      <c r="W38" s="1252">
        <f t="shared" si="51"/>
        <v>40.409228010108421</v>
      </c>
      <c r="X38" s="1251">
        <f t="shared" si="52"/>
        <v>9578</v>
      </c>
      <c r="Y38" s="1252">
        <f t="shared" si="53"/>
        <v>39.039700008151954</v>
      </c>
      <c r="Z38" s="1251">
        <v>2208</v>
      </c>
      <c r="AA38" s="1252">
        <f t="shared" si="54"/>
        <v>8.9997554414282224</v>
      </c>
      <c r="AB38" s="1251">
        <v>0</v>
      </c>
      <c r="AC38" s="1252">
        <f t="shared" si="55"/>
        <v>0</v>
      </c>
      <c r="AD38" s="1251">
        <v>0</v>
      </c>
      <c r="AE38" s="1252">
        <f t="shared" si="56"/>
        <v>0</v>
      </c>
      <c r="AF38" s="1251">
        <v>336</v>
      </c>
      <c r="AG38" s="1252">
        <f t="shared" si="57"/>
        <v>1.3695280019564686</v>
      </c>
      <c r="AH38" s="1251">
        <v>7370</v>
      </c>
      <c r="AI38" s="1252">
        <f t="shared" si="58"/>
        <v>30.039944566723729</v>
      </c>
      <c r="AJ38" s="1251">
        <v>0</v>
      </c>
      <c r="AK38" s="1252">
        <f t="shared" si="59"/>
        <v>0</v>
      </c>
    </row>
    <row r="39" spans="1:37" s="13" customFormat="1" ht="14.1" customHeight="1">
      <c r="A39" s="2804"/>
      <c r="B39" s="1249">
        <v>66</v>
      </c>
      <c r="C39" s="1249" t="s">
        <v>728</v>
      </c>
      <c r="D39" s="1249">
        <v>143965</v>
      </c>
      <c r="E39" s="1249">
        <f t="shared" si="40"/>
        <v>111176</v>
      </c>
      <c r="F39" s="1252">
        <f t="shared" si="41"/>
        <v>77.224325356857577</v>
      </c>
      <c r="G39" s="1251">
        <f t="shared" si="42"/>
        <v>83469</v>
      </c>
      <c r="H39" s="1252">
        <f t="shared" si="43"/>
        <v>57.978675372486364</v>
      </c>
      <c r="I39" s="1251">
        <v>423</v>
      </c>
      <c r="J39" s="1252">
        <f t="shared" si="44"/>
        <v>0.29382141492723923</v>
      </c>
      <c r="K39" s="1251">
        <v>27707</v>
      </c>
      <c r="L39" s="1252">
        <f t="shared" si="45"/>
        <v>19.245649984371202</v>
      </c>
      <c r="M39" s="1251">
        <v>0</v>
      </c>
      <c r="N39" s="1252">
        <f t="shared" si="46"/>
        <v>0</v>
      </c>
      <c r="O39" s="1251">
        <v>0</v>
      </c>
      <c r="P39" s="1252">
        <f t="shared" si="47"/>
        <v>0</v>
      </c>
      <c r="Q39" s="1251">
        <v>83046</v>
      </c>
      <c r="R39" s="1252">
        <f t="shared" si="48"/>
        <v>57.68485395755912</v>
      </c>
      <c r="S39" s="1251">
        <v>0</v>
      </c>
      <c r="T39" s="1314">
        <f t="shared" si="49"/>
        <v>0</v>
      </c>
      <c r="U39" s="1315">
        <v>19834</v>
      </c>
      <c r="V39" s="1249">
        <f t="shared" si="50"/>
        <v>18436</v>
      </c>
      <c r="W39" s="1252">
        <f t="shared" si="51"/>
        <v>92.951497428657859</v>
      </c>
      <c r="X39" s="1251">
        <f t="shared" si="52"/>
        <v>9925</v>
      </c>
      <c r="Y39" s="1252">
        <f t="shared" si="53"/>
        <v>50.040334778662896</v>
      </c>
      <c r="Z39" s="1251">
        <v>423</v>
      </c>
      <c r="AA39" s="1252">
        <f t="shared" si="54"/>
        <v>2.1327014218009479</v>
      </c>
      <c r="AB39" s="1251">
        <v>8511</v>
      </c>
      <c r="AC39" s="1252">
        <f t="shared" si="55"/>
        <v>42.911162649994964</v>
      </c>
      <c r="AD39" s="1251">
        <v>0</v>
      </c>
      <c r="AE39" s="1252">
        <f t="shared" si="56"/>
        <v>0</v>
      </c>
      <c r="AF39" s="1251">
        <v>0</v>
      </c>
      <c r="AG39" s="1252">
        <f t="shared" si="57"/>
        <v>0</v>
      </c>
      <c r="AH39" s="1251">
        <v>9502</v>
      </c>
      <c r="AI39" s="1252">
        <f t="shared" si="58"/>
        <v>47.907633356861957</v>
      </c>
      <c r="AJ39" s="1251">
        <v>0</v>
      </c>
      <c r="AK39" s="1252">
        <f t="shared" si="59"/>
        <v>0</v>
      </c>
    </row>
    <row r="40" spans="1:37" s="13" customFormat="1" ht="14.1" customHeight="1">
      <c r="A40" s="2804"/>
      <c r="B40" s="1249">
        <v>64</v>
      </c>
      <c r="C40" s="1249" t="s">
        <v>730</v>
      </c>
      <c r="D40" s="1249">
        <v>112539</v>
      </c>
      <c r="E40" s="1249">
        <f t="shared" si="40"/>
        <v>913</v>
      </c>
      <c r="F40" s="1252">
        <f t="shared" si="41"/>
        <v>0.81127431379344062</v>
      </c>
      <c r="G40" s="1251">
        <f t="shared" si="42"/>
        <v>913</v>
      </c>
      <c r="H40" s="1252">
        <f t="shared" si="43"/>
        <v>0.81127431379344062</v>
      </c>
      <c r="I40" s="1251">
        <v>0</v>
      </c>
      <c r="J40" s="1252">
        <f t="shared" si="44"/>
        <v>0</v>
      </c>
      <c r="K40" s="1251">
        <v>0</v>
      </c>
      <c r="L40" s="1252">
        <f t="shared" si="45"/>
        <v>0</v>
      </c>
      <c r="M40" s="1251">
        <v>0</v>
      </c>
      <c r="N40" s="1252">
        <f t="shared" si="46"/>
        <v>0</v>
      </c>
      <c r="O40" s="1251">
        <v>0</v>
      </c>
      <c r="P40" s="1252">
        <f t="shared" si="47"/>
        <v>0</v>
      </c>
      <c r="Q40" s="1251">
        <v>913</v>
      </c>
      <c r="R40" s="1252">
        <f t="shared" si="48"/>
        <v>0.81127431379344062</v>
      </c>
      <c r="S40" s="1251">
        <v>0</v>
      </c>
      <c r="T40" s="1314">
        <f t="shared" si="49"/>
        <v>0</v>
      </c>
      <c r="U40" s="1315">
        <v>6975</v>
      </c>
      <c r="V40" s="1249">
        <f t="shared" si="50"/>
        <v>0</v>
      </c>
      <c r="W40" s="1252">
        <f t="shared" si="51"/>
        <v>0</v>
      </c>
      <c r="X40" s="1251">
        <f t="shared" si="52"/>
        <v>0</v>
      </c>
      <c r="Y40" s="1252">
        <f t="shared" si="53"/>
        <v>0</v>
      </c>
      <c r="Z40" s="1251">
        <v>0</v>
      </c>
      <c r="AA40" s="1252">
        <f t="shared" si="54"/>
        <v>0</v>
      </c>
      <c r="AB40" s="1251">
        <v>0</v>
      </c>
      <c r="AC40" s="1252">
        <f t="shared" si="55"/>
        <v>0</v>
      </c>
      <c r="AD40" s="1251">
        <v>0</v>
      </c>
      <c r="AE40" s="1252">
        <f t="shared" si="56"/>
        <v>0</v>
      </c>
      <c r="AF40" s="1251">
        <v>0</v>
      </c>
      <c r="AG40" s="1252">
        <f t="shared" si="57"/>
        <v>0</v>
      </c>
      <c r="AH40" s="1251">
        <v>0</v>
      </c>
      <c r="AI40" s="1252">
        <f t="shared" si="58"/>
        <v>0</v>
      </c>
      <c r="AJ40" s="1251">
        <v>0</v>
      </c>
      <c r="AK40" s="1252">
        <f t="shared" si="59"/>
        <v>0</v>
      </c>
    </row>
    <row r="41" spans="1:37" s="13" customFormat="1" ht="14.1" customHeight="1">
      <c r="A41" s="2804"/>
      <c r="B41" s="1249">
        <v>88</v>
      </c>
      <c r="C41" s="1249" t="s">
        <v>732</v>
      </c>
      <c r="D41" s="1249">
        <v>87761</v>
      </c>
      <c r="E41" s="1249">
        <f t="shared" si="40"/>
        <v>19733</v>
      </c>
      <c r="F41" s="1252">
        <f t="shared" si="41"/>
        <v>22.484930663962352</v>
      </c>
      <c r="G41" s="1251">
        <f t="shared" si="42"/>
        <v>19733</v>
      </c>
      <c r="H41" s="1252">
        <f t="shared" si="43"/>
        <v>22.484930663962352</v>
      </c>
      <c r="I41" s="1251">
        <v>0</v>
      </c>
      <c r="J41" s="1252">
        <f t="shared" si="44"/>
        <v>0</v>
      </c>
      <c r="K41" s="1251">
        <v>0</v>
      </c>
      <c r="L41" s="1252">
        <f t="shared" si="45"/>
        <v>0</v>
      </c>
      <c r="M41" s="1251">
        <v>0</v>
      </c>
      <c r="N41" s="1252">
        <f t="shared" si="46"/>
        <v>0</v>
      </c>
      <c r="O41" s="1251">
        <v>0</v>
      </c>
      <c r="P41" s="1252">
        <f t="shared" si="47"/>
        <v>0</v>
      </c>
      <c r="Q41" s="1251">
        <v>19733</v>
      </c>
      <c r="R41" s="1252">
        <f t="shared" si="48"/>
        <v>22.484930663962352</v>
      </c>
      <c r="S41" s="1251">
        <v>0</v>
      </c>
      <c r="T41" s="1314">
        <f t="shared" si="49"/>
        <v>0</v>
      </c>
      <c r="U41" s="1315">
        <v>11122</v>
      </c>
      <c r="V41" s="1249">
        <f t="shared" si="50"/>
        <v>1332</v>
      </c>
      <c r="W41" s="1252">
        <f t="shared" si="51"/>
        <v>11.976263262003236</v>
      </c>
      <c r="X41" s="1251">
        <f t="shared" si="52"/>
        <v>1332</v>
      </c>
      <c r="Y41" s="1252">
        <f t="shared" si="53"/>
        <v>11.976263262003236</v>
      </c>
      <c r="Z41" s="1251">
        <v>0</v>
      </c>
      <c r="AA41" s="1252">
        <f t="shared" si="54"/>
        <v>0</v>
      </c>
      <c r="AB41" s="1251">
        <v>0</v>
      </c>
      <c r="AC41" s="1252">
        <f t="shared" si="55"/>
        <v>0</v>
      </c>
      <c r="AD41" s="1251">
        <v>0</v>
      </c>
      <c r="AE41" s="1252">
        <f t="shared" si="56"/>
        <v>0</v>
      </c>
      <c r="AF41" s="1251">
        <v>0</v>
      </c>
      <c r="AG41" s="1252">
        <f t="shared" si="57"/>
        <v>0</v>
      </c>
      <c r="AH41" s="1251">
        <v>1332</v>
      </c>
      <c r="AI41" s="1252">
        <f t="shared" si="58"/>
        <v>11.976263262003236</v>
      </c>
      <c r="AJ41" s="1251">
        <v>0</v>
      </c>
      <c r="AK41" s="1252">
        <f t="shared" si="59"/>
        <v>0</v>
      </c>
    </row>
    <row r="42" spans="1:37" s="13" customFormat="1" ht="14.1" customHeight="1" thickBot="1">
      <c r="A42" s="2804"/>
      <c r="B42" s="1253">
        <v>52</v>
      </c>
      <c r="C42" s="1253" t="s">
        <v>734</v>
      </c>
      <c r="D42" s="1253">
        <v>63382</v>
      </c>
      <c r="E42" s="1253">
        <f t="shared" si="40"/>
        <v>1016</v>
      </c>
      <c r="F42" s="1255">
        <f t="shared" si="41"/>
        <v>1.6029787636868513</v>
      </c>
      <c r="G42" s="1254">
        <f t="shared" si="42"/>
        <v>1016</v>
      </c>
      <c r="H42" s="1255">
        <f t="shared" si="43"/>
        <v>1.6029787636868513</v>
      </c>
      <c r="I42" s="1254">
        <v>898</v>
      </c>
      <c r="J42" s="1255">
        <f t="shared" si="44"/>
        <v>1.4168060332586541</v>
      </c>
      <c r="K42" s="1254">
        <v>0</v>
      </c>
      <c r="L42" s="1255">
        <f t="shared" si="45"/>
        <v>0</v>
      </c>
      <c r="M42" s="1254">
        <v>0</v>
      </c>
      <c r="N42" s="1255">
        <f t="shared" si="46"/>
        <v>0</v>
      </c>
      <c r="O42" s="1254">
        <v>0</v>
      </c>
      <c r="P42" s="1255">
        <f t="shared" si="47"/>
        <v>0</v>
      </c>
      <c r="Q42" s="1254">
        <v>118</v>
      </c>
      <c r="R42" s="1255">
        <f t="shared" si="48"/>
        <v>0.18617273042819726</v>
      </c>
      <c r="S42" s="1254">
        <v>0</v>
      </c>
      <c r="T42" s="1316">
        <f t="shared" si="49"/>
        <v>0</v>
      </c>
      <c r="U42" s="1317">
        <v>5699</v>
      </c>
      <c r="V42" s="1253">
        <f t="shared" si="50"/>
        <v>118</v>
      </c>
      <c r="W42" s="1255">
        <f t="shared" si="51"/>
        <v>2.0705386909984207</v>
      </c>
      <c r="X42" s="1254">
        <f t="shared" si="52"/>
        <v>118</v>
      </c>
      <c r="Y42" s="1255">
        <f t="shared" si="53"/>
        <v>2.0705386909984207</v>
      </c>
      <c r="Z42" s="1254">
        <v>0</v>
      </c>
      <c r="AA42" s="1255">
        <f t="shared" si="54"/>
        <v>0</v>
      </c>
      <c r="AB42" s="1254">
        <v>0</v>
      </c>
      <c r="AC42" s="1255">
        <f t="shared" si="55"/>
        <v>0</v>
      </c>
      <c r="AD42" s="1254">
        <v>0</v>
      </c>
      <c r="AE42" s="1255">
        <f t="shared" si="56"/>
        <v>0</v>
      </c>
      <c r="AF42" s="1254">
        <v>0</v>
      </c>
      <c r="AG42" s="1255">
        <f t="shared" si="57"/>
        <v>0</v>
      </c>
      <c r="AH42" s="1254">
        <v>118</v>
      </c>
      <c r="AI42" s="1255">
        <f t="shared" si="58"/>
        <v>2.0705386909984207</v>
      </c>
      <c r="AJ42" s="1254">
        <v>0</v>
      </c>
      <c r="AK42" s="1255">
        <f t="shared" si="59"/>
        <v>0</v>
      </c>
    </row>
    <row r="43" spans="1:37" s="1258" customFormat="1" ht="14.1" customHeight="1" thickTop="1">
      <c r="A43" s="2804"/>
      <c r="B43" s="1130"/>
      <c r="C43" s="1131" t="s">
        <v>113</v>
      </c>
      <c r="D43" s="1256">
        <f>SUM(D35:D42)</f>
        <v>1798044</v>
      </c>
      <c r="E43" s="1256">
        <f>SUM(E35:E42)</f>
        <v>505581</v>
      </c>
      <c r="F43" s="1257">
        <f>+ROUND(E43/$D43*100,1)</f>
        <v>28.1</v>
      </c>
      <c r="G43" s="1319">
        <f>SUM(G35:G42)</f>
        <v>265437</v>
      </c>
      <c r="H43" s="1257">
        <f>+ROUND(G43/$D43*100,1)</f>
        <v>14.8</v>
      </c>
      <c r="I43" s="1319">
        <f>SUM(I35:I42)</f>
        <v>47788</v>
      </c>
      <c r="J43" s="1257">
        <f>+ROUND(I43/$D43*100,1)</f>
        <v>2.7</v>
      </c>
      <c r="K43" s="1319">
        <f>SUM(K35:K42)</f>
        <v>238628</v>
      </c>
      <c r="L43" s="1257">
        <f>+ROUND(K43/$D43*100,1)</f>
        <v>13.3</v>
      </c>
      <c r="M43" s="1319">
        <f>SUM(M35:M42)</f>
        <v>112</v>
      </c>
      <c r="N43" s="1257">
        <f>+ROUND(M43/$D43*100,1)</f>
        <v>0</v>
      </c>
      <c r="O43" s="1319">
        <f>SUM(O35:O42)</f>
        <v>1516</v>
      </c>
      <c r="P43" s="1257">
        <f>+ROUND(O43/$D43*100,1)</f>
        <v>0.1</v>
      </c>
      <c r="Q43" s="1319">
        <f>SUM(Q35:Q42)</f>
        <v>216169</v>
      </c>
      <c r="R43" s="1257">
        <f>+ROUND(Q43/$D43*100,1)</f>
        <v>12</v>
      </c>
      <c r="S43" s="1319">
        <f>SUM(S35:S42)</f>
        <v>1368</v>
      </c>
      <c r="T43" s="1320">
        <f>+ROUND(S43/$D43*100,1)</f>
        <v>0.1</v>
      </c>
      <c r="U43" s="1256">
        <f>SUM(U35:U42)</f>
        <v>181461</v>
      </c>
      <c r="V43" s="1256">
        <f>SUM(V35:V42)</f>
        <v>85612</v>
      </c>
      <c r="W43" s="1257">
        <f>+ROUND(V43/$U43*100,1)</f>
        <v>47.2</v>
      </c>
      <c r="X43" s="1256">
        <f>SUM(X35:X42)</f>
        <v>39421</v>
      </c>
      <c r="Y43" s="1257">
        <f>+ROUND(X43/$U43*100,1)</f>
        <v>21.7</v>
      </c>
      <c r="Z43" s="1256">
        <f>SUM(Z35:Z42)</f>
        <v>14939</v>
      </c>
      <c r="AA43" s="1257">
        <f>+ROUND(Z43/$U43*100,1)</f>
        <v>8.1999999999999993</v>
      </c>
      <c r="AB43" s="1256">
        <f>SUM(AB35:AB42)</f>
        <v>45855</v>
      </c>
      <c r="AC43" s="1257">
        <f>+ROUND(AB43/$U43*100,1)</f>
        <v>25.3</v>
      </c>
      <c r="AD43" s="1256">
        <f>SUM(AD35:AD42)</f>
        <v>0</v>
      </c>
      <c r="AE43" s="1257">
        <f>+ROUND(AD43/$U43*100,1)</f>
        <v>0</v>
      </c>
      <c r="AF43" s="1256">
        <f>SUM(AF35:AF42)</f>
        <v>336</v>
      </c>
      <c r="AG43" s="1257">
        <f>+ROUND(AF43/$U43*100,1)</f>
        <v>0.2</v>
      </c>
      <c r="AH43" s="1256">
        <f>SUM(AH35:AH42)</f>
        <v>23934</v>
      </c>
      <c r="AI43" s="1257">
        <f>+ROUND(AH43/$U43*100,1)</f>
        <v>13.2</v>
      </c>
      <c r="AJ43" s="1256">
        <f>SUM(AJ35:AJ42)</f>
        <v>548</v>
      </c>
      <c r="AK43" s="1257">
        <f>+ROUND(AJ43/$U43*100,1)</f>
        <v>0.3</v>
      </c>
    </row>
    <row r="44" spans="1:37" s="1258" customFormat="1" ht="14.1" customHeight="1">
      <c r="A44" s="2804"/>
      <c r="B44" s="1141"/>
      <c r="C44" s="1142"/>
      <c r="D44" s="1148"/>
      <c r="E44" s="1148"/>
      <c r="F44" s="1150"/>
      <c r="G44" s="1321"/>
      <c r="H44" s="1150"/>
      <c r="I44" s="1321"/>
      <c r="J44" s="1150"/>
      <c r="K44" s="1321"/>
      <c r="L44" s="1150"/>
      <c r="M44" s="1321"/>
      <c r="N44" s="1150"/>
      <c r="O44" s="1321"/>
      <c r="P44" s="1150"/>
      <c r="Q44" s="1321"/>
      <c r="R44" s="1150"/>
      <c r="S44" s="1321"/>
      <c r="T44" s="1322"/>
      <c r="U44" s="1323"/>
      <c r="V44" s="1148"/>
      <c r="W44" s="1150"/>
      <c r="X44" s="1321"/>
      <c r="Y44" s="1150"/>
      <c r="Z44" s="1321"/>
      <c r="AA44" s="1150"/>
      <c r="AB44" s="1321"/>
      <c r="AC44" s="1150"/>
      <c r="AD44" s="1321"/>
      <c r="AE44" s="1150"/>
      <c r="AF44" s="1321"/>
      <c r="AG44" s="1150"/>
      <c r="AH44" s="1321"/>
      <c r="AI44" s="1150"/>
      <c r="AJ44" s="1321"/>
      <c r="AK44" s="1150"/>
    </row>
    <row r="45" spans="1:37" s="13" customFormat="1" ht="14.1" customHeight="1">
      <c r="A45" s="2804" t="s">
        <v>735</v>
      </c>
      <c r="B45" s="1245">
        <v>70</v>
      </c>
      <c r="C45" s="1245" t="s">
        <v>736</v>
      </c>
      <c r="D45" s="1245">
        <v>1096835</v>
      </c>
      <c r="E45" s="1245">
        <f>I45+K45+M45+O45+Q45+S45</f>
        <v>265342</v>
      </c>
      <c r="F45" s="1247">
        <f>E45/$D45*100</f>
        <v>24.191605847734618</v>
      </c>
      <c r="G45" s="1246">
        <f>I45+M45+Q45+S45</f>
        <v>82806</v>
      </c>
      <c r="H45" s="1247">
        <f>G45/$D45*100</f>
        <v>7.549540268135134</v>
      </c>
      <c r="I45" s="1246">
        <v>73317</v>
      </c>
      <c r="J45" s="1247">
        <f>I45/$D45*100</f>
        <v>6.6844147023025338</v>
      </c>
      <c r="K45" s="1246">
        <v>182536</v>
      </c>
      <c r="L45" s="1247">
        <f>K45/$D45*100</f>
        <v>16.642065579599482</v>
      </c>
      <c r="M45" s="1246">
        <v>903</v>
      </c>
      <c r="N45" s="1247">
        <f>M45/$D45*100</f>
        <v>8.2327788591720713E-2</v>
      </c>
      <c r="O45" s="1246">
        <v>0</v>
      </c>
      <c r="P45" s="1247">
        <f>O45/$D45*100</f>
        <v>0</v>
      </c>
      <c r="Q45" s="1246">
        <v>5075</v>
      </c>
      <c r="R45" s="1247">
        <f>Q45/$D45*100</f>
        <v>0.46269493588370175</v>
      </c>
      <c r="S45" s="1246">
        <v>3511</v>
      </c>
      <c r="T45" s="1311">
        <f>S45/$D45*100</f>
        <v>0.3201028413571777</v>
      </c>
      <c r="U45" s="1328">
        <v>203826</v>
      </c>
      <c r="V45" s="1245">
        <f>Z45+AB45+AD45+AF45+AH45+AJ45</f>
        <v>47481</v>
      </c>
      <c r="W45" s="1247">
        <f>V45/$U45*100</f>
        <v>23.294869153101175</v>
      </c>
      <c r="X45" s="1246">
        <f>Z45+AD45+AH45+AJ45</f>
        <v>11143</v>
      </c>
      <c r="Y45" s="1247">
        <f>X45/$U45*100</f>
        <v>5.4669178613130809</v>
      </c>
      <c r="Z45" s="1246">
        <v>9443</v>
      </c>
      <c r="AA45" s="1247">
        <f>Z45/$U45*100</f>
        <v>4.6328731368912699</v>
      </c>
      <c r="AB45" s="1246">
        <v>36338</v>
      </c>
      <c r="AC45" s="1247">
        <f>AB45/$U45*100</f>
        <v>17.827951291788093</v>
      </c>
      <c r="AD45" s="1246">
        <v>903</v>
      </c>
      <c r="AE45" s="1247">
        <f>AD45/$U45*100</f>
        <v>0.44302493303111479</v>
      </c>
      <c r="AF45" s="1246">
        <v>0</v>
      </c>
      <c r="AG45" s="1247">
        <f>AF45/$U45*100</f>
        <v>0</v>
      </c>
      <c r="AH45" s="1246">
        <v>4</v>
      </c>
      <c r="AI45" s="1247">
        <f>AH45/$U45*100</f>
        <v>1.9624581751101432E-3</v>
      </c>
      <c r="AJ45" s="1246">
        <v>793</v>
      </c>
      <c r="AK45" s="1247">
        <f>AJ45/$U45*100</f>
        <v>0.38905733321558583</v>
      </c>
    </row>
    <row r="46" spans="1:37" s="13" customFormat="1" ht="14.1" customHeight="1">
      <c r="A46" s="2804"/>
      <c r="B46" s="1249">
        <v>83</v>
      </c>
      <c r="C46" s="1249" t="s">
        <v>737</v>
      </c>
      <c r="D46" s="1249">
        <v>203951</v>
      </c>
      <c r="E46" s="1249">
        <f>I46+K46+M46+O46+Q46+S46</f>
        <v>68772</v>
      </c>
      <c r="F46" s="1252">
        <f>E46/$D46*100</f>
        <v>33.719864085000815</v>
      </c>
      <c r="G46" s="1251">
        <f>I46+M46+Q46+S46</f>
        <v>1986</v>
      </c>
      <c r="H46" s="1252">
        <f>G46/$D46*100</f>
        <v>0.97376330589210147</v>
      </c>
      <c r="I46" s="1251">
        <v>0</v>
      </c>
      <c r="J46" s="1252">
        <f>I46/$D46*100</f>
        <v>0</v>
      </c>
      <c r="K46" s="1251">
        <v>66786</v>
      </c>
      <c r="L46" s="1252">
        <f>K46/$D46*100</f>
        <v>32.746100779108708</v>
      </c>
      <c r="M46" s="1251">
        <v>0</v>
      </c>
      <c r="N46" s="1252">
        <f>M46/$D46*100</f>
        <v>0</v>
      </c>
      <c r="O46" s="1251">
        <v>0</v>
      </c>
      <c r="P46" s="1252">
        <f>O46/$D46*100</f>
        <v>0</v>
      </c>
      <c r="Q46" s="1251">
        <v>1986</v>
      </c>
      <c r="R46" s="1252">
        <f>Q46/$D46*100</f>
        <v>0.97376330589210147</v>
      </c>
      <c r="S46" s="1251">
        <v>0</v>
      </c>
      <c r="T46" s="1314">
        <f>S46/$D46*100</f>
        <v>0</v>
      </c>
      <c r="U46" s="1329">
        <v>20394</v>
      </c>
      <c r="V46" s="1249">
        <f>Z46+AB46+AD46+AF46+AH46+AJ46</f>
        <v>0</v>
      </c>
      <c r="W46" s="1252">
        <f>V46/$U46*100</f>
        <v>0</v>
      </c>
      <c r="X46" s="1251">
        <f>Z46+AD46+AH46+AJ46</f>
        <v>0</v>
      </c>
      <c r="Y46" s="1252">
        <f>X46/$U46*100</f>
        <v>0</v>
      </c>
      <c r="Z46" s="1251">
        <v>0</v>
      </c>
      <c r="AA46" s="1252">
        <f>Z46/$U46*100</f>
        <v>0</v>
      </c>
      <c r="AB46" s="1251">
        <v>0</v>
      </c>
      <c r="AC46" s="1252">
        <f>AB46/$U46*100</f>
        <v>0</v>
      </c>
      <c r="AD46" s="1251">
        <v>0</v>
      </c>
      <c r="AE46" s="1252">
        <f>AD46/$U46*100</f>
        <v>0</v>
      </c>
      <c r="AF46" s="1251">
        <v>0</v>
      </c>
      <c r="AG46" s="1252">
        <f>AF46/$U46*100</f>
        <v>0</v>
      </c>
      <c r="AH46" s="1251">
        <v>0</v>
      </c>
      <c r="AI46" s="1252">
        <f>AH46/$U46*100</f>
        <v>0</v>
      </c>
      <c r="AJ46" s="1251">
        <v>0</v>
      </c>
      <c r="AK46" s="1252">
        <f>AJ46/$U46*100</f>
        <v>0</v>
      </c>
    </row>
    <row r="47" spans="1:37" s="13" customFormat="1" ht="14.1" customHeight="1">
      <c r="A47" s="2804"/>
      <c r="B47" s="1260">
        <v>76</v>
      </c>
      <c r="C47" s="1260" t="s">
        <v>738</v>
      </c>
      <c r="D47" s="1260">
        <v>98212</v>
      </c>
      <c r="E47" s="1249">
        <f t="shared" ref="E47:E49" si="60">I47+K47+M47+O47+Q47+S47</f>
        <v>2582</v>
      </c>
      <c r="F47" s="1252">
        <f t="shared" ref="F47:F49" si="61">E47/$D47*100</f>
        <v>2.6290066386999551</v>
      </c>
      <c r="G47" s="1251">
        <f t="shared" ref="G47:G49" si="62">I47+M47+Q47+S47</f>
        <v>2462</v>
      </c>
      <c r="H47" s="1252">
        <f t="shared" ref="H47:H49" si="63">G47/$D47*100</f>
        <v>2.506821976947827</v>
      </c>
      <c r="I47" s="1265">
        <v>455</v>
      </c>
      <c r="J47" s="1252">
        <f t="shared" ref="J47:J49" si="64">I47/$D47*100</f>
        <v>0.46328350914348554</v>
      </c>
      <c r="K47" s="1265">
        <v>120</v>
      </c>
      <c r="L47" s="1252">
        <f t="shared" ref="L47:L50" si="65">K47/$D47*100</f>
        <v>0.12218466175212805</v>
      </c>
      <c r="M47" s="1265">
        <v>0</v>
      </c>
      <c r="N47" s="1252">
        <f t="shared" ref="N47:N49" si="66">M47/$D47*100</f>
        <v>0</v>
      </c>
      <c r="O47" s="1265">
        <v>0</v>
      </c>
      <c r="P47" s="1252">
        <f t="shared" ref="P47:P49" si="67">O47/$D47*100</f>
        <v>0</v>
      </c>
      <c r="Q47" s="1265">
        <v>1939</v>
      </c>
      <c r="R47" s="1252">
        <f t="shared" ref="R47:R49" si="68">Q47/$D47*100</f>
        <v>1.9743004928114691</v>
      </c>
      <c r="S47" s="1265">
        <v>68</v>
      </c>
      <c r="T47" s="1314">
        <f t="shared" ref="T47:T50" si="69">S47/$D47*100</f>
        <v>6.9237974992872556E-2</v>
      </c>
      <c r="U47" s="1328">
        <v>9407</v>
      </c>
      <c r="V47" s="1249">
        <f t="shared" ref="V47:V49" si="70">Z47+AB47+AD47+AF47+AH47+AJ47</f>
        <v>605</v>
      </c>
      <c r="W47" s="1252">
        <f t="shared" ref="W47:W49" si="71">V47/$U47*100</f>
        <v>6.4313808865738284</v>
      </c>
      <c r="X47" s="1251">
        <f t="shared" ref="X47:X49" si="72">Z47+AD47+AH47+AJ47</f>
        <v>605</v>
      </c>
      <c r="Y47" s="1252">
        <f t="shared" ref="Y47:Y49" si="73">X47/$U47*100</f>
        <v>6.4313808865738284</v>
      </c>
      <c r="Z47" s="1265">
        <v>0</v>
      </c>
      <c r="AA47" s="1252">
        <f t="shared" ref="AA47:AA49" si="74">Z47/$U47*100</f>
        <v>0</v>
      </c>
      <c r="AB47" s="1265">
        <v>0</v>
      </c>
      <c r="AC47" s="1252">
        <f t="shared" ref="AC47:AC49" si="75">AB47/$U47*100</f>
        <v>0</v>
      </c>
      <c r="AD47" s="1265">
        <v>0</v>
      </c>
      <c r="AE47" s="1252">
        <f t="shared" ref="AE47:AE49" si="76">AD47/$U47*100</f>
        <v>0</v>
      </c>
      <c r="AF47" s="1265">
        <v>0</v>
      </c>
      <c r="AG47" s="1252">
        <f t="shared" ref="AG47:AG49" si="77">AF47/$U47*100</f>
        <v>0</v>
      </c>
      <c r="AH47" s="1265">
        <v>571</v>
      </c>
      <c r="AI47" s="1252">
        <f t="shared" ref="AI47:AI50" si="78">AH47/$U47*100</f>
        <v>6.0699479111300096</v>
      </c>
      <c r="AJ47" s="1265">
        <v>34</v>
      </c>
      <c r="AK47" s="1252">
        <f t="shared" ref="AK47:AK49" si="79">AJ47/$U47*100</f>
        <v>0.36143297544381842</v>
      </c>
    </row>
    <row r="48" spans="1:37" s="13" customFormat="1" ht="14.1" customHeight="1">
      <c r="A48" s="2804"/>
      <c r="B48" s="1260">
        <v>93</v>
      </c>
      <c r="C48" s="1260" t="s">
        <v>740</v>
      </c>
      <c r="D48" s="1260">
        <v>133549</v>
      </c>
      <c r="E48" s="1249">
        <f t="shared" si="60"/>
        <v>7385</v>
      </c>
      <c r="F48" s="1252">
        <f t="shared" si="61"/>
        <v>5.5298055395397938</v>
      </c>
      <c r="G48" s="1251">
        <f t="shared" si="62"/>
        <v>7385</v>
      </c>
      <c r="H48" s="1252">
        <f t="shared" si="63"/>
        <v>5.5298055395397938</v>
      </c>
      <c r="I48" s="1265">
        <v>0</v>
      </c>
      <c r="J48" s="1252">
        <f t="shared" si="64"/>
        <v>0</v>
      </c>
      <c r="K48" s="1265">
        <v>0</v>
      </c>
      <c r="L48" s="1252">
        <f t="shared" si="65"/>
        <v>0</v>
      </c>
      <c r="M48" s="1265">
        <v>0</v>
      </c>
      <c r="N48" s="1252">
        <f t="shared" si="66"/>
        <v>0</v>
      </c>
      <c r="O48" s="1265">
        <v>0</v>
      </c>
      <c r="P48" s="1252">
        <f t="shared" si="67"/>
        <v>0</v>
      </c>
      <c r="Q48" s="1265">
        <v>7385</v>
      </c>
      <c r="R48" s="1252">
        <f t="shared" si="68"/>
        <v>5.5298055395397938</v>
      </c>
      <c r="S48" s="1265">
        <v>0</v>
      </c>
      <c r="T48" s="1314">
        <f t="shared" si="69"/>
        <v>0</v>
      </c>
      <c r="U48" s="1330">
        <v>31387</v>
      </c>
      <c r="V48" s="1249">
        <f t="shared" si="70"/>
        <v>1770</v>
      </c>
      <c r="W48" s="1252">
        <f t="shared" si="71"/>
        <v>5.6392774078440118</v>
      </c>
      <c r="X48" s="1251">
        <f t="shared" si="72"/>
        <v>1770</v>
      </c>
      <c r="Y48" s="1252">
        <f t="shared" si="73"/>
        <v>5.6392774078440118</v>
      </c>
      <c r="Z48" s="1265">
        <v>0</v>
      </c>
      <c r="AA48" s="1252">
        <f t="shared" si="74"/>
        <v>0</v>
      </c>
      <c r="AB48" s="1265">
        <v>0</v>
      </c>
      <c r="AC48" s="1252">
        <f t="shared" si="75"/>
        <v>0</v>
      </c>
      <c r="AD48" s="1265">
        <v>0</v>
      </c>
      <c r="AE48" s="1252">
        <f t="shared" si="76"/>
        <v>0</v>
      </c>
      <c r="AF48" s="1265">
        <v>0</v>
      </c>
      <c r="AG48" s="1252">
        <f t="shared" si="77"/>
        <v>0</v>
      </c>
      <c r="AH48" s="1265">
        <v>1770</v>
      </c>
      <c r="AI48" s="1252">
        <f t="shared" si="78"/>
        <v>5.6392774078440118</v>
      </c>
      <c r="AJ48" s="1265">
        <v>0</v>
      </c>
      <c r="AK48" s="1252">
        <f t="shared" si="79"/>
        <v>0</v>
      </c>
    </row>
    <row r="49" spans="1:37" s="13" customFormat="1" ht="14.1" customHeight="1">
      <c r="A49" s="2804"/>
      <c r="B49" s="1260">
        <v>94</v>
      </c>
      <c r="C49" s="1260" t="s">
        <v>741</v>
      </c>
      <c r="D49" s="1260">
        <v>110150</v>
      </c>
      <c r="E49" s="1249">
        <f t="shared" si="60"/>
        <v>11610</v>
      </c>
      <c r="F49" s="1252">
        <f t="shared" si="61"/>
        <v>10.540172492056286</v>
      </c>
      <c r="G49" s="1251">
        <f t="shared" si="62"/>
        <v>0</v>
      </c>
      <c r="H49" s="1252">
        <f t="shared" si="63"/>
        <v>0</v>
      </c>
      <c r="I49" s="1265">
        <v>0</v>
      </c>
      <c r="J49" s="1252">
        <f t="shared" si="64"/>
        <v>0</v>
      </c>
      <c r="K49" s="1265">
        <v>0</v>
      </c>
      <c r="L49" s="1252">
        <f t="shared" si="65"/>
        <v>0</v>
      </c>
      <c r="M49" s="1265">
        <v>0</v>
      </c>
      <c r="N49" s="1252">
        <f t="shared" si="66"/>
        <v>0</v>
      </c>
      <c r="O49" s="1265">
        <v>11610</v>
      </c>
      <c r="P49" s="1252">
        <f t="shared" si="67"/>
        <v>10.540172492056286</v>
      </c>
      <c r="Q49" s="1265">
        <v>0</v>
      </c>
      <c r="R49" s="1252">
        <f t="shared" si="68"/>
        <v>0</v>
      </c>
      <c r="S49" s="1265">
        <v>0</v>
      </c>
      <c r="T49" s="1314">
        <f t="shared" si="69"/>
        <v>0</v>
      </c>
      <c r="U49" s="1329">
        <v>33094</v>
      </c>
      <c r="V49" s="1249">
        <f t="shared" si="70"/>
        <v>11610</v>
      </c>
      <c r="W49" s="1252">
        <f t="shared" si="71"/>
        <v>35.081887955520642</v>
      </c>
      <c r="X49" s="1251">
        <f t="shared" si="72"/>
        <v>0</v>
      </c>
      <c r="Y49" s="1252">
        <f t="shared" si="73"/>
        <v>0</v>
      </c>
      <c r="Z49" s="1265">
        <v>0</v>
      </c>
      <c r="AA49" s="1252">
        <f t="shared" si="74"/>
        <v>0</v>
      </c>
      <c r="AB49" s="1265">
        <v>0</v>
      </c>
      <c r="AC49" s="1252">
        <f t="shared" si="75"/>
        <v>0</v>
      </c>
      <c r="AD49" s="1265">
        <v>0</v>
      </c>
      <c r="AE49" s="1252">
        <f t="shared" si="76"/>
        <v>0</v>
      </c>
      <c r="AF49" s="1265">
        <v>11610</v>
      </c>
      <c r="AG49" s="1252">
        <f t="shared" si="77"/>
        <v>35.081887955520642</v>
      </c>
      <c r="AH49" s="1265">
        <v>0</v>
      </c>
      <c r="AI49" s="1252">
        <f t="shared" si="78"/>
        <v>0</v>
      </c>
      <c r="AJ49" s="1265">
        <v>0</v>
      </c>
      <c r="AK49" s="1252">
        <f t="shared" si="79"/>
        <v>0</v>
      </c>
    </row>
    <row r="50" spans="1:37" s="13" customFormat="1" ht="14.1" customHeight="1" thickBot="1">
      <c r="A50" s="2804"/>
      <c r="B50" s="1253">
        <v>91</v>
      </c>
      <c r="C50" s="1253" t="s">
        <v>810</v>
      </c>
      <c r="D50" s="1253">
        <v>125213</v>
      </c>
      <c r="E50" s="1253">
        <f>I50+K50+M50+O50+Q50+S50</f>
        <v>33433</v>
      </c>
      <c r="F50" s="1255">
        <f>E50/$D50*100</f>
        <v>26.700901663565286</v>
      </c>
      <c r="G50" s="1254">
        <f>I50+M50+Q50+S50</f>
        <v>33433</v>
      </c>
      <c r="H50" s="1255">
        <f>G50/$D50*100</f>
        <v>26.700901663565286</v>
      </c>
      <c r="I50" s="1254">
        <v>0</v>
      </c>
      <c r="J50" s="1255">
        <f>I50/$D50*100</f>
        <v>0</v>
      </c>
      <c r="K50" s="1254">
        <v>0</v>
      </c>
      <c r="L50" s="1252">
        <f t="shared" si="65"/>
        <v>0</v>
      </c>
      <c r="M50" s="1254">
        <v>6840</v>
      </c>
      <c r="N50" s="1255">
        <f>M50/$D50*100</f>
        <v>5.4626915735586561</v>
      </c>
      <c r="O50" s="1254">
        <v>0</v>
      </c>
      <c r="P50" s="1255">
        <f>O50/$D50*100</f>
        <v>0</v>
      </c>
      <c r="Q50" s="1254">
        <v>26593</v>
      </c>
      <c r="R50" s="1255">
        <f>Q50/$D50*100</f>
        <v>21.238210090006628</v>
      </c>
      <c r="S50" s="1254">
        <v>0</v>
      </c>
      <c r="T50" s="1314">
        <f t="shared" si="69"/>
        <v>0</v>
      </c>
      <c r="U50" s="1328">
        <v>125213</v>
      </c>
      <c r="V50" s="1253">
        <f>Z50+AB50+AD50+AF50+AH50+AJ50</f>
        <v>33433</v>
      </c>
      <c r="W50" s="1255">
        <f>V50/$U50*100</f>
        <v>26.700901663565286</v>
      </c>
      <c r="X50" s="1254">
        <f>Z50+AD50+AH50+AJ50</f>
        <v>33433</v>
      </c>
      <c r="Y50" s="1255">
        <f>X50/$U50*100</f>
        <v>26.700901663565286</v>
      </c>
      <c r="Z50" s="1254">
        <v>0</v>
      </c>
      <c r="AA50" s="1255">
        <f>Z50/$U50*100</f>
        <v>0</v>
      </c>
      <c r="AB50" s="1254">
        <v>0</v>
      </c>
      <c r="AC50" s="1255">
        <f>AB50/$U50*100</f>
        <v>0</v>
      </c>
      <c r="AD50" s="1254">
        <v>6840</v>
      </c>
      <c r="AE50" s="1255">
        <f>AD50/$U50*100</f>
        <v>5.4626915735586561</v>
      </c>
      <c r="AF50" s="1254">
        <v>0</v>
      </c>
      <c r="AG50" s="1255">
        <f>AF50/$U50*100</f>
        <v>0</v>
      </c>
      <c r="AH50" s="1254">
        <v>26593</v>
      </c>
      <c r="AI50" s="1252">
        <f t="shared" si="78"/>
        <v>21.238210090006628</v>
      </c>
      <c r="AJ50" s="1254">
        <v>0</v>
      </c>
      <c r="AK50" s="1255">
        <f>AJ50/$U50*100</f>
        <v>0</v>
      </c>
    </row>
    <row r="51" spans="1:37" s="1258" customFormat="1" ht="14.1" customHeight="1" thickTop="1">
      <c r="A51" s="2804"/>
      <c r="B51" s="1130"/>
      <c r="C51" s="1131" t="s">
        <v>113</v>
      </c>
      <c r="D51" s="1256">
        <f>SUM(D45:D50)</f>
        <v>1767910</v>
      </c>
      <c r="E51" s="1256">
        <f>SUM(E45:E50)</f>
        <v>389124</v>
      </c>
      <c r="F51" s="1257">
        <f>+ROUND(E51/$D51*100,1)</f>
        <v>22</v>
      </c>
      <c r="G51" s="1319">
        <f>SUM(G45:G50)</f>
        <v>128072</v>
      </c>
      <c r="H51" s="1257">
        <f>+ROUND(G51/$D51*100,1)</f>
        <v>7.2</v>
      </c>
      <c r="I51" s="1319">
        <f>SUM(I45:I50)</f>
        <v>73772</v>
      </c>
      <c r="J51" s="1257">
        <f>+ROUND(I51/$D51*100,1)</f>
        <v>4.2</v>
      </c>
      <c r="K51" s="1319">
        <f>SUM(K45:K50)</f>
        <v>249442</v>
      </c>
      <c r="L51" s="1257">
        <f>+ROUND(K51/$D51*100,1)</f>
        <v>14.1</v>
      </c>
      <c r="M51" s="1319">
        <f>SUM(M45:M50)</f>
        <v>7743</v>
      </c>
      <c r="N51" s="1257">
        <f>+ROUND(M51/$D51*100,1)</f>
        <v>0.4</v>
      </c>
      <c r="O51" s="1319">
        <f>SUM(O45:O50)</f>
        <v>11610</v>
      </c>
      <c r="P51" s="1257">
        <f>+ROUND(O51/$D51*100,1)</f>
        <v>0.7</v>
      </c>
      <c r="Q51" s="1319">
        <f>SUM(Q45:Q50)</f>
        <v>42978</v>
      </c>
      <c r="R51" s="1257">
        <f>+ROUND(Q51/$D51*100,1)</f>
        <v>2.4</v>
      </c>
      <c r="S51" s="1319">
        <f>SUM(S45:S50)</f>
        <v>3579</v>
      </c>
      <c r="T51" s="1320">
        <f>+ROUND(S51/$D51*100,1)</f>
        <v>0.2</v>
      </c>
      <c r="U51" s="1256">
        <f>SUM(U45:U50)</f>
        <v>423321</v>
      </c>
      <c r="V51" s="1256">
        <f>SUM(V45:V50)</f>
        <v>94899</v>
      </c>
      <c r="W51" s="1257">
        <f>+ROUND(V51/$U51*100,1)</f>
        <v>22.4</v>
      </c>
      <c r="X51" s="1256">
        <f>SUM(X45:X50)</f>
        <v>46951</v>
      </c>
      <c r="Y51" s="1257">
        <f>+ROUND(X51/$U51*100,1)</f>
        <v>11.1</v>
      </c>
      <c r="Z51" s="1256">
        <f>SUM(Z45:Z50)</f>
        <v>9443</v>
      </c>
      <c r="AA51" s="1257">
        <f>+ROUND(Z51/$U51*100,1)</f>
        <v>2.2000000000000002</v>
      </c>
      <c r="AB51" s="1256">
        <f>SUM(AB45:AB50)</f>
        <v>36338</v>
      </c>
      <c r="AC51" s="1257">
        <f>+ROUND(AB51/$U51*100,1)</f>
        <v>8.6</v>
      </c>
      <c r="AD51" s="1256">
        <f>SUM(AD45:AD50)</f>
        <v>7743</v>
      </c>
      <c r="AE51" s="1257">
        <f>+ROUND(AD51/$U51*100,1)</f>
        <v>1.8</v>
      </c>
      <c r="AF51" s="1319">
        <f>SUM(AF45:AF50)</f>
        <v>11610</v>
      </c>
      <c r="AG51" s="1257">
        <f>+ROUND(AF51/$U51*100,1)</f>
        <v>2.7</v>
      </c>
      <c r="AH51" s="1256">
        <f>SUM(AH45:AH50)</f>
        <v>28938</v>
      </c>
      <c r="AI51" s="1257">
        <f>+ROUND(AH51/$U51*100,1)</f>
        <v>6.8</v>
      </c>
      <c r="AJ51" s="1256">
        <f>SUM(AJ45:AJ50)</f>
        <v>827</v>
      </c>
      <c r="AK51" s="1257">
        <f>+ROUND(AJ51/$U51*100,1)</f>
        <v>0.2</v>
      </c>
    </row>
    <row r="52" spans="1:37" s="1258" customFormat="1" ht="14.1" customHeight="1">
      <c r="A52" s="2804"/>
      <c r="B52" s="1141"/>
      <c r="C52" s="1142"/>
      <c r="D52" s="1148"/>
      <c r="E52" s="1148"/>
      <c r="F52" s="1150"/>
      <c r="G52" s="1321"/>
      <c r="H52" s="1150"/>
      <c r="I52" s="1321"/>
      <c r="J52" s="1150"/>
      <c r="K52" s="1321"/>
      <c r="L52" s="1150"/>
      <c r="M52" s="1321"/>
      <c r="N52" s="1150"/>
      <c r="O52" s="1321"/>
      <c r="P52" s="1150"/>
      <c r="Q52" s="1321"/>
      <c r="R52" s="1150"/>
      <c r="S52" s="1321"/>
      <c r="T52" s="1322"/>
      <c r="U52" s="1323"/>
      <c r="V52" s="1148"/>
      <c r="W52" s="1150"/>
      <c r="X52" s="1321"/>
      <c r="Y52" s="1150"/>
      <c r="Z52" s="1321"/>
      <c r="AA52" s="1150"/>
      <c r="AB52" s="1321"/>
      <c r="AC52" s="1150"/>
      <c r="AD52" s="1321"/>
      <c r="AE52" s="1150"/>
      <c r="AF52" s="1321"/>
      <c r="AG52" s="1150"/>
      <c r="AH52" s="1321"/>
      <c r="AI52" s="1150"/>
      <c r="AJ52" s="1321"/>
      <c r="AK52" s="1150"/>
    </row>
    <row r="53" spans="1:37" s="13" customFormat="1" ht="14.1" customHeight="1" thickBot="1">
      <c r="A53" s="2804" t="s">
        <v>743</v>
      </c>
      <c r="B53" s="1262">
        <v>20</v>
      </c>
      <c r="C53" s="1262" t="s">
        <v>744</v>
      </c>
      <c r="D53" s="1262">
        <v>92764</v>
      </c>
      <c r="E53" s="1262">
        <f>I53+K53+M53+O53+Q53+S53</f>
        <v>2012</v>
      </c>
      <c r="F53" s="1263">
        <f>E53/$D53*100</f>
        <v>2.1689448492949852</v>
      </c>
      <c r="G53" s="1331">
        <f>I53+M53+Q53+S53</f>
        <v>2012</v>
      </c>
      <c r="H53" s="1263">
        <f>G53/$D53*100</f>
        <v>2.1689448492949852</v>
      </c>
      <c r="I53" s="1331">
        <v>2012</v>
      </c>
      <c r="J53" s="1263">
        <f>I53/$D53*100</f>
        <v>2.1689448492949852</v>
      </c>
      <c r="K53" s="1331">
        <v>0</v>
      </c>
      <c r="L53" s="1263">
        <f>K53/$D53*100</f>
        <v>0</v>
      </c>
      <c r="M53" s="1331">
        <v>0</v>
      </c>
      <c r="N53" s="1263">
        <f>M53/$D53*100</f>
        <v>0</v>
      </c>
      <c r="O53" s="1331">
        <v>0</v>
      </c>
      <c r="P53" s="1263">
        <f>O53/$D53*100</f>
        <v>0</v>
      </c>
      <c r="Q53" s="1331">
        <v>0</v>
      </c>
      <c r="R53" s="1263">
        <f>Q53/$D53*100</f>
        <v>0</v>
      </c>
      <c r="S53" s="1331">
        <v>0</v>
      </c>
      <c r="T53" s="1332">
        <f>S53/$D53*100</f>
        <v>0</v>
      </c>
      <c r="U53" s="1333">
        <v>8111</v>
      </c>
      <c r="V53" s="1262">
        <f>Z53+AB53+AD53+AF53+AH53+AJ53</f>
        <v>0</v>
      </c>
      <c r="W53" s="1263">
        <f>V53/$U53*100</f>
        <v>0</v>
      </c>
      <c r="X53" s="1331">
        <f>Z53+AD53+AH53+AJ53</f>
        <v>0</v>
      </c>
      <c r="Y53" s="1263">
        <f>X53/$U53*100</f>
        <v>0</v>
      </c>
      <c r="Z53" s="1331">
        <v>0</v>
      </c>
      <c r="AA53" s="1263">
        <f>Z53/$U53*100</f>
        <v>0</v>
      </c>
      <c r="AB53" s="1331">
        <v>0</v>
      </c>
      <c r="AC53" s="1263">
        <f>AB53/$U53*100</f>
        <v>0</v>
      </c>
      <c r="AD53" s="1331">
        <v>0</v>
      </c>
      <c r="AE53" s="1263">
        <f>AD53/$U53*100</f>
        <v>0</v>
      </c>
      <c r="AF53" s="1331">
        <v>0</v>
      </c>
      <c r="AG53" s="1263">
        <f>AF53/$U53*100</f>
        <v>0</v>
      </c>
      <c r="AH53" s="1331">
        <v>0</v>
      </c>
      <c r="AI53" s="1263">
        <f>AH53/$U53*100</f>
        <v>0</v>
      </c>
      <c r="AJ53" s="1331">
        <v>0</v>
      </c>
      <c r="AK53" s="1263">
        <f>AJ53/$U53*100</f>
        <v>0</v>
      </c>
    </row>
    <row r="54" spans="1:37" s="1258" customFormat="1" ht="14.1" customHeight="1" thickTop="1">
      <c r="A54" s="2804"/>
      <c r="B54" s="1130"/>
      <c r="C54" s="1131" t="s">
        <v>113</v>
      </c>
      <c r="D54" s="1256">
        <f>SUM(D53)</f>
        <v>92764</v>
      </c>
      <c r="E54" s="1256">
        <f>SUM(E53)</f>
        <v>2012</v>
      </c>
      <c r="F54" s="1257">
        <f>+ROUND(E54/$D54*100,1)</f>
        <v>2.2000000000000002</v>
      </c>
      <c r="G54" s="1319">
        <f>SUM(G53)</f>
        <v>2012</v>
      </c>
      <c r="H54" s="1257">
        <f>+ROUND(G54/$D54*100,1)</f>
        <v>2.2000000000000002</v>
      </c>
      <c r="I54" s="1319">
        <f>SUM(I53)</f>
        <v>2012</v>
      </c>
      <c r="J54" s="1257">
        <f>+ROUND(I54/$D54*100,1)</f>
        <v>2.2000000000000002</v>
      </c>
      <c r="K54" s="1319">
        <f>SUM(K53)</f>
        <v>0</v>
      </c>
      <c r="L54" s="1257">
        <f>+ROUND(K54/$D54*100,1)</f>
        <v>0</v>
      </c>
      <c r="M54" s="1319">
        <f>SUM(M53)</f>
        <v>0</v>
      </c>
      <c r="N54" s="1257">
        <f>+ROUND(M54/$D54*100,1)</f>
        <v>0</v>
      </c>
      <c r="O54" s="1319">
        <f>SUM(O53)</f>
        <v>0</v>
      </c>
      <c r="P54" s="1257">
        <f>+ROUND(O54/$D54*100,1)</f>
        <v>0</v>
      </c>
      <c r="Q54" s="1319">
        <f>SUM(Q53)</f>
        <v>0</v>
      </c>
      <c r="R54" s="1257">
        <f>+ROUND(Q54/$D54*100,1)</f>
        <v>0</v>
      </c>
      <c r="S54" s="1319">
        <f>SUM(S53)</f>
        <v>0</v>
      </c>
      <c r="T54" s="1320">
        <f>+ROUND(S54/$D54*100,1)</f>
        <v>0</v>
      </c>
      <c r="U54" s="1256">
        <f>SUM(U53)</f>
        <v>8111</v>
      </c>
      <c r="V54" s="1256">
        <f>SUM(V53)</f>
        <v>0</v>
      </c>
      <c r="W54" s="1257">
        <f>+ROUND(V54/$U54*100,1)</f>
        <v>0</v>
      </c>
      <c r="X54" s="1256">
        <f>SUM(X53)</f>
        <v>0</v>
      </c>
      <c r="Y54" s="1257">
        <f>+ROUND(X54/$U54*100,1)</f>
        <v>0</v>
      </c>
      <c r="Z54" s="1256">
        <f>SUM(Z53)</f>
        <v>0</v>
      </c>
      <c r="AA54" s="1257">
        <f>+ROUND(Z54/$U54*100,1)</f>
        <v>0</v>
      </c>
      <c r="AB54" s="1256">
        <f>SUM(AB53)</f>
        <v>0</v>
      </c>
      <c r="AC54" s="1257">
        <f>+ROUND(AB54/$U54*100,1)</f>
        <v>0</v>
      </c>
      <c r="AD54" s="1256">
        <f>SUM(AD53)</f>
        <v>0</v>
      </c>
      <c r="AE54" s="1257">
        <f>+ROUND(AD54/$U54*100,1)</f>
        <v>0</v>
      </c>
      <c r="AF54" s="1256">
        <f>SUM(AF53)</f>
        <v>0</v>
      </c>
      <c r="AG54" s="1257">
        <f>+ROUND(AF54/$U54*100,1)</f>
        <v>0</v>
      </c>
      <c r="AH54" s="1256">
        <f>SUM(AH53)</f>
        <v>0</v>
      </c>
      <c r="AI54" s="1257">
        <f>+ROUND(AH54/$U54*100,1)</f>
        <v>0</v>
      </c>
      <c r="AJ54" s="1256">
        <f>SUM(AJ53)</f>
        <v>0</v>
      </c>
      <c r="AK54" s="1257">
        <f>+ROUND(AJ54/$U54*100,1)</f>
        <v>0</v>
      </c>
    </row>
    <row r="55" spans="1:37" s="1258" customFormat="1" ht="14.1" customHeight="1">
      <c r="A55" s="2804"/>
      <c r="B55" s="1141"/>
      <c r="C55" s="1142"/>
      <c r="D55" s="1148"/>
      <c r="E55" s="1148"/>
      <c r="F55" s="1150"/>
      <c r="G55" s="1321"/>
      <c r="H55" s="1150"/>
      <c r="I55" s="1321"/>
      <c r="J55" s="1150"/>
      <c r="K55" s="1321"/>
      <c r="L55" s="1150"/>
      <c r="M55" s="1321"/>
      <c r="N55" s="1150"/>
      <c r="O55" s="1321"/>
      <c r="P55" s="1150"/>
      <c r="Q55" s="1321"/>
      <c r="R55" s="1150"/>
      <c r="S55" s="1321"/>
      <c r="T55" s="1322"/>
      <c r="U55" s="1323"/>
      <c r="V55" s="1148"/>
      <c r="W55" s="1150"/>
      <c r="X55" s="1321"/>
      <c r="Y55" s="1150"/>
      <c r="Z55" s="1321"/>
      <c r="AA55" s="1150"/>
      <c r="AB55" s="1321"/>
      <c r="AC55" s="1150"/>
      <c r="AD55" s="1321"/>
      <c r="AE55" s="1150"/>
      <c r="AF55" s="1321"/>
      <c r="AG55" s="1150"/>
      <c r="AH55" s="1321"/>
      <c r="AI55" s="1150"/>
      <c r="AJ55" s="1321"/>
      <c r="AK55" s="1150"/>
    </row>
    <row r="56" spans="1:37" s="13" customFormat="1" ht="14.1" customHeight="1">
      <c r="A56" s="2804" t="s">
        <v>503</v>
      </c>
      <c r="B56" s="1245">
        <v>4</v>
      </c>
      <c r="C56" s="1245" t="s">
        <v>746</v>
      </c>
      <c r="D56" s="1245">
        <v>1331467</v>
      </c>
      <c r="E56" s="1245">
        <f t="shared" ref="E56:E62" si="80">I56+K56+M56+O56+Q56+S56</f>
        <v>241750</v>
      </c>
      <c r="F56" s="1247">
        <f t="shared" ref="F56:F62" si="81">E56/$D56*100</f>
        <v>18.15666479154196</v>
      </c>
      <c r="G56" s="1246">
        <f t="shared" ref="G56:G62" si="82">I56+M56+Q56+S56</f>
        <v>134747</v>
      </c>
      <c r="H56" s="1247">
        <f t="shared" ref="H56:H62" si="83">G56/$D56*100</f>
        <v>10.120190736984092</v>
      </c>
      <c r="I56" s="1246">
        <v>6144</v>
      </c>
      <c r="J56" s="1247">
        <f t="shared" ref="J56:J62" si="84">I56/$D56*100</f>
        <v>0.46144590891099818</v>
      </c>
      <c r="K56" s="1246">
        <v>107003</v>
      </c>
      <c r="L56" s="1247">
        <f t="shared" ref="L56:L62" si="85">K56/$D56*100</f>
        <v>8.0364740545578677</v>
      </c>
      <c r="M56" s="1246">
        <v>16696</v>
      </c>
      <c r="N56" s="1247">
        <f t="shared" ref="N56:N62" si="86">M56/$D56*100</f>
        <v>1.2539552238245484</v>
      </c>
      <c r="O56" s="1246">
        <v>0</v>
      </c>
      <c r="P56" s="1247">
        <f t="shared" ref="P56:P62" si="87">O56/$D56*100</f>
        <v>0</v>
      </c>
      <c r="Q56" s="1246">
        <v>108980</v>
      </c>
      <c r="R56" s="1247">
        <f t="shared" ref="R56:R62" si="88">Q56/$D56*100</f>
        <v>8.1849568934115524</v>
      </c>
      <c r="S56" s="1246">
        <v>2927</v>
      </c>
      <c r="T56" s="1311">
        <f t="shared" ref="T56:T62" si="89">S56/$D56*100</f>
        <v>0.2198327108369941</v>
      </c>
      <c r="U56" s="1312">
        <v>79564</v>
      </c>
      <c r="V56" s="1245">
        <f t="shared" ref="V56:V62" si="90">Z56+AB56+AD56+AF56+AH56+AJ56</f>
        <v>16475</v>
      </c>
      <c r="W56" s="1247">
        <f t="shared" ref="W56:W62" si="91">V56/$U56*100</f>
        <v>20.706600975315471</v>
      </c>
      <c r="X56" s="1246">
        <f t="shared" ref="X56:X62" si="92">Z56+AD56+AH56+AJ56</f>
        <v>2889</v>
      </c>
      <c r="Y56" s="1247">
        <f t="shared" ref="Y56:Y62" si="93">X56/$U56*100</f>
        <v>3.6310391634407524</v>
      </c>
      <c r="Z56" s="1246">
        <v>1208</v>
      </c>
      <c r="AA56" s="1247">
        <f t="shared" ref="AA56:AA62" si="94">Z56/$U56*100</f>
        <v>1.5182745965512041</v>
      </c>
      <c r="AB56" s="1246">
        <v>13586</v>
      </c>
      <c r="AC56" s="1247">
        <f t="shared" ref="AC56:AC62" si="95">AB56/$U56*100</f>
        <v>17.075561811874717</v>
      </c>
      <c r="AD56" s="1246">
        <v>1491</v>
      </c>
      <c r="AE56" s="1247">
        <f t="shared" ref="AE56:AE62" si="96">AD56/$U56*100</f>
        <v>1.8739630988889446</v>
      </c>
      <c r="AF56" s="1246">
        <v>0</v>
      </c>
      <c r="AG56" s="1247">
        <f t="shared" ref="AG56:AG62" si="97">AF56/$U56*100</f>
        <v>0</v>
      </c>
      <c r="AH56" s="1246">
        <v>0</v>
      </c>
      <c r="AI56" s="1247">
        <f t="shared" ref="AI56:AI62" si="98">AH56/$U56*100</f>
        <v>0</v>
      </c>
      <c r="AJ56" s="1246">
        <v>190</v>
      </c>
      <c r="AK56" s="1247">
        <f t="shared" ref="AK56:AK62" si="99">AJ56/$U56*100</f>
        <v>0.23880146800060328</v>
      </c>
    </row>
    <row r="57" spans="1:37" s="13" customFormat="1" ht="14.1" customHeight="1">
      <c r="A57" s="2804"/>
      <c r="B57" s="1249">
        <v>41</v>
      </c>
      <c r="C57" s="1249" t="s">
        <v>747</v>
      </c>
      <c r="D57" s="1249">
        <v>227952</v>
      </c>
      <c r="E57" s="1249">
        <f t="shared" si="80"/>
        <v>147995</v>
      </c>
      <c r="F57" s="1252">
        <f t="shared" si="81"/>
        <v>64.923755878430541</v>
      </c>
      <c r="G57" s="1251">
        <f t="shared" si="82"/>
        <v>54453</v>
      </c>
      <c r="H57" s="1252">
        <f t="shared" si="83"/>
        <v>23.887923773425985</v>
      </c>
      <c r="I57" s="1251">
        <v>15123</v>
      </c>
      <c r="J57" s="1252">
        <f t="shared" si="84"/>
        <v>6.6342914297746898</v>
      </c>
      <c r="K57" s="1251">
        <v>93542</v>
      </c>
      <c r="L57" s="1252">
        <f t="shared" si="85"/>
        <v>41.035832105004559</v>
      </c>
      <c r="M57" s="1251">
        <v>972</v>
      </c>
      <c r="N57" s="1252">
        <f t="shared" si="86"/>
        <v>0.42640555906506628</v>
      </c>
      <c r="O57" s="1251">
        <v>0</v>
      </c>
      <c r="P57" s="1252">
        <f t="shared" si="87"/>
        <v>0</v>
      </c>
      <c r="Q57" s="1251">
        <v>37828</v>
      </c>
      <c r="R57" s="1252">
        <f t="shared" si="88"/>
        <v>16.594721695795606</v>
      </c>
      <c r="S57" s="1251">
        <v>530</v>
      </c>
      <c r="T57" s="1314">
        <f t="shared" si="89"/>
        <v>0.23250508879062259</v>
      </c>
      <c r="U57" s="1315">
        <v>44786</v>
      </c>
      <c r="V57" s="1249">
        <f t="shared" si="90"/>
        <v>23775</v>
      </c>
      <c r="W57" s="1252">
        <f t="shared" si="91"/>
        <v>53.08578573661412</v>
      </c>
      <c r="X57" s="1251">
        <f t="shared" si="92"/>
        <v>16651</v>
      </c>
      <c r="Y57" s="1252">
        <f t="shared" si="93"/>
        <v>37.179029160898494</v>
      </c>
      <c r="Z57" s="1251">
        <v>14219</v>
      </c>
      <c r="AA57" s="1252">
        <f t="shared" si="94"/>
        <v>31.748760773455992</v>
      </c>
      <c r="AB57" s="1251">
        <v>7124</v>
      </c>
      <c r="AC57" s="1252">
        <f t="shared" si="95"/>
        <v>15.906756575715624</v>
      </c>
      <c r="AD57" s="1251">
        <v>203</v>
      </c>
      <c r="AE57" s="1252">
        <f t="shared" si="96"/>
        <v>0.45326664582682086</v>
      </c>
      <c r="AF57" s="1251">
        <v>0</v>
      </c>
      <c r="AG57" s="1252">
        <f t="shared" si="97"/>
        <v>0</v>
      </c>
      <c r="AH57" s="1251">
        <v>2063</v>
      </c>
      <c r="AI57" s="1252">
        <f t="shared" si="98"/>
        <v>4.606350198722815</v>
      </c>
      <c r="AJ57" s="1251">
        <v>166</v>
      </c>
      <c r="AK57" s="1252">
        <f t="shared" si="99"/>
        <v>0.37065154289286828</v>
      </c>
    </row>
    <row r="58" spans="1:37" s="13" customFormat="1" ht="14.1" customHeight="1">
      <c r="A58" s="2804"/>
      <c r="B58" s="1249">
        <v>47</v>
      </c>
      <c r="C58" s="1249" t="s">
        <v>749</v>
      </c>
      <c r="D58" s="1249">
        <v>111644</v>
      </c>
      <c r="E58" s="1249">
        <f>I58+K58+M58+O58+Q58+S58</f>
        <v>32366</v>
      </c>
      <c r="F58" s="1252">
        <f>E58/$D58*100</f>
        <v>28.990362222779549</v>
      </c>
      <c r="G58" s="1251">
        <f>I58+M58+Q58+S58</f>
        <v>26160</v>
      </c>
      <c r="H58" s="1252">
        <f>G58/$D58*100</f>
        <v>23.431621941170146</v>
      </c>
      <c r="I58" s="1251">
        <v>2531</v>
      </c>
      <c r="J58" s="1252">
        <f>I58/$D58*100</f>
        <v>2.2670273368922649</v>
      </c>
      <c r="K58" s="1251">
        <v>6206</v>
      </c>
      <c r="L58" s="1252">
        <f>K58/$D58*100</f>
        <v>5.5587402816094009</v>
      </c>
      <c r="M58" s="1251">
        <v>6685</v>
      </c>
      <c r="N58" s="1252">
        <f>M58/$D58*100</f>
        <v>5.9877825946759344</v>
      </c>
      <c r="O58" s="1251">
        <v>0</v>
      </c>
      <c r="P58" s="1252">
        <f>O58/$D58*100</f>
        <v>0</v>
      </c>
      <c r="Q58" s="1251">
        <v>16211</v>
      </c>
      <c r="R58" s="1252">
        <f>Q58/$D58*100</f>
        <v>14.52026082906381</v>
      </c>
      <c r="S58" s="1251">
        <v>733</v>
      </c>
      <c r="T58" s="1314">
        <f>S58/$D58*100</f>
        <v>0.6565511805381391</v>
      </c>
      <c r="U58" s="1315">
        <v>23838</v>
      </c>
      <c r="V58" s="1249">
        <f>Z58+AB58+AD58+AF58+AH58+AJ58</f>
        <v>13577</v>
      </c>
      <c r="W58" s="1252">
        <f>V58/$U58*100</f>
        <v>56.955281483345921</v>
      </c>
      <c r="X58" s="1251">
        <f>Z58+AD58+AH58+AJ58</f>
        <v>12369</v>
      </c>
      <c r="Y58" s="1252">
        <f>X58/$U58*100</f>
        <v>51.887742260256729</v>
      </c>
      <c r="Z58" s="1251">
        <v>2201</v>
      </c>
      <c r="AA58" s="1252">
        <f>Z58/$U58*100</f>
        <v>9.2331571440557099</v>
      </c>
      <c r="AB58" s="1251">
        <v>1208</v>
      </c>
      <c r="AC58" s="1252">
        <f>AB58/$U58*100</f>
        <v>5.0675392230891854</v>
      </c>
      <c r="AD58" s="1251">
        <v>4312</v>
      </c>
      <c r="AE58" s="1252">
        <f>AD58/$U58*100</f>
        <v>18.088765836060073</v>
      </c>
      <c r="AF58" s="1251">
        <v>0</v>
      </c>
      <c r="AG58" s="1252">
        <f>AF58/$U58*100</f>
        <v>0</v>
      </c>
      <c r="AH58" s="1251">
        <v>5399</v>
      </c>
      <c r="AI58" s="1252">
        <f>AH58/$U58*100</f>
        <v>22.648712140280225</v>
      </c>
      <c r="AJ58" s="1251">
        <v>457</v>
      </c>
      <c r="AK58" s="1252">
        <f>AJ58/$U58*100</f>
        <v>1.9171071398607267</v>
      </c>
    </row>
    <row r="59" spans="1:37" s="13" customFormat="1" ht="14.1" customHeight="1">
      <c r="A59" s="2804"/>
      <c r="B59" s="1249">
        <v>19</v>
      </c>
      <c r="C59" s="1249" t="s">
        <v>846</v>
      </c>
      <c r="D59" s="1249">
        <v>131606</v>
      </c>
      <c r="E59" s="1249">
        <f>I59+K59+M59+O59+Q59+S59</f>
        <v>56429</v>
      </c>
      <c r="F59" s="1252">
        <f>E59/$D59*100</f>
        <v>42.877224442654587</v>
      </c>
      <c r="G59" s="1251">
        <f>I59+M59+Q59+S59</f>
        <v>13557</v>
      </c>
      <c r="H59" s="1252">
        <f>G59/$D59*100</f>
        <v>10.301202072853821</v>
      </c>
      <c r="I59" s="1251">
        <v>0</v>
      </c>
      <c r="J59" s="1252">
        <f>I59/$D59*100</f>
        <v>0</v>
      </c>
      <c r="K59" s="1251">
        <v>42872</v>
      </c>
      <c r="L59" s="1252">
        <f>K59/$D59*100</f>
        <v>32.576022369800768</v>
      </c>
      <c r="M59" s="1251">
        <v>5376</v>
      </c>
      <c r="N59" s="1252">
        <f>M59/$D59*100</f>
        <v>4.08492014041913</v>
      </c>
      <c r="O59" s="1251">
        <v>0</v>
      </c>
      <c r="P59" s="1252">
        <f>O59/$D59*100</f>
        <v>0</v>
      </c>
      <c r="Q59" s="1251">
        <v>8181</v>
      </c>
      <c r="R59" s="1252">
        <f>Q59/$D59*100</f>
        <v>6.2162819324346907</v>
      </c>
      <c r="S59" s="1251">
        <v>0</v>
      </c>
      <c r="T59" s="1314">
        <f>S59/$D59*100</f>
        <v>0</v>
      </c>
      <c r="U59" s="1315">
        <v>15260</v>
      </c>
      <c r="V59" s="1249">
        <f>Z59+AB59+AD59+AF59+AH59+AJ59</f>
        <v>5988</v>
      </c>
      <c r="W59" s="1252">
        <f>V59/$U59*100</f>
        <v>39.239842726081257</v>
      </c>
      <c r="X59" s="1251">
        <f>Z59+AD59+AH59+AJ59</f>
        <v>5376</v>
      </c>
      <c r="Y59" s="1252">
        <f>X59/$U59*100</f>
        <v>35.22935779816514</v>
      </c>
      <c r="Z59" s="1251">
        <v>0</v>
      </c>
      <c r="AA59" s="1252">
        <f>Z59/$U59*100</f>
        <v>0</v>
      </c>
      <c r="AB59" s="1251">
        <v>612</v>
      </c>
      <c r="AC59" s="1252">
        <f>AB59/$U59*100</f>
        <v>4.0104849279161208</v>
      </c>
      <c r="AD59" s="1251">
        <v>5376</v>
      </c>
      <c r="AE59" s="1252">
        <f>AD59/$U59*100</f>
        <v>35.22935779816514</v>
      </c>
      <c r="AF59" s="1251">
        <v>0</v>
      </c>
      <c r="AG59" s="1252">
        <f>AF59/$U59*100</f>
        <v>0</v>
      </c>
      <c r="AH59" s="1251">
        <v>0</v>
      </c>
      <c r="AI59" s="1252">
        <f>AH59/$U59*100</f>
        <v>0</v>
      </c>
      <c r="AJ59" s="1251">
        <v>0</v>
      </c>
      <c r="AK59" s="1252">
        <f>AJ59/$U59*100</f>
        <v>0</v>
      </c>
    </row>
    <row r="60" spans="1:37" s="13" customFormat="1" ht="14.1" customHeight="1">
      <c r="A60" s="2804"/>
      <c r="B60" s="1249">
        <v>46</v>
      </c>
      <c r="C60" s="1249" t="s">
        <v>911</v>
      </c>
      <c r="D60" s="1249">
        <v>632165</v>
      </c>
      <c r="E60" s="1249">
        <f t="shared" si="80"/>
        <v>298368</v>
      </c>
      <c r="F60" s="1252">
        <f t="shared" si="81"/>
        <v>47.197804370694357</v>
      </c>
      <c r="G60" s="1251">
        <f t="shared" si="82"/>
        <v>31608</v>
      </c>
      <c r="H60" s="1252">
        <f t="shared" si="83"/>
        <v>4.9999604533626503</v>
      </c>
      <c r="I60" s="1251">
        <v>5572</v>
      </c>
      <c r="J60" s="1252">
        <f t="shared" si="84"/>
        <v>0.88141545324401072</v>
      </c>
      <c r="K60" s="1251">
        <v>266760</v>
      </c>
      <c r="L60" s="1252">
        <f t="shared" si="85"/>
        <v>42.19784391733171</v>
      </c>
      <c r="M60" s="1251">
        <v>0</v>
      </c>
      <c r="N60" s="1252">
        <f t="shared" si="86"/>
        <v>0</v>
      </c>
      <c r="O60" s="1251">
        <v>0</v>
      </c>
      <c r="P60" s="1252">
        <f t="shared" si="87"/>
        <v>0</v>
      </c>
      <c r="Q60" s="1251">
        <v>25795</v>
      </c>
      <c r="R60" s="1252">
        <f t="shared" si="88"/>
        <v>4.0804220417137929</v>
      </c>
      <c r="S60" s="1251">
        <v>241</v>
      </c>
      <c r="T60" s="1314">
        <f t="shared" si="89"/>
        <v>3.8122958404846835E-2</v>
      </c>
      <c r="U60" s="1315">
        <v>85425</v>
      </c>
      <c r="V60" s="1249">
        <f t="shared" si="90"/>
        <v>37127</v>
      </c>
      <c r="W60" s="1252">
        <f t="shared" si="91"/>
        <v>43.46151594966345</v>
      </c>
      <c r="X60" s="1251">
        <f t="shared" si="92"/>
        <v>13529</v>
      </c>
      <c r="Y60" s="1252">
        <f t="shared" si="93"/>
        <v>15.837284167398302</v>
      </c>
      <c r="Z60" s="1251">
        <v>4837</v>
      </c>
      <c r="AA60" s="1252">
        <f t="shared" si="94"/>
        <v>5.6622768510389232</v>
      </c>
      <c r="AB60" s="1251">
        <v>23598</v>
      </c>
      <c r="AC60" s="1252">
        <f t="shared" si="95"/>
        <v>27.624231782265145</v>
      </c>
      <c r="AD60" s="1251">
        <v>0</v>
      </c>
      <c r="AE60" s="1252">
        <f t="shared" si="96"/>
        <v>0</v>
      </c>
      <c r="AF60" s="1251">
        <v>0</v>
      </c>
      <c r="AG60" s="1252">
        <f t="shared" si="97"/>
        <v>0</v>
      </c>
      <c r="AH60" s="1251">
        <v>8692</v>
      </c>
      <c r="AI60" s="1252">
        <f t="shared" si="98"/>
        <v>10.17500731635938</v>
      </c>
      <c r="AJ60" s="1251">
        <v>0</v>
      </c>
      <c r="AK60" s="1252">
        <f t="shared" si="99"/>
        <v>0</v>
      </c>
    </row>
    <row r="61" spans="1:37" s="13" customFormat="1" ht="14.1" customHeight="1">
      <c r="A61" s="2804"/>
      <c r="B61" s="1109">
        <v>89</v>
      </c>
      <c r="C61" s="1109" t="s">
        <v>752</v>
      </c>
      <c r="D61" s="1260">
        <v>1009414</v>
      </c>
      <c r="E61" s="1249">
        <f t="shared" si="80"/>
        <v>779882</v>
      </c>
      <c r="F61" s="1252">
        <f t="shared" si="81"/>
        <v>77.260866205541035</v>
      </c>
      <c r="G61" s="1251">
        <f t="shared" si="82"/>
        <v>98901</v>
      </c>
      <c r="H61" s="1252">
        <f t="shared" si="83"/>
        <v>9.7978629184853787</v>
      </c>
      <c r="I61" s="1265">
        <v>33428</v>
      </c>
      <c r="J61" s="1252">
        <f t="shared" si="84"/>
        <v>3.3116243681977862</v>
      </c>
      <c r="K61" s="1265">
        <v>393537</v>
      </c>
      <c r="L61" s="1252">
        <f t="shared" si="85"/>
        <v>38.986679400127201</v>
      </c>
      <c r="M61" s="1265">
        <v>20767</v>
      </c>
      <c r="N61" s="1252">
        <f t="shared" si="86"/>
        <v>2.0573322739728201</v>
      </c>
      <c r="O61" s="1265">
        <v>287444</v>
      </c>
      <c r="P61" s="1252">
        <f t="shared" si="87"/>
        <v>28.476323886928455</v>
      </c>
      <c r="Q61" s="1265">
        <v>43908</v>
      </c>
      <c r="R61" s="1252">
        <f t="shared" si="88"/>
        <v>4.3498505073240512</v>
      </c>
      <c r="S61" s="1265">
        <v>798</v>
      </c>
      <c r="T61" s="1314">
        <f t="shared" si="89"/>
        <v>7.9055768990721351E-2</v>
      </c>
      <c r="U61" s="1334">
        <v>96450</v>
      </c>
      <c r="V61" s="1249">
        <f t="shared" si="90"/>
        <v>50186</v>
      </c>
      <c r="W61" s="1252">
        <f t="shared" si="91"/>
        <v>52.033177812337996</v>
      </c>
      <c r="X61" s="1251">
        <f t="shared" si="92"/>
        <v>42987</v>
      </c>
      <c r="Y61" s="1252">
        <f t="shared" si="93"/>
        <v>44.569206842923791</v>
      </c>
      <c r="Z61" s="1265">
        <v>23537</v>
      </c>
      <c r="AA61" s="1252">
        <f t="shared" si="94"/>
        <v>24.403317781233799</v>
      </c>
      <c r="AB61" s="1265">
        <v>5257</v>
      </c>
      <c r="AC61" s="1252">
        <f t="shared" si="95"/>
        <v>5.4504924831518924</v>
      </c>
      <c r="AD61" s="1265">
        <v>14043</v>
      </c>
      <c r="AE61" s="1252">
        <f t="shared" si="96"/>
        <v>14.559875583203732</v>
      </c>
      <c r="AF61" s="1265">
        <v>1942</v>
      </c>
      <c r="AG61" s="1252">
        <f t="shared" si="97"/>
        <v>2.0134784862623123</v>
      </c>
      <c r="AH61" s="1265">
        <v>5316</v>
      </c>
      <c r="AI61" s="1252">
        <f t="shared" si="98"/>
        <v>5.5116640746500778</v>
      </c>
      <c r="AJ61" s="1265">
        <v>91</v>
      </c>
      <c r="AK61" s="1252">
        <f t="shared" si="99"/>
        <v>9.4349403836184551E-2</v>
      </c>
    </row>
    <row r="62" spans="1:37" s="13" customFormat="1" ht="14.1" customHeight="1" thickBot="1">
      <c r="A62" s="2804"/>
      <c r="B62" s="1122">
        <v>32</v>
      </c>
      <c r="C62" s="1122" t="s">
        <v>753</v>
      </c>
      <c r="D62" s="1253">
        <v>75620</v>
      </c>
      <c r="E62" s="1249">
        <f t="shared" si="80"/>
        <v>13687</v>
      </c>
      <c r="F62" s="1255">
        <f t="shared" si="81"/>
        <v>18.099709071674162</v>
      </c>
      <c r="G62" s="1251">
        <f t="shared" si="82"/>
        <v>608</v>
      </c>
      <c r="H62" s="1255">
        <f t="shared" si="83"/>
        <v>0.8040201005025126</v>
      </c>
      <c r="I62" s="1254">
        <v>0</v>
      </c>
      <c r="J62" s="1255">
        <f t="shared" si="84"/>
        <v>0</v>
      </c>
      <c r="K62" s="1254">
        <v>13079</v>
      </c>
      <c r="L62" s="1255">
        <f t="shared" si="85"/>
        <v>17.295688971171646</v>
      </c>
      <c r="M62" s="1254">
        <v>0</v>
      </c>
      <c r="N62" s="1255">
        <f t="shared" si="86"/>
        <v>0</v>
      </c>
      <c r="O62" s="1254">
        <v>0</v>
      </c>
      <c r="P62" s="1255">
        <f t="shared" si="87"/>
        <v>0</v>
      </c>
      <c r="Q62" s="1254">
        <v>608</v>
      </c>
      <c r="R62" s="1255">
        <f t="shared" si="88"/>
        <v>0.8040201005025126</v>
      </c>
      <c r="S62" s="1254">
        <v>0</v>
      </c>
      <c r="T62" s="1316">
        <f t="shared" si="89"/>
        <v>0</v>
      </c>
      <c r="U62" s="1317">
        <v>12570</v>
      </c>
      <c r="V62" s="1249">
        <f t="shared" si="90"/>
        <v>6241</v>
      </c>
      <c r="W62" s="1255">
        <f t="shared" si="91"/>
        <v>49.64996022275259</v>
      </c>
      <c r="X62" s="1251">
        <f t="shared" si="92"/>
        <v>0</v>
      </c>
      <c r="Y62" s="1255">
        <f t="shared" si="93"/>
        <v>0</v>
      </c>
      <c r="Z62" s="1254">
        <v>0</v>
      </c>
      <c r="AA62" s="1255">
        <f t="shared" si="94"/>
        <v>0</v>
      </c>
      <c r="AB62" s="1254">
        <v>6241</v>
      </c>
      <c r="AC62" s="1255">
        <f t="shared" si="95"/>
        <v>49.64996022275259</v>
      </c>
      <c r="AD62" s="1254">
        <v>0</v>
      </c>
      <c r="AE62" s="1255">
        <f t="shared" si="96"/>
        <v>0</v>
      </c>
      <c r="AF62" s="1254">
        <v>0</v>
      </c>
      <c r="AG62" s="1255">
        <f t="shared" si="97"/>
        <v>0</v>
      </c>
      <c r="AH62" s="1254">
        <v>0</v>
      </c>
      <c r="AI62" s="1255">
        <f t="shared" si="98"/>
        <v>0</v>
      </c>
      <c r="AJ62" s="1254">
        <v>0</v>
      </c>
      <c r="AK62" s="1255">
        <f t="shared" si="99"/>
        <v>0</v>
      </c>
    </row>
    <row r="63" spans="1:37" s="1258" customFormat="1" ht="14.1" customHeight="1" thickTop="1">
      <c r="A63" s="2804"/>
      <c r="B63" s="1130"/>
      <c r="C63" s="1131" t="s">
        <v>113</v>
      </c>
      <c r="D63" s="1256">
        <f>SUM(D56:D62)</f>
        <v>3519868</v>
      </c>
      <c r="E63" s="1256">
        <f>SUM(E56:E62)</f>
        <v>1570477</v>
      </c>
      <c r="F63" s="1257">
        <f>+ROUND(E63/$D63*100,1)</f>
        <v>44.6</v>
      </c>
      <c r="G63" s="1319">
        <f>SUM(G56:G62)</f>
        <v>360034</v>
      </c>
      <c r="H63" s="1257">
        <f>+ROUND(G63/$D63*100,1)</f>
        <v>10.199999999999999</v>
      </c>
      <c r="I63" s="1319">
        <f>SUM(I56:I62)</f>
        <v>62798</v>
      </c>
      <c r="J63" s="1257">
        <f>+ROUND(I63/$D63*100,1)</f>
        <v>1.8</v>
      </c>
      <c r="K63" s="1319">
        <f>SUM(K56:K62)</f>
        <v>922999</v>
      </c>
      <c r="L63" s="1257">
        <f>+ROUND(K63/$D63*100,1)</f>
        <v>26.2</v>
      </c>
      <c r="M63" s="1319">
        <f>SUM(M56:M62)</f>
        <v>50496</v>
      </c>
      <c r="N63" s="1257">
        <f>+ROUND(M63/$D63*100,1)</f>
        <v>1.4</v>
      </c>
      <c r="O63" s="1319">
        <f>SUM(O56:O62)</f>
        <v>287444</v>
      </c>
      <c r="P63" s="1257">
        <f>+ROUND(O63/$D63*100,1)</f>
        <v>8.1999999999999993</v>
      </c>
      <c r="Q63" s="1319">
        <f>SUM(Q56:Q62)</f>
        <v>241511</v>
      </c>
      <c r="R63" s="1257">
        <f>+ROUND(Q63/$D63*100,1)</f>
        <v>6.9</v>
      </c>
      <c r="S63" s="1319">
        <f>SUM(S56:S62)</f>
        <v>5229</v>
      </c>
      <c r="T63" s="1320">
        <f>+ROUND(S63/$D63*100,1)</f>
        <v>0.1</v>
      </c>
      <c r="U63" s="1256">
        <f>SUM(U56:U62)</f>
        <v>357893</v>
      </c>
      <c r="V63" s="1256">
        <f>SUM(V56:V62)</f>
        <v>153369</v>
      </c>
      <c r="W63" s="1257">
        <f>+ROUND(V63/$U63*100,1)</f>
        <v>42.9</v>
      </c>
      <c r="X63" s="1256">
        <f>SUM(X56:X62)</f>
        <v>93801</v>
      </c>
      <c r="Y63" s="1257">
        <f>+ROUND(X63/$U63*100,1)</f>
        <v>26.2</v>
      </c>
      <c r="Z63" s="1256">
        <f>SUM(Z56:Z62)</f>
        <v>46002</v>
      </c>
      <c r="AA63" s="1257">
        <f>+ROUND(Z63/$U63*100,1)</f>
        <v>12.9</v>
      </c>
      <c r="AB63" s="1256">
        <f>SUM(AB56:AB62)</f>
        <v>57626</v>
      </c>
      <c r="AC63" s="1257">
        <f>+ROUND(AB63/$U63*100,1)</f>
        <v>16.100000000000001</v>
      </c>
      <c r="AD63" s="1256">
        <f>SUM(AD56:AD62)</f>
        <v>25425</v>
      </c>
      <c r="AE63" s="1257">
        <f>+ROUND(AD63/$U63*100,1)</f>
        <v>7.1</v>
      </c>
      <c r="AF63" s="1256">
        <f>SUM(AF56:AF62)</f>
        <v>1942</v>
      </c>
      <c r="AG63" s="1257">
        <f>+ROUND(AF63/$U63*100,1)</f>
        <v>0.5</v>
      </c>
      <c r="AH63" s="1256">
        <f>SUM(AH56:AH62)</f>
        <v>21470</v>
      </c>
      <c r="AI63" s="1257">
        <f>+ROUND(AH63/$U63*100,1)</f>
        <v>6</v>
      </c>
      <c r="AJ63" s="1256">
        <f>SUM(AJ56:AJ62)</f>
        <v>904</v>
      </c>
      <c r="AK63" s="1257">
        <f>+ROUND(AJ63/$U63*100,1)</f>
        <v>0.3</v>
      </c>
    </row>
    <row r="64" spans="1:37" s="1258" customFormat="1" ht="14.1" customHeight="1">
      <c r="A64" s="2804"/>
      <c r="B64" s="1141"/>
      <c r="C64" s="1142"/>
      <c r="D64" s="1148"/>
      <c r="E64" s="1148"/>
      <c r="F64" s="1150"/>
      <c r="G64" s="1321"/>
      <c r="H64" s="1150"/>
      <c r="I64" s="1321"/>
      <c r="J64" s="1150"/>
      <c r="K64" s="1321"/>
      <c r="L64" s="1150"/>
      <c r="M64" s="1321"/>
      <c r="N64" s="1150"/>
      <c r="O64" s="1321"/>
      <c r="P64" s="1150"/>
      <c r="Q64" s="1321"/>
      <c r="R64" s="1150"/>
      <c r="S64" s="1321"/>
      <c r="T64" s="1322"/>
      <c r="U64" s="1323"/>
      <c r="V64" s="1148"/>
      <c r="W64" s="1150"/>
      <c r="X64" s="1321"/>
      <c r="Y64" s="1150"/>
      <c r="Z64" s="1321"/>
      <c r="AA64" s="1150"/>
      <c r="AB64" s="1321"/>
      <c r="AC64" s="1150"/>
      <c r="AD64" s="1321"/>
      <c r="AE64" s="1150"/>
      <c r="AF64" s="1321"/>
      <c r="AG64" s="1150"/>
      <c r="AH64" s="1321"/>
      <c r="AI64" s="1150"/>
      <c r="AJ64" s="1321"/>
      <c r="AK64" s="1150"/>
    </row>
    <row r="65" spans="1:37" s="13" customFormat="1" ht="14.1" customHeight="1">
      <c r="A65" s="2805" t="s">
        <v>507</v>
      </c>
      <c r="B65" s="1245">
        <v>9</v>
      </c>
      <c r="C65" s="1245" t="s">
        <v>755</v>
      </c>
      <c r="D65" s="1245">
        <v>357988</v>
      </c>
      <c r="E65" s="1249">
        <f>I65+K65+M65+O65+Q65+S65</f>
        <v>22564</v>
      </c>
      <c r="F65" s="1247">
        <f>E65/$D65*100</f>
        <v>6.3030045699855863</v>
      </c>
      <c r="G65" s="1246">
        <f>I65+M65+Q65+S65</f>
        <v>22564</v>
      </c>
      <c r="H65" s="1247">
        <f>G65/$D65*100</f>
        <v>6.3030045699855863</v>
      </c>
      <c r="I65" s="1246">
        <v>13965</v>
      </c>
      <c r="J65" s="1247">
        <f>I65/$D65*100</f>
        <v>3.9009687475557837</v>
      </c>
      <c r="K65" s="1246">
        <v>0</v>
      </c>
      <c r="L65" s="1247">
        <f>K65/$D65*100</f>
        <v>0</v>
      </c>
      <c r="M65" s="1246">
        <v>0</v>
      </c>
      <c r="N65" s="1247">
        <f>M65/$D65*100</f>
        <v>0</v>
      </c>
      <c r="O65" s="1246">
        <v>0</v>
      </c>
      <c r="P65" s="1247">
        <f>O65/$D65*100</f>
        <v>0</v>
      </c>
      <c r="Q65" s="1246">
        <v>8599</v>
      </c>
      <c r="R65" s="1247">
        <f>Q65/$D65*100</f>
        <v>2.4020358224298022</v>
      </c>
      <c r="S65" s="1246">
        <v>0</v>
      </c>
      <c r="T65" s="1311">
        <f>S65/$D65*100</f>
        <v>0</v>
      </c>
      <c r="U65" s="1312">
        <v>58797</v>
      </c>
      <c r="V65" s="1249">
        <f>Z65+AB65+AD65+AF65+AH65+AJ65</f>
        <v>7261</v>
      </c>
      <c r="W65" s="1247">
        <f>V65/$U65*100</f>
        <v>12.34926952055377</v>
      </c>
      <c r="X65" s="1251">
        <f>Z65+AD65+AH65+AJ65</f>
        <v>7261</v>
      </c>
      <c r="Y65" s="1247">
        <f>X65/$U65*100</f>
        <v>12.34926952055377</v>
      </c>
      <c r="Z65" s="1246">
        <v>6611</v>
      </c>
      <c r="AA65" s="1247">
        <f>Z65/$U65*100</f>
        <v>11.243770940694253</v>
      </c>
      <c r="AB65" s="1246">
        <v>0</v>
      </c>
      <c r="AC65" s="1247">
        <f>AB65/$U65*100</f>
        <v>0</v>
      </c>
      <c r="AD65" s="1246">
        <v>0</v>
      </c>
      <c r="AE65" s="1247">
        <f>AD65/$U65*100</f>
        <v>0</v>
      </c>
      <c r="AF65" s="1246">
        <v>0</v>
      </c>
      <c r="AG65" s="1247">
        <f>AF65/$U65*100</f>
        <v>0</v>
      </c>
      <c r="AH65" s="1246">
        <v>650</v>
      </c>
      <c r="AI65" s="1247">
        <f>AH65/$U65*100</f>
        <v>1.1054985798595167</v>
      </c>
      <c r="AJ65" s="1246">
        <v>0</v>
      </c>
      <c r="AK65" s="1247">
        <f>AJ65/$U65*100</f>
        <v>0</v>
      </c>
    </row>
    <row r="66" spans="1:37" s="13" customFormat="1" ht="14.1" customHeight="1">
      <c r="A66" s="2805"/>
      <c r="B66" s="1249">
        <v>22</v>
      </c>
      <c r="C66" s="1249" t="s">
        <v>757</v>
      </c>
      <c r="D66" s="1249">
        <v>93899</v>
      </c>
      <c r="E66" s="1249">
        <f>I66+K66+M66+O66+Q66+S66</f>
        <v>7193</v>
      </c>
      <c r="F66" s="1252">
        <f>E66/$D66*100</f>
        <v>7.6603584702712491</v>
      </c>
      <c r="G66" s="1251">
        <f>I66+M66+Q66+S66</f>
        <v>7193</v>
      </c>
      <c r="H66" s="1252">
        <f>G66/$D66*100</f>
        <v>7.6603584702712491</v>
      </c>
      <c r="I66" s="1251">
        <v>6742</v>
      </c>
      <c r="J66" s="1252">
        <f>I66/$D66*100</f>
        <v>7.1800551656567162</v>
      </c>
      <c r="K66" s="1251">
        <v>0</v>
      </c>
      <c r="L66" s="1252">
        <f>K66/$D66*100</f>
        <v>0</v>
      </c>
      <c r="M66" s="1251">
        <v>330</v>
      </c>
      <c r="N66" s="1252">
        <f>M66/$D66*100</f>
        <v>0.35144144240087755</v>
      </c>
      <c r="O66" s="1251">
        <v>0</v>
      </c>
      <c r="P66" s="1252">
        <f>O66/$D66*100</f>
        <v>0</v>
      </c>
      <c r="Q66" s="1251">
        <v>121</v>
      </c>
      <c r="R66" s="1252">
        <f>Q66/$D66*100</f>
        <v>0.12886186221365509</v>
      </c>
      <c r="S66" s="1251">
        <v>0</v>
      </c>
      <c r="T66" s="1314">
        <f>S66/$D66*100</f>
        <v>0</v>
      </c>
      <c r="U66" s="1315">
        <v>12352</v>
      </c>
      <c r="V66" s="1249">
        <f>Z66+AB66+AD66+AF66+AH66+AJ66</f>
        <v>7072</v>
      </c>
      <c r="W66" s="1252">
        <f>V66/$U66*100</f>
        <v>57.253886010362699</v>
      </c>
      <c r="X66" s="1251">
        <f>Z66+AD66+AH66+AJ66</f>
        <v>7072</v>
      </c>
      <c r="Y66" s="1252">
        <f>X66/$U66*100</f>
        <v>57.253886010362699</v>
      </c>
      <c r="Z66" s="1251">
        <v>6742</v>
      </c>
      <c r="AA66" s="1252">
        <f>Z66/$U66*100</f>
        <v>54.582253886010371</v>
      </c>
      <c r="AB66" s="1251">
        <v>0</v>
      </c>
      <c r="AC66" s="1252">
        <f>AB66/$U66*100</f>
        <v>0</v>
      </c>
      <c r="AD66" s="1251">
        <v>330</v>
      </c>
      <c r="AE66" s="1252">
        <f>AD66/$U66*100</f>
        <v>2.6716321243523318</v>
      </c>
      <c r="AF66" s="1251">
        <v>0</v>
      </c>
      <c r="AG66" s="1252">
        <f>AF66/$U66*100</f>
        <v>0</v>
      </c>
      <c r="AH66" s="1251">
        <v>0</v>
      </c>
      <c r="AI66" s="1252">
        <f>AH66/$U66*100</f>
        <v>0</v>
      </c>
      <c r="AJ66" s="1251">
        <v>0</v>
      </c>
      <c r="AK66" s="1252">
        <f>AJ66/$U66*100</f>
        <v>0</v>
      </c>
    </row>
    <row r="67" spans="1:37" s="13" customFormat="1" ht="14.1" customHeight="1">
      <c r="A67" s="2805"/>
      <c r="B67" s="1249">
        <v>74</v>
      </c>
      <c r="C67" s="1249" t="s">
        <v>758</v>
      </c>
      <c r="D67" s="1249">
        <v>126832</v>
      </c>
      <c r="E67" s="1249">
        <f>I67+K67+M67+O67+Q67+S67</f>
        <v>26402</v>
      </c>
      <c r="F67" s="1252">
        <f>E67/$D67*100</f>
        <v>20.816513182792988</v>
      </c>
      <c r="G67" s="1251">
        <f>I67+M67+Q67+S67</f>
        <v>2148</v>
      </c>
      <c r="H67" s="1252">
        <f>G67/$D67*100</f>
        <v>1.6935789075312224</v>
      </c>
      <c r="I67" s="1251">
        <v>0</v>
      </c>
      <c r="J67" s="1252">
        <f>I67/$D67*100</f>
        <v>0</v>
      </c>
      <c r="K67" s="1251">
        <v>24254</v>
      </c>
      <c r="L67" s="1252">
        <f>K67/$D67*100</f>
        <v>19.122934275261763</v>
      </c>
      <c r="M67" s="1251">
        <v>115</v>
      </c>
      <c r="N67" s="1252">
        <f>M67/$D67*100</f>
        <v>9.0671124006559856E-2</v>
      </c>
      <c r="O67" s="1251">
        <v>0</v>
      </c>
      <c r="P67" s="1252">
        <f>O67/$D67*100</f>
        <v>0</v>
      </c>
      <c r="Q67" s="1251">
        <v>2033</v>
      </c>
      <c r="R67" s="1252">
        <f>Q67/$D67*100</f>
        <v>1.6029077835246626</v>
      </c>
      <c r="S67" s="1251">
        <v>0</v>
      </c>
      <c r="T67" s="1314">
        <f>S67/$D67*100</f>
        <v>0</v>
      </c>
      <c r="U67" s="1315">
        <v>4882</v>
      </c>
      <c r="V67" s="1249">
        <f>Z67+AB67+AD67+AF67+AH67+AJ67</f>
        <v>4879</v>
      </c>
      <c r="W67" s="1252">
        <f>V67/$U67*100</f>
        <v>99.9385497746825</v>
      </c>
      <c r="X67" s="1251">
        <f>Z67+AD67+AH67+AJ67</f>
        <v>0</v>
      </c>
      <c r="Y67" s="1252">
        <f>X67/$U67*100</f>
        <v>0</v>
      </c>
      <c r="Z67" s="1251">
        <v>0</v>
      </c>
      <c r="AA67" s="1252">
        <f>Z67/$U67*100</f>
        <v>0</v>
      </c>
      <c r="AB67" s="1251">
        <v>4879</v>
      </c>
      <c r="AC67" s="1252">
        <f>AB67/$U67*100</f>
        <v>99.9385497746825</v>
      </c>
      <c r="AD67" s="1251">
        <v>0</v>
      </c>
      <c r="AE67" s="1252">
        <f>AD67/$U67*100</f>
        <v>0</v>
      </c>
      <c r="AF67" s="1251">
        <v>0</v>
      </c>
      <c r="AG67" s="1252">
        <f>AF67/$U67*100</f>
        <v>0</v>
      </c>
      <c r="AH67" s="1251">
        <v>0</v>
      </c>
      <c r="AI67" s="1252">
        <f>AH67/$U67*100</f>
        <v>0</v>
      </c>
      <c r="AJ67" s="1251">
        <v>0</v>
      </c>
      <c r="AK67" s="1252">
        <f>AJ67/$U67*100</f>
        <v>0</v>
      </c>
    </row>
    <row r="68" spans="1:37" s="13" customFormat="1" ht="14.1" customHeight="1" thickBot="1">
      <c r="A68" s="2805"/>
      <c r="B68" s="1253">
        <v>63</v>
      </c>
      <c r="C68" s="1253" t="s">
        <v>760</v>
      </c>
      <c r="D68" s="1253">
        <v>201897</v>
      </c>
      <c r="E68" s="1253">
        <f>I68+K68+M68+O68+Q68+S68</f>
        <v>49142</v>
      </c>
      <c r="F68" s="1255">
        <f>E68/$D68*100</f>
        <v>24.340133830616601</v>
      </c>
      <c r="G68" s="1254">
        <f>I68+M68+Q68+S68</f>
        <v>49142</v>
      </c>
      <c r="H68" s="1255">
        <f>G68/$D68*100</f>
        <v>24.340133830616601</v>
      </c>
      <c r="I68" s="1254">
        <v>4676</v>
      </c>
      <c r="J68" s="1255">
        <f>I68/$D68*100</f>
        <v>2.3160324323788863</v>
      </c>
      <c r="K68" s="1254">
        <v>0</v>
      </c>
      <c r="L68" s="1255">
        <f>K68/$D68*100</f>
        <v>0</v>
      </c>
      <c r="M68" s="1254">
        <v>13179</v>
      </c>
      <c r="N68" s="1255">
        <f>M68/$D68*100</f>
        <v>6.5275858482295428</v>
      </c>
      <c r="O68" s="1254">
        <v>0</v>
      </c>
      <c r="P68" s="1255">
        <f>O68/$D68*100</f>
        <v>0</v>
      </c>
      <c r="Q68" s="1254">
        <v>31252</v>
      </c>
      <c r="R68" s="1255">
        <f>Q68/$D68*100</f>
        <v>15.479179977909526</v>
      </c>
      <c r="S68" s="1254">
        <v>35</v>
      </c>
      <c r="T68" s="1316">
        <f>S68/$D68*100</f>
        <v>1.7335572098644357E-2</v>
      </c>
      <c r="U68" s="1317">
        <v>23617</v>
      </c>
      <c r="V68" s="1253">
        <f>Z68+AB68+AD68+AF68+AH68+AJ68</f>
        <v>13651</v>
      </c>
      <c r="W68" s="1255">
        <f>V68/$U68*100</f>
        <v>57.801583605030274</v>
      </c>
      <c r="X68" s="1254">
        <f>Z68+AD68+AH68+AJ68</f>
        <v>13651</v>
      </c>
      <c r="Y68" s="1255">
        <f>X68/$U68*100</f>
        <v>57.801583605030274</v>
      </c>
      <c r="Z68" s="1254">
        <v>0</v>
      </c>
      <c r="AA68" s="1255">
        <f>Z68/$U68*100</f>
        <v>0</v>
      </c>
      <c r="AB68" s="1254">
        <v>0</v>
      </c>
      <c r="AC68" s="1255">
        <f>AB68/$U68*100</f>
        <v>0</v>
      </c>
      <c r="AD68" s="1254">
        <v>13179</v>
      </c>
      <c r="AE68" s="1255">
        <f>AD68/$U68*100</f>
        <v>55.803023245966884</v>
      </c>
      <c r="AF68" s="1254">
        <v>0</v>
      </c>
      <c r="AG68" s="1255">
        <f>AF68/$U68*100</f>
        <v>0</v>
      </c>
      <c r="AH68" s="1254">
        <v>472</v>
      </c>
      <c r="AI68" s="1255">
        <f>AH68/$U68*100</f>
        <v>1.9985603590633865</v>
      </c>
      <c r="AJ68" s="1254">
        <v>0</v>
      </c>
      <c r="AK68" s="1255">
        <f>AJ68/$U68*100</f>
        <v>0</v>
      </c>
    </row>
    <row r="69" spans="1:37" s="1258" customFormat="1" ht="14.1" customHeight="1" thickTop="1">
      <c r="A69" s="2805"/>
      <c r="B69" s="1130"/>
      <c r="C69" s="1131" t="s">
        <v>113</v>
      </c>
      <c r="D69" s="1256">
        <f>SUM(D65:D68)</f>
        <v>780616</v>
      </c>
      <c r="E69" s="1256">
        <f>SUM(E65:E68)</f>
        <v>105301</v>
      </c>
      <c r="F69" s="1257">
        <f>+ROUND(E69/$D69*100,1)</f>
        <v>13.5</v>
      </c>
      <c r="G69" s="1319">
        <f>SUM(G65:G68)</f>
        <v>81047</v>
      </c>
      <c r="H69" s="1257">
        <f>+ROUND(G69/$D69*100,1)</f>
        <v>10.4</v>
      </c>
      <c r="I69" s="1319">
        <f>SUM(I65:I68)</f>
        <v>25383</v>
      </c>
      <c r="J69" s="1257">
        <f>+ROUND(I69/$D69*100,1)</f>
        <v>3.3</v>
      </c>
      <c r="K69" s="1319">
        <f>SUM(K65:K68)</f>
        <v>24254</v>
      </c>
      <c r="L69" s="1257">
        <f>+ROUND(K69/$D69*100,1)</f>
        <v>3.1</v>
      </c>
      <c r="M69" s="1319">
        <f>SUM(M65:M68)</f>
        <v>13624</v>
      </c>
      <c r="N69" s="1257">
        <f>+ROUND(M69/$D69*100,1)</f>
        <v>1.7</v>
      </c>
      <c r="O69" s="1319">
        <f>SUM(O65:O68)</f>
        <v>0</v>
      </c>
      <c r="P69" s="1257">
        <f>+ROUND(O69/$D69*100,1)</f>
        <v>0</v>
      </c>
      <c r="Q69" s="1319">
        <f>SUM(Q65:Q68)</f>
        <v>42005</v>
      </c>
      <c r="R69" s="1257">
        <f>+ROUND(Q69/$D69*100,1)</f>
        <v>5.4</v>
      </c>
      <c r="S69" s="1319">
        <f>SUM(S65:S68)</f>
        <v>35</v>
      </c>
      <c r="T69" s="1320">
        <f>+ROUND(S69/$D69*100,1)</f>
        <v>0</v>
      </c>
      <c r="U69" s="1256">
        <f>SUM(U65:U68)</f>
        <v>99648</v>
      </c>
      <c r="V69" s="1256">
        <f>SUM(V65:V68)</f>
        <v>32863</v>
      </c>
      <c r="W69" s="1257">
        <f>+ROUND(V69/$U69*100,1)</f>
        <v>33</v>
      </c>
      <c r="X69" s="1256">
        <f>SUM(X65:X68)</f>
        <v>27984</v>
      </c>
      <c r="Y69" s="1257">
        <f>+ROUND(X69/$U69*100,1)</f>
        <v>28.1</v>
      </c>
      <c r="Z69" s="1256">
        <f>SUM(Z65:Z68)</f>
        <v>13353</v>
      </c>
      <c r="AA69" s="1257">
        <f>+ROUND(Z69/$U69*100,1)</f>
        <v>13.4</v>
      </c>
      <c r="AB69" s="1256">
        <f>SUM(AB65:AB68)</f>
        <v>4879</v>
      </c>
      <c r="AC69" s="1257">
        <f>+ROUND(AB69/$U69*100,1)</f>
        <v>4.9000000000000004</v>
      </c>
      <c r="AD69" s="1256">
        <f>SUM(AD65:AD68)</f>
        <v>13509</v>
      </c>
      <c r="AE69" s="1257">
        <f>+ROUND(AD69/$U69*100,1)</f>
        <v>13.6</v>
      </c>
      <c r="AF69" s="1256">
        <f>SUM(AF65:AF68)</f>
        <v>0</v>
      </c>
      <c r="AG69" s="1257">
        <f>+ROUND(AF69/$U69*100,1)</f>
        <v>0</v>
      </c>
      <c r="AH69" s="1256">
        <f>SUM(AH65:AH68)</f>
        <v>1122</v>
      </c>
      <c r="AI69" s="1257">
        <f>+ROUND(AH69/$U69*100,1)</f>
        <v>1.1000000000000001</v>
      </c>
      <c r="AJ69" s="1256">
        <f>SUM(AJ65:AJ68)</f>
        <v>0</v>
      </c>
      <c r="AK69" s="1257">
        <f>+ROUND(AJ69/$U69*100,1)</f>
        <v>0</v>
      </c>
    </row>
    <row r="70" spans="1:37" s="1258" customFormat="1" ht="14.1" customHeight="1">
      <c r="A70" s="2805"/>
      <c r="B70" s="1141"/>
      <c r="C70" s="1142"/>
      <c r="D70" s="1148"/>
      <c r="E70" s="1148"/>
      <c r="F70" s="1150"/>
      <c r="G70" s="1321"/>
      <c r="H70" s="1150"/>
      <c r="I70" s="1321"/>
      <c r="J70" s="1150"/>
      <c r="K70" s="1321"/>
      <c r="L70" s="1150"/>
      <c r="M70" s="1321"/>
      <c r="N70" s="1150"/>
      <c r="O70" s="1321"/>
      <c r="P70" s="1150"/>
      <c r="Q70" s="1321"/>
      <c r="R70" s="1150"/>
      <c r="S70" s="1321"/>
      <c r="T70" s="1322"/>
      <c r="U70" s="1323"/>
      <c r="V70" s="1148"/>
      <c r="W70" s="1150"/>
      <c r="X70" s="1321"/>
      <c r="Y70" s="1150"/>
      <c r="Z70" s="1321"/>
      <c r="AA70" s="1150"/>
      <c r="AB70" s="1321"/>
      <c r="AC70" s="1150"/>
      <c r="AD70" s="1321"/>
      <c r="AE70" s="1150"/>
      <c r="AF70" s="1321"/>
      <c r="AG70" s="1150"/>
      <c r="AH70" s="1321"/>
      <c r="AI70" s="1150"/>
      <c r="AJ70" s="1321"/>
      <c r="AK70" s="1150"/>
    </row>
    <row r="71" spans="1:37" s="13" customFormat="1" ht="14.1" customHeight="1">
      <c r="A71" s="2804" t="s">
        <v>762</v>
      </c>
      <c r="B71" s="1245">
        <v>57</v>
      </c>
      <c r="C71" s="1245" t="s">
        <v>504</v>
      </c>
      <c r="D71" s="1245">
        <v>1449386</v>
      </c>
      <c r="E71" s="1245">
        <f t="shared" ref="E71:E79" si="100">I71+K71+M71+O71+Q71+S71</f>
        <v>1324360</v>
      </c>
      <c r="F71" s="1247">
        <f t="shared" ref="F71:F79" si="101">E71/$D71*100</f>
        <v>91.373864519182604</v>
      </c>
      <c r="G71" s="1246">
        <f t="shared" ref="G71:G79" si="102">I71+M71+Q71+S71</f>
        <v>208531</v>
      </c>
      <c r="H71" s="1247">
        <f t="shared" ref="H71:H79" si="103">G71/$D71*100</f>
        <v>14.387540655146386</v>
      </c>
      <c r="I71" s="1246">
        <v>42707</v>
      </c>
      <c r="J71" s="1247">
        <f t="shared" ref="J71:J79" si="104">I71/$D71*100</f>
        <v>2.9465580597577179</v>
      </c>
      <c r="K71" s="1246">
        <v>1115829</v>
      </c>
      <c r="L71" s="1247">
        <f t="shared" ref="L71:L79" si="105">K71/$D71*100</f>
        <v>76.986323864036223</v>
      </c>
      <c r="M71" s="1246">
        <v>37108</v>
      </c>
      <c r="N71" s="1247">
        <f t="shared" ref="N71:N79" si="106">M71/$D71*100</f>
        <v>2.5602565500149717</v>
      </c>
      <c r="O71" s="1246">
        <v>0</v>
      </c>
      <c r="P71" s="1247">
        <f t="shared" ref="P71:P79" si="107">O71/$D71*100</f>
        <v>0</v>
      </c>
      <c r="Q71" s="1246">
        <v>127744</v>
      </c>
      <c r="R71" s="1247">
        <f t="shared" ref="R71:R79" si="108">Q71/$D71*100</f>
        <v>8.8136631649539865</v>
      </c>
      <c r="S71" s="1246">
        <v>972</v>
      </c>
      <c r="T71" s="1311">
        <f t="shared" ref="T71:T79" si="109">S71/$D71*100</f>
        <v>6.7062880419708759E-2</v>
      </c>
      <c r="U71" s="1312">
        <v>167309</v>
      </c>
      <c r="V71" s="1245">
        <f t="shared" ref="V71:V79" si="110">Z71+AB71+AD71+AF71+AH71+AJ71</f>
        <v>146145</v>
      </c>
      <c r="W71" s="1247">
        <f t="shared" ref="W71:W79" si="111">V71/$U71*100</f>
        <v>87.350351744377178</v>
      </c>
      <c r="X71" s="1246">
        <f t="shared" ref="X71:X79" si="112">Z71+AD71+AH71+AJ71</f>
        <v>59351</v>
      </c>
      <c r="Y71" s="1247">
        <f t="shared" ref="Y71:Y79" si="113">X71/$U71*100</f>
        <v>35.473883652403636</v>
      </c>
      <c r="Z71" s="1246">
        <v>23645</v>
      </c>
      <c r="AA71" s="1247">
        <f t="shared" ref="AA71:AA79" si="114">Z71/$U71*100</f>
        <v>14.132533216981752</v>
      </c>
      <c r="AB71" s="1246">
        <v>86794</v>
      </c>
      <c r="AC71" s="1247">
        <f t="shared" ref="AC71:AC79" si="115">AB71/$U71*100</f>
        <v>51.876468091973535</v>
      </c>
      <c r="AD71" s="1246">
        <v>34457</v>
      </c>
      <c r="AE71" s="1247">
        <f t="shared" ref="AE71:AE79" si="116">AD71/$U71*100</f>
        <v>20.594827534681336</v>
      </c>
      <c r="AF71" s="1246">
        <v>0</v>
      </c>
      <c r="AG71" s="1247">
        <f t="shared" ref="AG71:AG79" si="117">AF71/$U71*100</f>
        <v>0</v>
      </c>
      <c r="AH71" s="1246">
        <v>721</v>
      </c>
      <c r="AI71" s="1247">
        <f t="shared" ref="AI71:AI79" si="118">AH71/$U71*100</f>
        <v>0.43093916047552727</v>
      </c>
      <c r="AJ71" s="1246">
        <v>528</v>
      </c>
      <c r="AK71" s="1247">
        <f t="shared" ref="AK71:AK79" si="119">AJ71/$U71*100</f>
        <v>0.31558374026501862</v>
      </c>
    </row>
    <row r="72" spans="1:37" s="13" customFormat="1" ht="14.1" customHeight="1">
      <c r="A72" s="2804"/>
      <c r="B72" s="1249">
        <v>1</v>
      </c>
      <c r="C72" s="1249" t="s">
        <v>763</v>
      </c>
      <c r="D72" s="1249">
        <v>2454118</v>
      </c>
      <c r="E72" s="1249">
        <f t="shared" si="100"/>
        <v>321185</v>
      </c>
      <c r="F72" s="1252">
        <f t="shared" si="101"/>
        <v>13.087593995072771</v>
      </c>
      <c r="G72" s="1251">
        <f t="shared" si="102"/>
        <v>321185</v>
      </c>
      <c r="H72" s="1252">
        <f t="shared" si="103"/>
        <v>13.087593995072771</v>
      </c>
      <c r="I72" s="1251">
        <v>111166</v>
      </c>
      <c r="J72" s="1252">
        <f t="shared" si="104"/>
        <v>4.5297740369452484</v>
      </c>
      <c r="K72" s="1251">
        <v>0</v>
      </c>
      <c r="L72" s="1252">
        <f t="shared" si="105"/>
        <v>0</v>
      </c>
      <c r="M72" s="1251">
        <v>73653</v>
      </c>
      <c r="N72" s="1252">
        <f t="shared" si="106"/>
        <v>3.0012004312751057</v>
      </c>
      <c r="O72" s="1251">
        <v>0</v>
      </c>
      <c r="P72" s="1252">
        <f t="shared" si="107"/>
        <v>0</v>
      </c>
      <c r="Q72" s="1251">
        <v>136366</v>
      </c>
      <c r="R72" s="1252">
        <f t="shared" si="108"/>
        <v>5.5566195268524163</v>
      </c>
      <c r="S72" s="1251">
        <v>0</v>
      </c>
      <c r="T72" s="1314">
        <f t="shared" si="109"/>
        <v>0</v>
      </c>
      <c r="U72" s="1315">
        <v>347262</v>
      </c>
      <c r="V72" s="1249">
        <f t="shared" si="110"/>
        <v>139982</v>
      </c>
      <c r="W72" s="1252">
        <f t="shared" si="111"/>
        <v>40.310198063709826</v>
      </c>
      <c r="X72" s="1251">
        <f t="shared" si="112"/>
        <v>139982</v>
      </c>
      <c r="Y72" s="1252">
        <f t="shared" si="113"/>
        <v>40.310198063709826</v>
      </c>
      <c r="Z72" s="1251">
        <v>42553</v>
      </c>
      <c r="AA72" s="1252">
        <f t="shared" si="114"/>
        <v>12.253860197775742</v>
      </c>
      <c r="AB72" s="1251">
        <v>0</v>
      </c>
      <c r="AC72" s="1252">
        <f t="shared" si="115"/>
        <v>0</v>
      </c>
      <c r="AD72" s="1251">
        <v>46040</v>
      </c>
      <c r="AE72" s="1252">
        <f t="shared" si="116"/>
        <v>13.258001163386723</v>
      </c>
      <c r="AF72" s="1251">
        <v>0</v>
      </c>
      <c r="AG72" s="1252">
        <f t="shared" si="117"/>
        <v>0</v>
      </c>
      <c r="AH72" s="1251">
        <v>51389</v>
      </c>
      <c r="AI72" s="1252">
        <f t="shared" si="118"/>
        <v>14.798336702547358</v>
      </c>
      <c r="AJ72" s="1251">
        <v>0</v>
      </c>
      <c r="AK72" s="1252">
        <f t="shared" si="119"/>
        <v>0</v>
      </c>
    </row>
    <row r="73" spans="1:37" s="13" customFormat="1" ht="14.1" customHeight="1">
      <c r="A73" s="2804"/>
      <c r="B73" s="1249">
        <v>10</v>
      </c>
      <c r="C73" s="1249" t="s">
        <v>764</v>
      </c>
      <c r="D73" s="1249">
        <v>422125</v>
      </c>
      <c r="E73" s="1249">
        <f t="shared" si="100"/>
        <v>22045</v>
      </c>
      <c r="F73" s="1252">
        <f t="shared" si="101"/>
        <v>5.2223867337873857</v>
      </c>
      <c r="G73" s="1251">
        <f t="shared" si="102"/>
        <v>7343</v>
      </c>
      <c r="H73" s="1252">
        <f t="shared" si="103"/>
        <v>1.7395321291086765</v>
      </c>
      <c r="I73" s="1251">
        <v>4793</v>
      </c>
      <c r="J73" s="1252">
        <f t="shared" si="104"/>
        <v>1.1354456618300266</v>
      </c>
      <c r="K73" s="1251">
        <v>14702</v>
      </c>
      <c r="L73" s="1252">
        <f t="shared" si="105"/>
        <v>3.482854604678709</v>
      </c>
      <c r="M73" s="1251">
        <v>2202</v>
      </c>
      <c r="N73" s="1252">
        <f t="shared" si="106"/>
        <v>0.5216464317441516</v>
      </c>
      <c r="O73" s="1251">
        <v>0</v>
      </c>
      <c r="P73" s="1252">
        <f t="shared" si="107"/>
        <v>0</v>
      </c>
      <c r="Q73" s="1251">
        <v>0</v>
      </c>
      <c r="R73" s="1252">
        <f t="shared" si="108"/>
        <v>0</v>
      </c>
      <c r="S73" s="1251">
        <v>348</v>
      </c>
      <c r="T73" s="1314">
        <f t="shared" si="109"/>
        <v>8.244003553449808E-2</v>
      </c>
      <c r="U73" s="1315">
        <v>62401</v>
      </c>
      <c r="V73" s="1249">
        <f t="shared" si="110"/>
        <v>3796</v>
      </c>
      <c r="W73" s="1252">
        <f t="shared" si="111"/>
        <v>6.0832358455793978</v>
      </c>
      <c r="X73" s="1251">
        <f t="shared" si="112"/>
        <v>1730</v>
      </c>
      <c r="Y73" s="1252">
        <f t="shared" si="113"/>
        <v>2.7723914680854471</v>
      </c>
      <c r="Z73" s="1251">
        <v>824</v>
      </c>
      <c r="AA73" s="1252">
        <f t="shared" si="114"/>
        <v>1.3204916587875193</v>
      </c>
      <c r="AB73" s="1251">
        <v>2066</v>
      </c>
      <c r="AC73" s="1252">
        <f t="shared" si="115"/>
        <v>3.3108443774939502</v>
      </c>
      <c r="AD73" s="1251">
        <v>750</v>
      </c>
      <c r="AE73" s="1252">
        <f t="shared" si="116"/>
        <v>1.2019038156439801</v>
      </c>
      <c r="AF73" s="1251">
        <v>0</v>
      </c>
      <c r="AG73" s="1252">
        <f t="shared" si="117"/>
        <v>0</v>
      </c>
      <c r="AH73" s="1251">
        <v>0</v>
      </c>
      <c r="AI73" s="1252">
        <f t="shared" si="118"/>
        <v>0</v>
      </c>
      <c r="AJ73" s="1251">
        <v>156</v>
      </c>
      <c r="AK73" s="1252">
        <f t="shared" si="119"/>
        <v>0.24999599365394787</v>
      </c>
    </row>
    <row r="74" spans="1:37" s="13" customFormat="1" ht="14.1" customHeight="1">
      <c r="A74" s="2804"/>
      <c r="B74" s="1249">
        <v>26</v>
      </c>
      <c r="C74" s="1249" t="s">
        <v>765</v>
      </c>
      <c r="D74" s="1249">
        <v>101038</v>
      </c>
      <c r="E74" s="1249">
        <f t="shared" si="100"/>
        <v>98602</v>
      </c>
      <c r="F74" s="1252">
        <f t="shared" si="101"/>
        <v>97.589025911043365</v>
      </c>
      <c r="G74" s="1251">
        <f t="shared" si="102"/>
        <v>17692</v>
      </c>
      <c r="H74" s="1252">
        <f t="shared" si="103"/>
        <v>17.510243670698152</v>
      </c>
      <c r="I74" s="1251">
        <v>0</v>
      </c>
      <c r="J74" s="1252">
        <f t="shared" si="104"/>
        <v>0</v>
      </c>
      <c r="K74" s="1251">
        <v>23572</v>
      </c>
      <c r="L74" s="1252">
        <f t="shared" si="105"/>
        <v>23.329836299214158</v>
      </c>
      <c r="M74" s="1251">
        <v>4953</v>
      </c>
      <c r="N74" s="1252">
        <f t="shared" si="106"/>
        <v>4.9021160355509812</v>
      </c>
      <c r="O74" s="1251">
        <v>57338</v>
      </c>
      <c r="P74" s="1252">
        <f t="shared" si="107"/>
        <v>56.748945941131055</v>
      </c>
      <c r="Q74" s="1251">
        <v>12739</v>
      </c>
      <c r="R74" s="1252">
        <f t="shared" si="108"/>
        <v>12.608127635147174</v>
      </c>
      <c r="S74" s="1251">
        <v>0</v>
      </c>
      <c r="T74" s="1314">
        <f t="shared" si="109"/>
        <v>0</v>
      </c>
      <c r="U74" s="1315">
        <v>14690</v>
      </c>
      <c r="V74" s="1249">
        <f t="shared" si="110"/>
        <v>12495</v>
      </c>
      <c r="W74" s="1252">
        <f t="shared" si="111"/>
        <v>85.057862491490809</v>
      </c>
      <c r="X74" s="1251">
        <f t="shared" si="112"/>
        <v>5601</v>
      </c>
      <c r="Y74" s="1252">
        <f t="shared" si="113"/>
        <v>38.127978216473792</v>
      </c>
      <c r="Z74" s="1251">
        <v>0</v>
      </c>
      <c r="AA74" s="1252">
        <f t="shared" si="114"/>
        <v>0</v>
      </c>
      <c r="AB74" s="1251">
        <v>1816</v>
      </c>
      <c r="AC74" s="1252">
        <f t="shared" si="115"/>
        <v>12.362151123213071</v>
      </c>
      <c r="AD74" s="1251">
        <v>2761</v>
      </c>
      <c r="AE74" s="1252">
        <f t="shared" si="116"/>
        <v>18.795098706603131</v>
      </c>
      <c r="AF74" s="1251">
        <v>5078</v>
      </c>
      <c r="AG74" s="1252">
        <f t="shared" si="117"/>
        <v>34.567733151803949</v>
      </c>
      <c r="AH74" s="1251">
        <v>2840</v>
      </c>
      <c r="AI74" s="1252">
        <f t="shared" si="118"/>
        <v>19.332879509870658</v>
      </c>
      <c r="AJ74" s="1251">
        <v>0</v>
      </c>
      <c r="AK74" s="1252">
        <f t="shared" si="119"/>
        <v>0</v>
      </c>
    </row>
    <row r="75" spans="1:37" s="13" customFormat="1" ht="14.1" customHeight="1">
      <c r="A75" s="2804"/>
      <c r="B75" s="1249">
        <v>15</v>
      </c>
      <c r="C75" s="1249" t="s">
        <v>766</v>
      </c>
      <c r="D75" s="1249">
        <v>88956</v>
      </c>
      <c r="E75" s="1249">
        <f t="shared" si="100"/>
        <v>4997</v>
      </c>
      <c r="F75" s="1252">
        <f t="shared" si="101"/>
        <v>5.6173838751742435</v>
      </c>
      <c r="G75" s="1251">
        <f t="shared" si="102"/>
        <v>4997</v>
      </c>
      <c r="H75" s="1252">
        <f t="shared" si="103"/>
        <v>5.6173838751742435</v>
      </c>
      <c r="I75" s="1251">
        <v>0</v>
      </c>
      <c r="J75" s="1252">
        <f t="shared" si="104"/>
        <v>0</v>
      </c>
      <c r="K75" s="1251">
        <v>0</v>
      </c>
      <c r="L75" s="1252">
        <f t="shared" si="105"/>
        <v>0</v>
      </c>
      <c r="M75" s="1251">
        <v>0</v>
      </c>
      <c r="N75" s="1252">
        <f t="shared" si="106"/>
        <v>0</v>
      </c>
      <c r="O75" s="1251">
        <v>0</v>
      </c>
      <c r="P75" s="1252">
        <f t="shared" si="107"/>
        <v>0</v>
      </c>
      <c r="Q75" s="1251">
        <v>4997</v>
      </c>
      <c r="R75" s="1252">
        <f t="shared" si="108"/>
        <v>5.6173838751742435</v>
      </c>
      <c r="S75" s="1251">
        <v>0</v>
      </c>
      <c r="T75" s="1314">
        <f t="shared" si="109"/>
        <v>0</v>
      </c>
      <c r="U75" s="1315">
        <v>12762</v>
      </c>
      <c r="V75" s="1249">
        <f t="shared" si="110"/>
        <v>0</v>
      </c>
      <c r="W75" s="1252">
        <f t="shared" si="111"/>
        <v>0</v>
      </c>
      <c r="X75" s="1251">
        <f t="shared" si="112"/>
        <v>0</v>
      </c>
      <c r="Y75" s="1252">
        <f t="shared" si="113"/>
        <v>0</v>
      </c>
      <c r="Z75" s="1251">
        <v>0</v>
      </c>
      <c r="AA75" s="1252">
        <f t="shared" si="114"/>
        <v>0</v>
      </c>
      <c r="AB75" s="1251">
        <v>0</v>
      </c>
      <c r="AC75" s="1252">
        <f t="shared" si="115"/>
        <v>0</v>
      </c>
      <c r="AD75" s="1251">
        <v>0</v>
      </c>
      <c r="AE75" s="1252">
        <f t="shared" si="116"/>
        <v>0</v>
      </c>
      <c r="AF75" s="1251">
        <v>0</v>
      </c>
      <c r="AG75" s="1252">
        <f t="shared" si="117"/>
        <v>0</v>
      </c>
      <c r="AH75" s="1251">
        <v>0</v>
      </c>
      <c r="AI75" s="1252">
        <f t="shared" si="118"/>
        <v>0</v>
      </c>
      <c r="AJ75" s="1251">
        <v>0</v>
      </c>
      <c r="AK75" s="1252">
        <f t="shared" si="119"/>
        <v>0</v>
      </c>
    </row>
    <row r="76" spans="1:37" s="13" customFormat="1" ht="14.1" customHeight="1">
      <c r="A76" s="2804"/>
      <c r="B76" s="1249">
        <v>87</v>
      </c>
      <c r="C76" s="1249" t="s">
        <v>767</v>
      </c>
      <c r="D76" s="1249">
        <v>84723</v>
      </c>
      <c r="E76" s="1249">
        <f t="shared" si="100"/>
        <v>1335</v>
      </c>
      <c r="F76" s="1252">
        <f t="shared" si="101"/>
        <v>1.5757232392620657</v>
      </c>
      <c r="G76" s="1251">
        <f t="shared" si="102"/>
        <v>1335</v>
      </c>
      <c r="H76" s="1252">
        <f t="shared" si="103"/>
        <v>1.5757232392620657</v>
      </c>
      <c r="I76" s="1251">
        <v>0</v>
      </c>
      <c r="J76" s="1252">
        <f t="shared" si="104"/>
        <v>0</v>
      </c>
      <c r="K76" s="1251">
        <v>0</v>
      </c>
      <c r="L76" s="1252">
        <f t="shared" si="105"/>
        <v>0</v>
      </c>
      <c r="M76" s="1251">
        <v>0</v>
      </c>
      <c r="N76" s="1252">
        <f t="shared" si="106"/>
        <v>0</v>
      </c>
      <c r="O76" s="1251">
        <v>0</v>
      </c>
      <c r="P76" s="1252">
        <f t="shared" si="107"/>
        <v>0</v>
      </c>
      <c r="Q76" s="1251">
        <v>1335</v>
      </c>
      <c r="R76" s="1252">
        <f t="shared" si="108"/>
        <v>1.5757232392620657</v>
      </c>
      <c r="S76" s="1251">
        <v>0</v>
      </c>
      <c r="T76" s="1314">
        <f t="shared" si="109"/>
        <v>0</v>
      </c>
      <c r="U76" s="1315">
        <v>18380</v>
      </c>
      <c r="V76" s="1249">
        <f t="shared" si="110"/>
        <v>654</v>
      </c>
      <c r="W76" s="1252">
        <f t="shared" si="111"/>
        <v>3.5582154515778024</v>
      </c>
      <c r="X76" s="1251">
        <f t="shared" si="112"/>
        <v>654</v>
      </c>
      <c r="Y76" s="1252">
        <f t="shared" si="113"/>
        <v>3.5582154515778024</v>
      </c>
      <c r="Z76" s="1251">
        <v>0</v>
      </c>
      <c r="AA76" s="1252">
        <f t="shared" si="114"/>
        <v>0</v>
      </c>
      <c r="AB76" s="1251">
        <v>0</v>
      </c>
      <c r="AC76" s="1252">
        <f t="shared" si="115"/>
        <v>0</v>
      </c>
      <c r="AD76" s="1251">
        <v>0</v>
      </c>
      <c r="AE76" s="1252">
        <f t="shared" si="116"/>
        <v>0</v>
      </c>
      <c r="AF76" s="1251">
        <v>0</v>
      </c>
      <c r="AG76" s="1252">
        <f t="shared" si="117"/>
        <v>0</v>
      </c>
      <c r="AH76" s="1251">
        <v>654</v>
      </c>
      <c r="AI76" s="1252">
        <f t="shared" si="118"/>
        <v>3.5582154515778024</v>
      </c>
      <c r="AJ76" s="1251">
        <v>0</v>
      </c>
      <c r="AK76" s="1252">
        <f t="shared" si="119"/>
        <v>0</v>
      </c>
    </row>
    <row r="77" spans="1:37" s="13" customFormat="1" ht="14.1" customHeight="1">
      <c r="A77" s="2804"/>
      <c r="B77" s="1249">
        <v>81</v>
      </c>
      <c r="C77" s="1249" t="s">
        <v>768</v>
      </c>
      <c r="D77" s="1249">
        <v>237080</v>
      </c>
      <c r="E77" s="1249">
        <f t="shared" si="100"/>
        <v>28006</v>
      </c>
      <c r="F77" s="1252">
        <f t="shared" si="101"/>
        <v>11.812890163657837</v>
      </c>
      <c r="G77" s="1251">
        <f t="shared" si="102"/>
        <v>28006</v>
      </c>
      <c r="H77" s="1252">
        <f t="shared" si="103"/>
        <v>11.812890163657837</v>
      </c>
      <c r="I77" s="1251">
        <v>0</v>
      </c>
      <c r="J77" s="1252">
        <f t="shared" si="104"/>
        <v>0</v>
      </c>
      <c r="K77" s="1251">
        <v>0</v>
      </c>
      <c r="L77" s="1252">
        <f t="shared" si="105"/>
        <v>0</v>
      </c>
      <c r="M77" s="1251">
        <v>5</v>
      </c>
      <c r="N77" s="1252">
        <f t="shared" si="106"/>
        <v>2.1089927450649569E-3</v>
      </c>
      <c r="O77" s="1251">
        <v>0</v>
      </c>
      <c r="P77" s="1252">
        <f t="shared" si="107"/>
        <v>0</v>
      </c>
      <c r="Q77" s="1251">
        <v>28001</v>
      </c>
      <c r="R77" s="1252">
        <f t="shared" si="108"/>
        <v>11.810781170912772</v>
      </c>
      <c r="S77" s="1251">
        <v>0</v>
      </c>
      <c r="T77" s="1314">
        <f t="shared" si="109"/>
        <v>0</v>
      </c>
      <c r="U77" s="1315">
        <v>12899</v>
      </c>
      <c r="V77" s="1249">
        <f t="shared" si="110"/>
        <v>849</v>
      </c>
      <c r="W77" s="1252">
        <f t="shared" si="111"/>
        <v>6.5819055740755097</v>
      </c>
      <c r="X77" s="1251">
        <f t="shared" si="112"/>
        <v>849</v>
      </c>
      <c r="Y77" s="1252">
        <f t="shared" si="113"/>
        <v>6.5819055740755097</v>
      </c>
      <c r="Z77" s="1251">
        <v>0</v>
      </c>
      <c r="AA77" s="1252">
        <f t="shared" si="114"/>
        <v>0</v>
      </c>
      <c r="AB77" s="1251">
        <v>0</v>
      </c>
      <c r="AC77" s="1252">
        <f t="shared" si="115"/>
        <v>0</v>
      </c>
      <c r="AD77" s="1251">
        <v>5</v>
      </c>
      <c r="AE77" s="1252">
        <f t="shared" si="116"/>
        <v>3.8762694782541282E-2</v>
      </c>
      <c r="AF77" s="1251">
        <v>0</v>
      </c>
      <c r="AG77" s="1252">
        <f t="shared" si="117"/>
        <v>0</v>
      </c>
      <c r="AH77" s="1251">
        <v>844</v>
      </c>
      <c r="AI77" s="1252">
        <f t="shared" si="118"/>
        <v>6.5431428792929678</v>
      </c>
      <c r="AJ77" s="1251">
        <v>0</v>
      </c>
      <c r="AK77" s="1252">
        <f t="shared" si="119"/>
        <v>0</v>
      </c>
    </row>
    <row r="78" spans="1:37" s="13" customFormat="1" ht="14.1" customHeight="1">
      <c r="A78" s="2804"/>
      <c r="B78" s="1249">
        <v>54</v>
      </c>
      <c r="C78" s="1249" t="s">
        <v>769</v>
      </c>
      <c r="D78" s="1249">
        <v>154598</v>
      </c>
      <c r="E78" s="1249">
        <f t="shared" si="100"/>
        <v>39765</v>
      </c>
      <c r="F78" s="1252">
        <f t="shared" si="101"/>
        <v>25.721548791058098</v>
      </c>
      <c r="G78" s="1251">
        <f t="shared" si="102"/>
        <v>29799</v>
      </c>
      <c r="H78" s="1252">
        <f t="shared" si="103"/>
        <v>19.275152330560548</v>
      </c>
      <c r="I78" s="1251">
        <v>643</v>
      </c>
      <c r="J78" s="1252">
        <f t="shared" si="104"/>
        <v>0.41591741160946449</v>
      </c>
      <c r="K78" s="1251">
        <v>9966</v>
      </c>
      <c r="L78" s="1252">
        <f t="shared" si="105"/>
        <v>6.4463964604975486</v>
      </c>
      <c r="M78" s="1251">
        <v>15293</v>
      </c>
      <c r="N78" s="1252">
        <f t="shared" si="106"/>
        <v>9.8921072717628942</v>
      </c>
      <c r="O78" s="1251">
        <v>0</v>
      </c>
      <c r="P78" s="1252">
        <f t="shared" si="107"/>
        <v>0</v>
      </c>
      <c r="Q78" s="1251">
        <v>13832</v>
      </c>
      <c r="R78" s="1252">
        <f t="shared" si="108"/>
        <v>8.9470756413407688</v>
      </c>
      <c r="S78" s="1251">
        <v>31</v>
      </c>
      <c r="T78" s="1314">
        <f t="shared" si="109"/>
        <v>2.0052005847423639E-2</v>
      </c>
      <c r="U78" s="1315">
        <v>59448</v>
      </c>
      <c r="V78" s="1249">
        <f t="shared" si="110"/>
        <v>26131</v>
      </c>
      <c r="W78" s="1252">
        <f t="shared" si="111"/>
        <v>43.956062441125013</v>
      </c>
      <c r="X78" s="1251">
        <f t="shared" si="112"/>
        <v>20895</v>
      </c>
      <c r="Y78" s="1252">
        <f t="shared" si="113"/>
        <v>35.148364957610013</v>
      </c>
      <c r="Z78" s="1251">
        <v>643</v>
      </c>
      <c r="AA78" s="1252">
        <f t="shared" si="114"/>
        <v>1.081617548109272</v>
      </c>
      <c r="AB78" s="1251">
        <v>5236</v>
      </c>
      <c r="AC78" s="1252">
        <f t="shared" si="115"/>
        <v>8.807697483515005</v>
      </c>
      <c r="AD78" s="1251">
        <v>14946</v>
      </c>
      <c r="AE78" s="1252">
        <f t="shared" si="116"/>
        <v>25.141299959628583</v>
      </c>
      <c r="AF78" s="1251">
        <v>0</v>
      </c>
      <c r="AG78" s="1252">
        <f t="shared" si="117"/>
        <v>0</v>
      </c>
      <c r="AH78" s="1251">
        <v>5275</v>
      </c>
      <c r="AI78" s="1252">
        <f t="shared" si="118"/>
        <v>8.8733010361997042</v>
      </c>
      <c r="AJ78" s="1251">
        <v>31</v>
      </c>
      <c r="AK78" s="1252">
        <f t="shared" si="119"/>
        <v>5.2146413672453235E-2</v>
      </c>
    </row>
    <row r="79" spans="1:37" s="13" customFormat="1" ht="14.1" customHeight="1" thickBot="1">
      <c r="A79" s="2804"/>
      <c r="B79" s="1253">
        <v>75</v>
      </c>
      <c r="C79" s="1253" t="s">
        <v>770</v>
      </c>
      <c r="D79" s="1253">
        <v>86010</v>
      </c>
      <c r="E79" s="1253">
        <f t="shared" si="100"/>
        <v>6755</v>
      </c>
      <c r="F79" s="1255">
        <f t="shared" si="101"/>
        <v>7.8537379374491341</v>
      </c>
      <c r="G79" s="1254">
        <f t="shared" si="102"/>
        <v>6755</v>
      </c>
      <c r="H79" s="1255">
        <f t="shared" si="103"/>
        <v>7.8537379374491341</v>
      </c>
      <c r="I79" s="1254">
        <v>0</v>
      </c>
      <c r="J79" s="1255">
        <f t="shared" si="104"/>
        <v>0</v>
      </c>
      <c r="K79" s="1254">
        <v>0</v>
      </c>
      <c r="L79" s="1255">
        <f t="shared" si="105"/>
        <v>0</v>
      </c>
      <c r="M79" s="1254">
        <v>0</v>
      </c>
      <c r="N79" s="1255">
        <f t="shared" si="106"/>
        <v>0</v>
      </c>
      <c r="O79" s="1254">
        <v>0</v>
      </c>
      <c r="P79" s="1255">
        <f t="shared" si="107"/>
        <v>0</v>
      </c>
      <c r="Q79" s="1254">
        <v>6755</v>
      </c>
      <c r="R79" s="1255">
        <f t="shared" si="108"/>
        <v>7.8537379374491341</v>
      </c>
      <c r="S79" s="1254">
        <v>0</v>
      </c>
      <c r="T79" s="1316">
        <f t="shared" si="109"/>
        <v>0</v>
      </c>
      <c r="U79" s="1317">
        <v>10187</v>
      </c>
      <c r="V79" s="1253">
        <f t="shared" si="110"/>
        <v>1630</v>
      </c>
      <c r="W79" s="1255">
        <f t="shared" si="111"/>
        <v>16.000785314616671</v>
      </c>
      <c r="X79" s="1254">
        <f t="shared" si="112"/>
        <v>1630</v>
      </c>
      <c r="Y79" s="1255">
        <f t="shared" si="113"/>
        <v>16.000785314616671</v>
      </c>
      <c r="Z79" s="1254">
        <v>0</v>
      </c>
      <c r="AA79" s="1255">
        <f t="shared" si="114"/>
        <v>0</v>
      </c>
      <c r="AB79" s="1254">
        <v>0</v>
      </c>
      <c r="AC79" s="1255">
        <f t="shared" si="115"/>
        <v>0</v>
      </c>
      <c r="AD79" s="1254">
        <v>0</v>
      </c>
      <c r="AE79" s="1255">
        <f t="shared" si="116"/>
        <v>0</v>
      </c>
      <c r="AF79" s="1254">
        <v>0</v>
      </c>
      <c r="AG79" s="1255">
        <f t="shared" si="117"/>
        <v>0</v>
      </c>
      <c r="AH79" s="1254">
        <v>1630</v>
      </c>
      <c r="AI79" s="1255">
        <f t="shared" si="118"/>
        <v>16.000785314616671</v>
      </c>
      <c r="AJ79" s="1254">
        <v>0</v>
      </c>
      <c r="AK79" s="1255">
        <f t="shared" si="119"/>
        <v>0</v>
      </c>
    </row>
    <row r="80" spans="1:37" s="1258" customFormat="1" ht="14.1" customHeight="1" thickTop="1">
      <c r="A80" s="2804"/>
      <c r="B80" s="1130"/>
      <c r="C80" s="1131" t="s">
        <v>113</v>
      </c>
      <c r="D80" s="1256">
        <f>SUM(D71:D79)</f>
        <v>5078034</v>
      </c>
      <c r="E80" s="1256">
        <f>SUM(E71:E79)</f>
        <v>1847050</v>
      </c>
      <c r="F80" s="1257">
        <f>+ROUND(E80/$D80*100,1)</f>
        <v>36.4</v>
      </c>
      <c r="G80" s="1319">
        <f>SUM(G71:G79)</f>
        <v>625643</v>
      </c>
      <c r="H80" s="1257">
        <f>+ROUND(G80/$D80*100,1)</f>
        <v>12.3</v>
      </c>
      <c r="I80" s="1319">
        <f>SUM(I71:I79)</f>
        <v>159309</v>
      </c>
      <c r="J80" s="1257">
        <f>+ROUND(I80/$D80*100,1)</f>
        <v>3.1</v>
      </c>
      <c r="K80" s="1319">
        <f>SUM(K71:K79)</f>
        <v>1164069</v>
      </c>
      <c r="L80" s="1257">
        <f>+ROUND(K80/$D80*100,1)</f>
        <v>22.9</v>
      </c>
      <c r="M80" s="1319">
        <f>SUM(M71:M79)</f>
        <v>133214</v>
      </c>
      <c r="N80" s="1257">
        <f>+ROUND(M80/$D80*100,1)</f>
        <v>2.6</v>
      </c>
      <c r="O80" s="1319">
        <f>SUM(O71:O79)</f>
        <v>57338</v>
      </c>
      <c r="P80" s="1257">
        <f>+ROUND(O80/$D80*100,1)</f>
        <v>1.1000000000000001</v>
      </c>
      <c r="Q80" s="1319">
        <f>SUM(Q71:Q79)</f>
        <v>331769</v>
      </c>
      <c r="R80" s="1257">
        <f>+ROUND(Q80/$D80*100,1)</f>
        <v>6.5</v>
      </c>
      <c r="S80" s="1319">
        <f>SUM(S71:S79)</f>
        <v>1351</v>
      </c>
      <c r="T80" s="1320">
        <f>+ROUND(S80/$D80*100,1)</f>
        <v>0</v>
      </c>
      <c r="U80" s="1256">
        <f>SUM(U71:U79)</f>
        <v>705338</v>
      </c>
      <c r="V80" s="1256">
        <f>SUM(V71:V79)</f>
        <v>331682</v>
      </c>
      <c r="W80" s="1257">
        <f>+ROUND(V80/$U80*100,1)</f>
        <v>47</v>
      </c>
      <c r="X80" s="1256">
        <f>SUM(X71:X79)</f>
        <v>230692</v>
      </c>
      <c r="Y80" s="1257">
        <f>+ROUND(X80/$U80*100,1)</f>
        <v>32.700000000000003</v>
      </c>
      <c r="Z80" s="1256">
        <f>SUM(Z71:Z79)</f>
        <v>67665</v>
      </c>
      <c r="AA80" s="1257">
        <f>+ROUND(Z80/$U80*100,1)</f>
        <v>9.6</v>
      </c>
      <c r="AB80" s="1256">
        <f>SUM(AB71:AB79)</f>
        <v>95912</v>
      </c>
      <c r="AC80" s="1257">
        <f>+ROUND(AB80/$U80*100,1)</f>
        <v>13.6</v>
      </c>
      <c r="AD80" s="1256">
        <f>SUM(AD71:AD79)</f>
        <v>98959</v>
      </c>
      <c r="AE80" s="1257">
        <f>+ROUND(AD80/$U80*100,1)</f>
        <v>14</v>
      </c>
      <c r="AF80" s="1256">
        <f>SUM(AF71:AF79)</f>
        <v>5078</v>
      </c>
      <c r="AG80" s="1257">
        <f>+ROUND(AF80/$U80*100,1)</f>
        <v>0.7</v>
      </c>
      <c r="AH80" s="1256">
        <f>SUM(AH71:AH79)</f>
        <v>63353</v>
      </c>
      <c r="AI80" s="1257">
        <f>+ROUND(AH80/$U80*100,1)</f>
        <v>9</v>
      </c>
      <c r="AJ80" s="1256">
        <f>SUM(AJ71:AJ79)</f>
        <v>715</v>
      </c>
      <c r="AK80" s="1257">
        <f>+ROUND(AJ80/$U80*100,1)</f>
        <v>0.1</v>
      </c>
    </row>
    <row r="81" spans="1:37" s="1258" customFormat="1" ht="14.1" customHeight="1">
      <c r="A81" s="2804"/>
      <c r="B81" s="1141"/>
      <c r="C81" s="1142"/>
      <c r="D81" s="1148"/>
      <c r="E81" s="1148"/>
      <c r="F81" s="1150"/>
      <c r="G81" s="1321"/>
      <c r="H81" s="1150"/>
      <c r="I81" s="1321"/>
      <c r="J81" s="1150"/>
      <c r="K81" s="1321"/>
      <c r="L81" s="1150"/>
      <c r="M81" s="1321"/>
      <c r="N81" s="1150"/>
      <c r="O81" s="1321"/>
      <c r="P81" s="1150"/>
      <c r="Q81" s="1321"/>
      <c r="R81" s="1150"/>
      <c r="S81" s="1321"/>
      <c r="T81" s="1322"/>
      <c r="U81" s="1323"/>
      <c r="V81" s="1148"/>
      <c r="W81" s="1150"/>
      <c r="X81" s="1321"/>
      <c r="Y81" s="1150"/>
      <c r="Z81" s="1321"/>
      <c r="AA81" s="1150"/>
      <c r="AB81" s="1321"/>
      <c r="AC81" s="1150"/>
      <c r="AD81" s="1321"/>
      <c r="AE81" s="1150"/>
      <c r="AF81" s="1321"/>
      <c r="AG81" s="1150"/>
      <c r="AH81" s="1321"/>
      <c r="AI81" s="1150"/>
      <c r="AJ81" s="1321"/>
      <c r="AK81" s="1150"/>
    </row>
    <row r="82" spans="1:37" s="13" customFormat="1" ht="14.1" customHeight="1">
      <c r="A82" s="2804" t="s">
        <v>772</v>
      </c>
      <c r="B82" s="1245">
        <v>2</v>
      </c>
      <c r="C82" s="1245" t="s">
        <v>773</v>
      </c>
      <c r="D82" s="1245">
        <v>348054</v>
      </c>
      <c r="E82" s="1249">
        <f t="shared" ref="E82:E86" si="120">I82+K82+M82+O82+Q82+S82</f>
        <v>31777</v>
      </c>
      <c r="F82" s="1247">
        <f t="shared" ref="F82:F86" si="121">E82/$D82*100</f>
        <v>9.1299051296637881</v>
      </c>
      <c r="G82" s="1313">
        <f t="shared" ref="G82:G86" si="122">I82+M82+Q82+S82</f>
        <v>29293</v>
      </c>
      <c r="H82" s="1247">
        <f t="shared" ref="H82:H86" si="123">G82/$D82*100</f>
        <v>8.4162227700299379</v>
      </c>
      <c r="I82" s="1246">
        <v>843</v>
      </c>
      <c r="J82" s="1247">
        <f t="shared" ref="J82:J86" si="124">I82/$D82*100</f>
        <v>0.24220379596269545</v>
      </c>
      <c r="K82" s="1246">
        <v>0</v>
      </c>
      <c r="L82" s="1247">
        <f t="shared" ref="L82:L86" si="125">K82/$D82*100</f>
        <v>0</v>
      </c>
      <c r="M82" s="1246">
        <v>0</v>
      </c>
      <c r="N82" s="1247">
        <f t="shared" ref="N82:N86" si="126">M82/$D82*100</f>
        <v>0</v>
      </c>
      <c r="O82" s="1246">
        <v>2484</v>
      </c>
      <c r="P82" s="1247">
        <f t="shared" ref="P82:P86" si="127">O82/$D82*100</f>
        <v>0.71368235963384985</v>
      </c>
      <c r="Q82" s="1246">
        <v>28450</v>
      </c>
      <c r="R82" s="1247">
        <f t="shared" ref="R82:R86" si="128">Q82/$D82*100</f>
        <v>8.1740189740672431</v>
      </c>
      <c r="S82" s="1246">
        <v>0</v>
      </c>
      <c r="T82" s="1311">
        <f t="shared" ref="T82:T86" si="129">S82/$D82*100</f>
        <v>0</v>
      </c>
      <c r="U82" s="1312">
        <v>44846</v>
      </c>
      <c r="V82" s="1245">
        <f t="shared" ref="V82:V86" si="130">Z82+AB82+AD82+AF82+AH82+AJ82</f>
        <v>4525</v>
      </c>
      <c r="W82" s="1247">
        <f t="shared" ref="W82:W86" si="131">V82/$U82*100</f>
        <v>10.09008607233644</v>
      </c>
      <c r="X82" s="1246">
        <f t="shared" ref="X82:X86" si="132">Z82+AD82+AH82+AJ82</f>
        <v>4525</v>
      </c>
      <c r="Y82" s="1247">
        <f t="shared" ref="Y82:Y86" si="133">X82/$U82*100</f>
        <v>10.09008607233644</v>
      </c>
      <c r="Z82" s="1246">
        <v>0</v>
      </c>
      <c r="AA82" s="1247">
        <f t="shared" ref="AA82:AA86" si="134">Z82/$U82*100</f>
        <v>0</v>
      </c>
      <c r="AB82" s="1246">
        <v>0</v>
      </c>
      <c r="AC82" s="1247">
        <f t="shared" ref="AC82:AC86" si="135">AB82/$U82*100</f>
        <v>0</v>
      </c>
      <c r="AD82" s="1246">
        <v>0</v>
      </c>
      <c r="AE82" s="1247">
        <f t="shared" ref="AE82:AE86" si="136">AD82/$U82*100</f>
        <v>0</v>
      </c>
      <c r="AF82" s="1246">
        <v>0</v>
      </c>
      <c r="AG82" s="1247">
        <f t="shared" ref="AG82:AG86" si="137">AF82/$U82*100</f>
        <v>0</v>
      </c>
      <c r="AH82" s="1246">
        <v>4525</v>
      </c>
      <c r="AI82" s="1247">
        <f t="shared" ref="AI82:AI86" si="138">AH82/$U82*100</f>
        <v>10.09008607233644</v>
      </c>
      <c r="AJ82" s="1246">
        <v>0</v>
      </c>
      <c r="AK82" s="1247">
        <f t="shared" ref="AK82:AK86" si="139">AJ82/$U82*100</f>
        <v>0</v>
      </c>
    </row>
    <row r="83" spans="1:37" s="13" customFormat="1" ht="14.1" customHeight="1">
      <c r="A83" s="2804"/>
      <c r="B83" s="1249">
        <v>27</v>
      </c>
      <c r="C83" s="1249" t="s">
        <v>774</v>
      </c>
      <c r="D83" s="1249">
        <v>366400</v>
      </c>
      <c r="E83" s="1249">
        <f t="shared" si="120"/>
        <v>8062</v>
      </c>
      <c r="F83" s="1252">
        <f t="shared" si="121"/>
        <v>2.2003275109170306</v>
      </c>
      <c r="G83" s="1251">
        <f t="shared" si="122"/>
        <v>8062</v>
      </c>
      <c r="H83" s="1252">
        <f t="shared" si="123"/>
        <v>2.2003275109170306</v>
      </c>
      <c r="I83" s="1251">
        <v>2962</v>
      </c>
      <c r="J83" s="1252">
        <f t="shared" si="124"/>
        <v>0.808406113537118</v>
      </c>
      <c r="K83" s="1251">
        <v>0</v>
      </c>
      <c r="L83" s="1252">
        <f t="shared" si="125"/>
        <v>0</v>
      </c>
      <c r="M83" s="1251">
        <v>0</v>
      </c>
      <c r="N83" s="1252">
        <f t="shared" si="126"/>
        <v>0</v>
      </c>
      <c r="O83" s="1251">
        <v>0</v>
      </c>
      <c r="P83" s="1252">
        <f t="shared" si="127"/>
        <v>0</v>
      </c>
      <c r="Q83" s="1251">
        <v>5100</v>
      </c>
      <c r="R83" s="1252">
        <f t="shared" si="128"/>
        <v>1.3919213973799127</v>
      </c>
      <c r="S83" s="1251">
        <v>0</v>
      </c>
      <c r="T83" s="1314">
        <f t="shared" si="129"/>
        <v>0</v>
      </c>
      <c r="U83" s="1315">
        <v>77623</v>
      </c>
      <c r="V83" s="1249">
        <f t="shared" si="130"/>
        <v>8062</v>
      </c>
      <c r="W83" s="1252">
        <f t="shared" si="131"/>
        <v>10.386096904268065</v>
      </c>
      <c r="X83" s="1251">
        <f t="shared" si="132"/>
        <v>8062</v>
      </c>
      <c r="Y83" s="1252">
        <f t="shared" si="133"/>
        <v>10.386096904268065</v>
      </c>
      <c r="Z83" s="1251">
        <v>2962</v>
      </c>
      <c r="AA83" s="1252">
        <f t="shared" si="134"/>
        <v>3.8158793141208145</v>
      </c>
      <c r="AB83" s="1251">
        <v>0</v>
      </c>
      <c r="AC83" s="1252">
        <f t="shared" si="135"/>
        <v>0</v>
      </c>
      <c r="AD83" s="1251">
        <v>0</v>
      </c>
      <c r="AE83" s="1252">
        <f t="shared" si="136"/>
        <v>0</v>
      </c>
      <c r="AF83" s="1251">
        <v>0</v>
      </c>
      <c r="AG83" s="1252">
        <f t="shared" si="137"/>
        <v>0</v>
      </c>
      <c r="AH83" s="1251">
        <v>5100</v>
      </c>
      <c r="AI83" s="1252">
        <f t="shared" si="138"/>
        <v>6.5702175901472497</v>
      </c>
      <c r="AJ83" s="1251">
        <v>0</v>
      </c>
      <c r="AK83" s="1252">
        <f t="shared" si="139"/>
        <v>0</v>
      </c>
    </row>
    <row r="84" spans="1:37" s="13" customFormat="1" ht="14.1" customHeight="1">
      <c r="A84" s="2804"/>
      <c r="B84" s="1249">
        <v>21</v>
      </c>
      <c r="C84" s="1249" t="s">
        <v>775</v>
      </c>
      <c r="D84" s="1249">
        <v>104639</v>
      </c>
      <c r="E84" s="1249">
        <f t="shared" si="120"/>
        <v>146</v>
      </c>
      <c r="F84" s="1252">
        <f t="shared" si="121"/>
        <v>0.13952732728714914</v>
      </c>
      <c r="G84" s="1251">
        <f t="shared" si="122"/>
        <v>146</v>
      </c>
      <c r="H84" s="1252">
        <f t="shared" si="123"/>
        <v>0.13952732728714914</v>
      </c>
      <c r="I84" s="1251">
        <v>0</v>
      </c>
      <c r="J84" s="1252">
        <f t="shared" si="124"/>
        <v>0</v>
      </c>
      <c r="K84" s="1251">
        <v>0</v>
      </c>
      <c r="L84" s="1252">
        <f t="shared" si="125"/>
        <v>0</v>
      </c>
      <c r="M84" s="1251">
        <v>0</v>
      </c>
      <c r="N84" s="1252">
        <f t="shared" si="126"/>
        <v>0</v>
      </c>
      <c r="O84" s="1251">
        <v>0</v>
      </c>
      <c r="P84" s="1252">
        <f t="shared" si="127"/>
        <v>0</v>
      </c>
      <c r="Q84" s="1251">
        <v>0</v>
      </c>
      <c r="R84" s="1252">
        <f t="shared" si="128"/>
        <v>0</v>
      </c>
      <c r="S84" s="1251">
        <v>146</v>
      </c>
      <c r="T84" s="1314">
        <f t="shared" si="129"/>
        <v>0.13952732728714914</v>
      </c>
      <c r="U84" s="1315">
        <v>20250</v>
      </c>
      <c r="V84" s="1249">
        <f t="shared" si="130"/>
        <v>26</v>
      </c>
      <c r="W84" s="1252">
        <f t="shared" si="131"/>
        <v>0.12839506172839507</v>
      </c>
      <c r="X84" s="1251">
        <f t="shared" si="132"/>
        <v>26</v>
      </c>
      <c r="Y84" s="1252">
        <f t="shared" si="133"/>
        <v>0.12839506172839507</v>
      </c>
      <c r="Z84" s="1251">
        <v>0</v>
      </c>
      <c r="AA84" s="1252">
        <f t="shared" si="134"/>
        <v>0</v>
      </c>
      <c r="AB84" s="1251">
        <v>0</v>
      </c>
      <c r="AC84" s="1252">
        <f t="shared" si="135"/>
        <v>0</v>
      </c>
      <c r="AD84" s="1251">
        <v>0</v>
      </c>
      <c r="AE84" s="1252">
        <f t="shared" si="136"/>
        <v>0</v>
      </c>
      <c r="AF84" s="1251">
        <v>0</v>
      </c>
      <c r="AG84" s="1252">
        <f t="shared" si="137"/>
        <v>0</v>
      </c>
      <c r="AH84" s="1251">
        <v>0</v>
      </c>
      <c r="AI84" s="1252">
        <f t="shared" si="138"/>
        <v>0</v>
      </c>
      <c r="AJ84" s="1251">
        <v>26</v>
      </c>
      <c r="AK84" s="1252">
        <f t="shared" si="139"/>
        <v>0.12839506172839507</v>
      </c>
    </row>
    <row r="85" spans="1:37" s="13" customFormat="1" ht="14.1" customHeight="1">
      <c r="A85" s="2804"/>
      <c r="B85" s="1249">
        <v>40</v>
      </c>
      <c r="C85" s="1249" t="s">
        <v>776</v>
      </c>
      <c r="D85" s="1249">
        <v>55956</v>
      </c>
      <c r="E85" s="1249">
        <f t="shared" si="120"/>
        <v>910</v>
      </c>
      <c r="F85" s="1252">
        <f t="shared" si="121"/>
        <v>1.6262777896919007</v>
      </c>
      <c r="G85" s="1251">
        <f t="shared" si="122"/>
        <v>738</v>
      </c>
      <c r="H85" s="1252">
        <f t="shared" si="123"/>
        <v>1.3188934162556294</v>
      </c>
      <c r="I85" s="1251">
        <v>738</v>
      </c>
      <c r="J85" s="1252">
        <f t="shared" si="124"/>
        <v>1.3188934162556294</v>
      </c>
      <c r="K85" s="1251">
        <v>172</v>
      </c>
      <c r="L85" s="1252">
        <f t="shared" si="125"/>
        <v>0.30738437343627134</v>
      </c>
      <c r="M85" s="1251">
        <v>0</v>
      </c>
      <c r="N85" s="1252">
        <f t="shared" si="126"/>
        <v>0</v>
      </c>
      <c r="O85" s="1251">
        <v>0</v>
      </c>
      <c r="P85" s="1252">
        <f t="shared" si="127"/>
        <v>0</v>
      </c>
      <c r="Q85" s="1251">
        <v>0</v>
      </c>
      <c r="R85" s="1252">
        <f t="shared" si="128"/>
        <v>0</v>
      </c>
      <c r="S85" s="1251">
        <v>0</v>
      </c>
      <c r="T85" s="1314">
        <f t="shared" si="129"/>
        <v>0</v>
      </c>
      <c r="U85" s="1315">
        <v>2185</v>
      </c>
      <c r="V85" s="1249">
        <f t="shared" si="130"/>
        <v>172</v>
      </c>
      <c r="W85" s="1252">
        <f t="shared" si="131"/>
        <v>7.8718535469107547</v>
      </c>
      <c r="X85" s="1251">
        <f t="shared" si="132"/>
        <v>0</v>
      </c>
      <c r="Y85" s="1252">
        <f t="shared" si="133"/>
        <v>0</v>
      </c>
      <c r="Z85" s="1251">
        <v>0</v>
      </c>
      <c r="AA85" s="1252">
        <f t="shared" si="134"/>
        <v>0</v>
      </c>
      <c r="AB85" s="1251">
        <v>172</v>
      </c>
      <c r="AC85" s="1252">
        <f t="shared" si="135"/>
        <v>7.8718535469107547</v>
      </c>
      <c r="AD85" s="1251">
        <v>0</v>
      </c>
      <c r="AE85" s="1252">
        <f t="shared" si="136"/>
        <v>0</v>
      </c>
      <c r="AF85" s="1251">
        <v>0</v>
      </c>
      <c r="AG85" s="1252">
        <f t="shared" si="137"/>
        <v>0</v>
      </c>
      <c r="AH85" s="1251">
        <v>0</v>
      </c>
      <c r="AI85" s="1252">
        <f t="shared" si="138"/>
        <v>0</v>
      </c>
      <c r="AJ85" s="1251">
        <v>0</v>
      </c>
      <c r="AK85" s="1252">
        <f t="shared" si="139"/>
        <v>0</v>
      </c>
    </row>
    <row r="86" spans="1:37" s="13" customFormat="1" ht="14.1" customHeight="1" thickBot="1">
      <c r="A86" s="2804"/>
      <c r="B86" s="1253">
        <v>23</v>
      </c>
      <c r="C86" s="1253" t="s">
        <v>778</v>
      </c>
      <c r="D86" s="1253">
        <v>33771</v>
      </c>
      <c r="E86" s="1253">
        <f t="shared" si="120"/>
        <v>0</v>
      </c>
      <c r="F86" s="1255">
        <f t="shared" si="121"/>
        <v>0</v>
      </c>
      <c r="G86" s="1254">
        <f t="shared" si="122"/>
        <v>0</v>
      </c>
      <c r="H86" s="1255">
        <f t="shared" si="123"/>
        <v>0</v>
      </c>
      <c r="I86" s="1254">
        <v>0</v>
      </c>
      <c r="J86" s="1255">
        <f t="shared" si="124"/>
        <v>0</v>
      </c>
      <c r="K86" s="1254">
        <v>0</v>
      </c>
      <c r="L86" s="1255">
        <f t="shared" si="125"/>
        <v>0</v>
      </c>
      <c r="M86" s="1254">
        <v>0</v>
      </c>
      <c r="N86" s="1255">
        <f t="shared" si="126"/>
        <v>0</v>
      </c>
      <c r="O86" s="1254">
        <v>0</v>
      </c>
      <c r="P86" s="1255">
        <f t="shared" si="127"/>
        <v>0</v>
      </c>
      <c r="Q86" s="1254">
        <v>0</v>
      </c>
      <c r="R86" s="1255">
        <f t="shared" si="128"/>
        <v>0</v>
      </c>
      <c r="S86" s="1254">
        <v>0</v>
      </c>
      <c r="T86" s="1316">
        <f t="shared" si="129"/>
        <v>0</v>
      </c>
      <c r="U86" s="1317">
        <v>8141</v>
      </c>
      <c r="V86" s="1253">
        <f t="shared" si="130"/>
        <v>0</v>
      </c>
      <c r="W86" s="1255">
        <f t="shared" si="131"/>
        <v>0</v>
      </c>
      <c r="X86" s="1254">
        <f t="shared" si="132"/>
        <v>0</v>
      </c>
      <c r="Y86" s="1255">
        <f t="shared" si="133"/>
        <v>0</v>
      </c>
      <c r="Z86" s="1254">
        <v>0</v>
      </c>
      <c r="AA86" s="1255">
        <f t="shared" si="134"/>
        <v>0</v>
      </c>
      <c r="AB86" s="1254">
        <v>0</v>
      </c>
      <c r="AC86" s="1255">
        <f t="shared" si="135"/>
        <v>0</v>
      </c>
      <c r="AD86" s="1254">
        <v>0</v>
      </c>
      <c r="AE86" s="1255">
        <f t="shared" si="136"/>
        <v>0</v>
      </c>
      <c r="AF86" s="1254">
        <v>0</v>
      </c>
      <c r="AG86" s="1255">
        <f t="shared" si="137"/>
        <v>0</v>
      </c>
      <c r="AH86" s="1254">
        <v>0</v>
      </c>
      <c r="AI86" s="1255">
        <f t="shared" si="138"/>
        <v>0</v>
      </c>
      <c r="AJ86" s="1254">
        <v>0</v>
      </c>
      <c r="AK86" s="1255">
        <f t="shared" si="139"/>
        <v>0</v>
      </c>
    </row>
    <row r="87" spans="1:37" s="1258" customFormat="1" ht="14.1" customHeight="1" thickTop="1">
      <c r="A87" s="2804"/>
      <c r="B87" s="1130"/>
      <c r="C87" s="1131" t="s">
        <v>113</v>
      </c>
      <c r="D87" s="1256">
        <f>+SUM(D82:D86)</f>
        <v>908820</v>
      </c>
      <c r="E87" s="1256">
        <f>+SUM(E82:E86)</f>
        <v>40895</v>
      </c>
      <c r="F87" s="1257">
        <f>+ROUND(E87/$D87*100,1)</f>
        <v>4.5</v>
      </c>
      <c r="G87" s="1319">
        <f>+SUM(G82:G86)</f>
        <v>38239</v>
      </c>
      <c r="H87" s="1257">
        <f>+ROUND(G87/$D87*100,1)</f>
        <v>4.2</v>
      </c>
      <c r="I87" s="1319">
        <f>+SUM(I82:I86)</f>
        <v>4543</v>
      </c>
      <c r="J87" s="1257">
        <f>+ROUND(I87/$D87*100,1)</f>
        <v>0.5</v>
      </c>
      <c r="K87" s="1319">
        <f>+SUM(K82:K86)</f>
        <v>172</v>
      </c>
      <c r="L87" s="1257">
        <f>+ROUND(K87/$D87*100,1)</f>
        <v>0</v>
      </c>
      <c r="M87" s="1319">
        <f>+SUM(M82:M86)</f>
        <v>0</v>
      </c>
      <c r="N87" s="1257">
        <f>+ROUND(M87/$D87*100,1)</f>
        <v>0</v>
      </c>
      <c r="O87" s="1319">
        <f>+SUM(O82:O86)</f>
        <v>2484</v>
      </c>
      <c r="P87" s="1257">
        <f>+ROUND(O87/$D87*100,1)</f>
        <v>0.3</v>
      </c>
      <c r="Q87" s="1319">
        <f>+SUM(Q82:Q86)</f>
        <v>33550</v>
      </c>
      <c r="R87" s="1257">
        <f>+ROUND(Q87/$D87*100,1)</f>
        <v>3.7</v>
      </c>
      <c r="S87" s="1319">
        <f>+SUM(S82:S86)</f>
        <v>146</v>
      </c>
      <c r="T87" s="1320">
        <f>+ROUND(S87/$D87*100,1)</f>
        <v>0</v>
      </c>
      <c r="U87" s="1256">
        <f>+SUM(U82:U86)</f>
        <v>153045</v>
      </c>
      <c r="V87" s="1256">
        <f>+SUM(V82:V86)</f>
        <v>12785</v>
      </c>
      <c r="W87" s="1257">
        <f>+ROUND(V87/$U87*100,1)</f>
        <v>8.4</v>
      </c>
      <c r="X87" s="1256">
        <f>+SUM(X82:X86)</f>
        <v>12613</v>
      </c>
      <c r="Y87" s="1257">
        <f>+ROUND(X87/$U87*100,1)</f>
        <v>8.1999999999999993</v>
      </c>
      <c r="Z87" s="1256">
        <f>SUM(Z82:Z86)</f>
        <v>2962</v>
      </c>
      <c r="AA87" s="1257">
        <f>+ROUND(Z87/$U87*100,1)</f>
        <v>1.9</v>
      </c>
      <c r="AB87" s="1256">
        <f>SUM(AB82:AB86)</f>
        <v>172</v>
      </c>
      <c r="AC87" s="1257">
        <f>+ROUND(AB87/$U87*100,1)</f>
        <v>0.1</v>
      </c>
      <c r="AD87" s="1256">
        <f>SUM(AD82:AD86)</f>
        <v>0</v>
      </c>
      <c r="AE87" s="1257">
        <f>+ROUND(AD87/$U87*100,1)</f>
        <v>0</v>
      </c>
      <c r="AF87" s="1256">
        <f>SUM(AF82:AF86)</f>
        <v>0</v>
      </c>
      <c r="AG87" s="1257">
        <f>+ROUND(AF87/$U87*100,1)</f>
        <v>0</v>
      </c>
      <c r="AH87" s="1256">
        <f>SUM(AH82:AH86)</f>
        <v>9625</v>
      </c>
      <c r="AI87" s="1257">
        <f>+ROUND(AH87/$U87*100,1)</f>
        <v>6.3</v>
      </c>
      <c r="AJ87" s="1256">
        <f>SUM(AJ82:AJ86)</f>
        <v>26</v>
      </c>
      <c r="AK87" s="1257">
        <f>+ROUND(AJ87/$U87*100,1)</f>
        <v>0</v>
      </c>
    </row>
    <row r="88" spans="1:37" s="1258" customFormat="1" ht="14.1" customHeight="1">
      <c r="A88" s="2804"/>
      <c r="B88" s="1141"/>
      <c r="C88" s="1142"/>
      <c r="D88" s="1148"/>
      <c r="E88" s="1148"/>
      <c r="F88" s="1150"/>
      <c r="G88" s="1321"/>
      <c r="H88" s="1321"/>
      <c r="I88" s="1321"/>
      <c r="J88" s="1321"/>
      <c r="K88" s="1321"/>
      <c r="L88" s="1321"/>
      <c r="M88" s="1321"/>
      <c r="N88" s="1150"/>
      <c r="O88" s="1321"/>
      <c r="P88" s="1321"/>
      <c r="Q88" s="1321"/>
      <c r="R88" s="1321"/>
      <c r="S88" s="1321"/>
      <c r="T88" s="1335"/>
      <c r="U88" s="1323"/>
      <c r="V88" s="1148"/>
      <c r="W88" s="1150"/>
      <c r="X88" s="1321"/>
      <c r="Y88" s="1150"/>
      <c r="Z88" s="1321"/>
      <c r="AA88" s="1150"/>
      <c r="AB88" s="1321"/>
      <c r="AC88" s="1150"/>
      <c r="AD88" s="1321"/>
      <c r="AE88" s="1150"/>
      <c r="AF88" s="1321"/>
      <c r="AG88" s="1150"/>
      <c r="AH88" s="1321"/>
      <c r="AI88" s="1150"/>
      <c r="AJ88" s="1321"/>
      <c r="AK88" s="1150"/>
    </row>
    <row r="89" spans="1:37" s="1258" customFormat="1" ht="14.1" customHeight="1">
      <c r="A89" s="1244" t="s">
        <v>779</v>
      </c>
      <c r="B89" s="1268"/>
      <c r="C89" s="1203" t="s">
        <v>113</v>
      </c>
      <c r="D89" s="1269">
        <f>+D15+D20+D33+D43+D51+D54+D63+D69+D80+D87</f>
        <v>19930324</v>
      </c>
      <c r="E89" s="1269">
        <f>+E15+E20+E33+E43+E51+E54+E63+E69+E80+E87</f>
        <v>5706472</v>
      </c>
      <c r="F89" s="1270">
        <f>+ROUND(E89/$D89*100,1)</f>
        <v>28.6</v>
      </c>
      <c r="G89" s="1269">
        <f>+G15+G20+G33+G43+G51+G54+G63+G69+G80+G87</f>
        <v>1922532</v>
      </c>
      <c r="H89" s="1270">
        <f>+ROUND(G89/$D89*100,1)</f>
        <v>9.6</v>
      </c>
      <c r="I89" s="1269">
        <f>+I15+I20+I33+I43+I51+I54+I63+I69+I80+I87</f>
        <v>509177</v>
      </c>
      <c r="J89" s="1270">
        <f>+ROUND(I89/$D89*100,1)</f>
        <v>2.6</v>
      </c>
      <c r="K89" s="1269">
        <f>+K15+K20+K33+K43+K51+K54+K63+K69+K80+K87</f>
        <v>3390656</v>
      </c>
      <c r="L89" s="1270">
        <f>+ROUND(K89/$D89*100,1)</f>
        <v>17</v>
      </c>
      <c r="M89" s="1269">
        <f>+M15+M20+M33+M43+M51+M54+M63+M69+M80+M87</f>
        <v>261123</v>
      </c>
      <c r="N89" s="1270">
        <f>+ROUND(M89/$D89*100,1)</f>
        <v>1.3</v>
      </c>
      <c r="O89" s="1269">
        <f>+O15+O20+O33+O43+O51+O54+O63+O69+O80+O87</f>
        <v>393284</v>
      </c>
      <c r="P89" s="1270">
        <f>+ROUND(O89/$D89*100,1)</f>
        <v>2</v>
      </c>
      <c r="Q89" s="1269">
        <f>+Q15+Q20+Q33+Q43+Q51+Q54+Q63+Q69+Q80+Q87</f>
        <v>1133406</v>
      </c>
      <c r="R89" s="1270">
        <f>+ROUND(Q89/$D89*100,1)</f>
        <v>5.7</v>
      </c>
      <c r="S89" s="1269">
        <f>+S15+S20+S33+S43+S51+S54+S63+S69+S80+S87</f>
        <v>18826</v>
      </c>
      <c r="T89" s="1336">
        <f>+ROUND(S89/$D89*100,1)</f>
        <v>0.1</v>
      </c>
      <c r="U89" s="1269">
        <f>+U15+U20+U33+U43+U51+U54+U63+U69+U80+U87</f>
        <v>2947497</v>
      </c>
      <c r="V89" s="1269">
        <f>+V15+V20+V33+V43+V51+V54+V63+V69+V80+V87</f>
        <v>933815</v>
      </c>
      <c r="W89" s="1270">
        <f>+ROUND(V89/$U89*100,1)</f>
        <v>31.7</v>
      </c>
      <c r="X89" s="1269">
        <f>+X15+X20+X33+X43+X51+X54+X63+X69+X80+X87</f>
        <v>572509</v>
      </c>
      <c r="Y89" s="1270">
        <f>+ROUND(X89/$U89*100,1)</f>
        <v>19.399999999999999</v>
      </c>
      <c r="Z89" s="1269">
        <f>+Z15+Z20+Z33+Z43+Z51+Z54+Z63+Z69+Z80+Z87</f>
        <v>191971</v>
      </c>
      <c r="AA89" s="1270">
        <f>+ROUND(Z89/$U89*100,1)</f>
        <v>6.5</v>
      </c>
      <c r="AB89" s="1269">
        <f>+AB15+AB20+AB33+AB43+AB51+AB54+AB63+AB69+AB80+AB87</f>
        <v>342340</v>
      </c>
      <c r="AC89" s="1270">
        <f>+ROUND(AB89/$U89*100,1)</f>
        <v>11.6</v>
      </c>
      <c r="AD89" s="1269">
        <f>+AD15+AD20+AD33+AD43+AD51+AD54+AD63+AD69+AD80+AD87</f>
        <v>174140</v>
      </c>
      <c r="AE89" s="1270">
        <f>+ROUND(AD89/$U89*100,1)</f>
        <v>5.9</v>
      </c>
      <c r="AF89" s="1269">
        <f>+AF15+AF20+AF33+AF43+AF51+AF54+AF63+AF69+AF80+AF87</f>
        <v>18966</v>
      </c>
      <c r="AG89" s="1270">
        <f>+ROUND(AF89/$U89*100,1)</f>
        <v>0.6</v>
      </c>
      <c r="AH89" s="1269">
        <f>+AH15+AH20+AH33+AH43+AH51+AH54+AH63+AH69+AH80+AH87</f>
        <v>203169</v>
      </c>
      <c r="AI89" s="1270">
        <f>+ROUND(AH89/$U89*100,1)</f>
        <v>6.9</v>
      </c>
      <c r="AJ89" s="1269">
        <f>+AJ15+AJ20+AJ33+AJ43+AJ51+AJ54+AJ63+AJ69+AJ80+AJ87</f>
        <v>3229</v>
      </c>
      <c r="AK89" s="1270">
        <f>+ROUND(AJ89/$U89*100,1)</f>
        <v>0.1</v>
      </c>
    </row>
    <row r="90" spans="1:37" s="1258" customFormat="1" ht="14.1" customHeight="1">
      <c r="F90" s="1272"/>
      <c r="G90" s="1337"/>
      <c r="H90" s="1272"/>
      <c r="I90" s="1338"/>
      <c r="J90" s="1272"/>
      <c r="K90" s="1337"/>
      <c r="L90" s="1272"/>
      <c r="M90" s="1337"/>
      <c r="N90" s="1272"/>
      <c r="O90" s="1337"/>
      <c r="P90" s="1272"/>
      <c r="Q90" s="1337"/>
      <c r="R90" s="1272"/>
      <c r="S90" s="1337"/>
      <c r="T90" s="1272"/>
      <c r="W90" s="1272"/>
      <c r="X90" s="1337"/>
      <c r="Y90" s="1272"/>
      <c r="Z90" s="1337"/>
      <c r="AA90" s="1272"/>
      <c r="AB90" s="1337"/>
      <c r="AC90" s="1272"/>
      <c r="AD90" s="1337"/>
      <c r="AE90" s="1272"/>
      <c r="AF90" s="1337"/>
      <c r="AG90" s="1272"/>
      <c r="AH90" s="1337"/>
      <c r="AI90" s="1272"/>
      <c r="AJ90" s="1337"/>
      <c r="AK90" s="1272"/>
    </row>
    <row r="91" spans="1:37" s="1258" customFormat="1" ht="14.1" customHeight="1">
      <c r="F91" s="1272"/>
      <c r="G91" s="1337"/>
      <c r="H91" s="1272"/>
      <c r="I91" s="1272"/>
      <c r="J91" s="1272"/>
      <c r="K91" s="1272"/>
      <c r="L91" s="1272"/>
      <c r="M91" s="1272"/>
      <c r="N91" s="1272"/>
      <c r="O91" s="1272"/>
      <c r="P91" s="1272"/>
      <c r="Q91" s="1272"/>
      <c r="R91" s="1272"/>
      <c r="S91" s="1272"/>
      <c r="T91" s="1272"/>
      <c r="W91" s="1272"/>
      <c r="X91" s="1337"/>
      <c r="Y91" s="1272"/>
      <c r="Z91" s="1272"/>
      <c r="AA91" s="1272"/>
      <c r="AB91" s="1272"/>
      <c r="AC91" s="1272"/>
      <c r="AD91" s="1272"/>
      <c r="AE91" s="1272"/>
      <c r="AF91" s="1272"/>
      <c r="AG91" s="1272"/>
      <c r="AH91" s="1272"/>
      <c r="AI91" s="1272"/>
      <c r="AJ91" s="1272"/>
      <c r="AK91" s="1272"/>
    </row>
    <row r="92" spans="1:37" s="1258" customFormat="1" ht="14.1" customHeight="1">
      <c r="F92" s="1272"/>
      <c r="G92" s="1337"/>
      <c r="H92" s="1272"/>
      <c r="I92" s="1272"/>
      <c r="J92" s="1272"/>
      <c r="K92" s="1272"/>
      <c r="L92" s="1272"/>
      <c r="M92" s="1272"/>
      <c r="N92" s="1272"/>
      <c r="O92" s="1272"/>
      <c r="P92" s="1272"/>
      <c r="Q92" s="1272"/>
      <c r="R92" s="1272"/>
      <c r="S92" s="1272"/>
      <c r="T92" s="1272"/>
      <c r="W92" s="1272"/>
      <c r="X92" s="1337"/>
      <c r="Y92" s="1272"/>
      <c r="Z92" s="1272"/>
      <c r="AA92" s="1272"/>
      <c r="AB92" s="1272"/>
      <c r="AC92" s="1272"/>
      <c r="AD92" s="1272"/>
      <c r="AE92" s="1272"/>
      <c r="AF92" s="1272"/>
      <c r="AG92" s="1272"/>
      <c r="AH92" s="1272"/>
      <c r="AI92" s="1272"/>
      <c r="AJ92" s="1272"/>
      <c r="AK92" s="1272"/>
    </row>
    <row r="93" spans="1:37" s="1258" customFormat="1" ht="14.1" customHeight="1">
      <c r="F93" s="1272"/>
      <c r="G93" s="1337"/>
      <c r="H93" s="1272"/>
      <c r="I93" s="1272"/>
      <c r="J93" s="1272"/>
      <c r="K93" s="1272"/>
      <c r="L93" s="1272"/>
      <c r="M93" s="1272"/>
      <c r="N93" s="1272"/>
      <c r="O93" s="1272"/>
      <c r="P93" s="1272"/>
      <c r="Q93" s="1272"/>
      <c r="R93" s="1272"/>
      <c r="S93" s="1272"/>
      <c r="T93" s="1272"/>
      <c r="W93" s="1272"/>
      <c r="X93" s="1337"/>
      <c r="Y93" s="1272"/>
      <c r="Z93" s="1272"/>
      <c r="AA93" s="1272"/>
      <c r="AB93" s="1272"/>
      <c r="AC93" s="1272"/>
      <c r="AD93" s="1272"/>
      <c r="AE93" s="1272"/>
      <c r="AF93" s="1272"/>
      <c r="AG93" s="1272"/>
      <c r="AH93" s="1272"/>
      <c r="AI93" s="1272"/>
      <c r="AJ93" s="1272"/>
      <c r="AK93" s="1272"/>
    </row>
    <row r="94" spans="1:37" s="1258" customFormat="1" ht="14.1" customHeight="1">
      <c r="F94" s="1272"/>
      <c r="G94" s="1337"/>
      <c r="H94" s="1272"/>
      <c r="I94" s="1272"/>
      <c r="J94" s="1272"/>
      <c r="K94" s="1272"/>
      <c r="L94" s="1272"/>
      <c r="M94" s="1272"/>
      <c r="N94" s="1272"/>
      <c r="O94" s="1272"/>
      <c r="P94" s="1272"/>
      <c r="Q94" s="1272"/>
      <c r="R94" s="1272"/>
      <c r="S94" s="1272"/>
      <c r="T94" s="1272"/>
      <c r="W94" s="1272"/>
      <c r="X94" s="1337"/>
      <c r="Y94" s="1272"/>
      <c r="Z94" s="1272"/>
      <c r="AA94" s="1272"/>
      <c r="AB94" s="1272"/>
      <c r="AC94" s="1272"/>
      <c r="AD94" s="1272"/>
      <c r="AE94" s="1272"/>
      <c r="AF94" s="1272"/>
      <c r="AG94" s="1272"/>
      <c r="AH94" s="1272"/>
      <c r="AI94" s="1272"/>
      <c r="AJ94" s="1272"/>
      <c r="AK94" s="1272"/>
    </row>
    <row r="95" spans="1:37" s="1258" customFormat="1" ht="14.1" customHeight="1">
      <c r="F95" s="1272"/>
      <c r="G95" s="1337"/>
      <c r="H95" s="1272"/>
      <c r="I95" s="1272"/>
      <c r="J95" s="1272"/>
      <c r="K95" s="1272"/>
      <c r="L95" s="1272"/>
      <c r="M95" s="1272"/>
      <c r="N95" s="1272"/>
      <c r="O95" s="1272"/>
      <c r="P95" s="1272"/>
      <c r="Q95" s="1272"/>
      <c r="R95" s="1272"/>
      <c r="S95" s="1272"/>
      <c r="T95" s="1272"/>
      <c r="W95" s="1272"/>
      <c r="X95" s="1337"/>
      <c r="Y95" s="1272"/>
      <c r="Z95" s="1272"/>
      <c r="AA95" s="1272"/>
      <c r="AB95" s="1272"/>
      <c r="AC95" s="1272"/>
      <c r="AD95" s="1272"/>
      <c r="AE95" s="1272"/>
      <c r="AF95" s="1272"/>
      <c r="AG95" s="1272"/>
      <c r="AH95" s="1272"/>
      <c r="AI95" s="1272"/>
      <c r="AJ95" s="1272"/>
      <c r="AK95" s="1272"/>
    </row>
    <row r="96" spans="1:37" s="1258" customFormat="1" ht="14.1" customHeight="1">
      <c r="F96" s="1272"/>
      <c r="G96" s="1337"/>
      <c r="H96" s="1272"/>
      <c r="I96" s="1272"/>
      <c r="J96" s="1272"/>
      <c r="K96" s="1272"/>
      <c r="L96" s="1272"/>
      <c r="M96" s="1272"/>
      <c r="N96" s="1272"/>
      <c r="O96" s="1272"/>
      <c r="P96" s="1272"/>
      <c r="Q96" s="1272"/>
      <c r="R96" s="1272"/>
      <c r="S96" s="1272"/>
      <c r="T96" s="1272"/>
      <c r="W96" s="1272"/>
      <c r="X96" s="1337"/>
      <c r="Y96" s="1272"/>
      <c r="Z96" s="1272"/>
      <c r="AA96" s="1272"/>
      <c r="AB96" s="1272"/>
      <c r="AC96" s="1272"/>
      <c r="AD96" s="1272"/>
      <c r="AE96" s="1272"/>
      <c r="AF96" s="1272"/>
      <c r="AG96" s="1272"/>
      <c r="AH96" s="1272"/>
      <c r="AI96" s="1272"/>
      <c r="AJ96" s="1272"/>
      <c r="AK96" s="1272"/>
    </row>
    <row r="97" spans="6:37" s="1258" customFormat="1" ht="14.1" customHeight="1">
      <c r="F97" s="1272"/>
      <c r="G97" s="1337"/>
      <c r="H97" s="1272"/>
      <c r="I97" s="1272"/>
      <c r="J97" s="1272"/>
      <c r="K97" s="1272"/>
      <c r="L97" s="1272"/>
      <c r="M97" s="1272"/>
      <c r="N97" s="1272"/>
      <c r="O97" s="1272"/>
      <c r="P97" s="1272"/>
      <c r="Q97" s="1272"/>
      <c r="R97" s="1272"/>
      <c r="S97" s="1272"/>
      <c r="T97" s="1272"/>
      <c r="W97" s="1272"/>
      <c r="X97" s="1337"/>
      <c r="Y97" s="1272"/>
      <c r="Z97" s="1272"/>
      <c r="AA97" s="1272"/>
      <c r="AB97" s="1272"/>
      <c r="AC97" s="1272"/>
      <c r="AD97" s="1272"/>
      <c r="AE97" s="1272"/>
      <c r="AF97" s="1272"/>
      <c r="AG97" s="1272"/>
      <c r="AH97" s="1272"/>
      <c r="AI97" s="1272"/>
      <c r="AJ97" s="1272"/>
      <c r="AK97" s="1272"/>
    </row>
    <row r="98" spans="6:37" ht="14.1" customHeight="1"/>
    <row r="99" spans="6:37" ht="14.1" customHeight="1"/>
    <row r="100" spans="6:37" ht="14.1" customHeight="1"/>
    <row r="101" spans="6:37" ht="14.1" customHeight="1"/>
    <row r="102" spans="6:37" ht="14.1" customHeight="1"/>
    <row r="103" spans="6:37" ht="14.1" customHeight="1"/>
    <row r="104" spans="6:37" ht="14.1" customHeight="1"/>
    <row r="105" spans="6:37" ht="14.1" customHeight="1"/>
    <row r="106" spans="6:37" ht="14.1" customHeight="1"/>
    <row r="107" spans="6:37" ht="14.1" customHeight="1"/>
    <row r="108" spans="6:37" ht="14.1" customHeight="1"/>
    <row r="109" spans="6:37" ht="14.1" customHeight="1"/>
    <row r="110" spans="6:37" ht="14.1" customHeight="1"/>
    <row r="111" spans="6:37" ht="14.1" customHeight="1"/>
    <row r="112" spans="6:37"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sheetData>
  <mergeCells count="47">
    <mergeCell ref="I4:T4"/>
    <mergeCell ref="Z4:AK4"/>
    <mergeCell ref="E5:H5"/>
    <mergeCell ref="I5:L5"/>
    <mergeCell ref="V5:Y5"/>
    <mergeCell ref="Z5:AC5"/>
    <mergeCell ref="AD5:AE5"/>
    <mergeCell ref="AF5:AG5"/>
    <mergeCell ref="AH5:AI5"/>
    <mergeCell ref="AJ5:AK5"/>
    <mergeCell ref="M5:N5"/>
    <mergeCell ref="O5:P5"/>
    <mergeCell ref="Q5:R5"/>
    <mergeCell ref="S5:T5"/>
    <mergeCell ref="U5:U7"/>
    <mergeCell ref="A45:A52"/>
    <mergeCell ref="X6:Y6"/>
    <mergeCell ref="Z6:AA6"/>
    <mergeCell ref="AB6:AC6"/>
    <mergeCell ref="AD6:AE6"/>
    <mergeCell ref="E6:F6"/>
    <mergeCell ref="G6:H6"/>
    <mergeCell ref="I6:J6"/>
    <mergeCell ref="K6:L6"/>
    <mergeCell ref="M6:N6"/>
    <mergeCell ref="A3:A7"/>
    <mergeCell ref="B3:B7"/>
    <mergeCell ref="C3:C7"/>
    <mergeCell ref="D3:T3"/>
    <mergeCell ref="U3:AK3"/>
    <mergeCell ref="D4:D7"/>
    <mergeCell ref="AJ6:AK6"/>
    <mergeCell ref="A8:A16"/>
    <mergeCell ref="A17:A21"/>
    <mergeCell ref="A22:A34"/>
    <mergeCell ref="A35:A44"/>
    <mergeCell ref="AF6:AG6"/>
    <mergeCell ref="AH6:AI6"/>
    <mergeCell ref="O6:P6"/>
    <mergeCell ref="Q6:R6"/>
    <mergeCell ref="S6:T6"/>
    <mergeCell ref="V6:W6"/>
    <mergeCell ref="A53:A55"/>
    <mergeCell ref="A56:A64"/>
    <mergeCell ref="A65:A70"/>
    <mergeCell ref="A71:A81"/>
    <mergeCell ref="A82:A88"/>
  </mergeCells>
  <phoneticPr fontId="4"/>
  <pageMargins left="0.78740157480314965" right="0.19685039370078741" top="0.59055118110236227" bottom="0.59055118110236227" header="0.51181102362204722" footer="0.55118110236220474"/>
  <pageSetup paperSize="9" scale="84" pageOrder="overThenDown" orientation="portrait" r:id="rId1"/>
  <headerFooter alignWithMargins="0"/>
  <rowBreaks count="1" manualBreakCount="1">
    <brk id="55" max="16383" man="1"/>
  </rowBreaks>
  <colBreaks count="1" manualBreakCount="1">
    <brk id="18"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02"/>
  <sheetViews>
    <sheetView workbookViewId="0">
      <selection activeCell="N13" sqref="N13"/>
    </sheetView>
  </sheetViews>
  <sheetFormatPr defaultRowHeight="11.25"/>
  <cols>
    <col min="1" max="1" width="5.625" style="973" customWidth="1"/>
    <col min="2" max="2" width="3" style="973" customWidth="1"/>
    <col min="3" max="3" width="15.375" style="973" customWidth="1"/>
    <col min="4" max="5" width="9.375" style="973" customWidth="1"/>
    <col min="6" max="6" width="6.25" style="1031" customWidth="1"/>
    <col min="7" max="7" width="9.375" style="1302" customWidth="1"/>
    <col min="8" max="8" width="6.375" style="1031" customWidth="1"/>
    <col min="9" max="9" width="9.375" style="1031" customWidth="1"/>
    <col min="10" max="10" width="6.25" style="1031" customWidth="1"/>
    <col min="11" max="11" width="9.375" style="1031" customWidth="1"/>
    <col min="12" max="12" width="6.25" style="1353" customWidth="1"/>
    <col min="13" max="256" width="9" style="973"/>
    <col min="257" max="257" width="5.625" style="973" customWidth="1"/>
    <col min="258" max="258" width="3" style="973" customWidth="1"/>
    <col min="259" max="259" width="15.375" style="973" customWidth="1"/>
    <col min="260" max="261" width="9.375" style="973" customWidth="1"/>
    <col min="262" max="262" width="6.25" style="973" customWidth="1"/>
    <col min="263" max="263" width="9.375" style="973" customWidth="1"/>
    <col min="264" max="264" width="6.375" style="973" customWidth="1"/>
    <col min="265" max="265" width="9.375" style="973" customWidth="1"/>
    <col min="266" max="266" width="6.25" style="973" customWidth="1"/>
    <col min="267" max="267" width="9.375" style="973" customWidth="1"/>
    <col min="268" max="268" width="6.25" style="973" customWidth="1"/>
    <col min="269" max="512" width="9" style="973"/>
    <col min="513" max="513" width="5.625" style="973" customWidth="1"/>
    <col min="514" max="514" width="3" style="973" customWidth="1"/>
    <col min="515" max="515" width="15.375" style="973" customWidth="1"/>
    <col min="516" max="517" width="9.375" style="973" customWidth="1"/>
    <col min="518" max="518" width="6.25" style="973" customWidth="1"/>
    <col min="519" max="519" width="9.375" style="973" customWidth="1"/>
    <col min="520" max="520" width="6.375" style="973" customWidth="1"/>
    <col min="521" max="521" width="9.375" style="973" customWidth="1"/>
    <col min="522" max="522" width="6.25" style="973" customWidth="1"/>
    <col min="523" max="523" width="9.375" style="973" customWidth="1"/>
    <col min="524" max="524" width="6.25" style="973" customWidth="1"/>
    <col min="525" max="768" width="9" style="973"/>
    <col min="769" max="769" width="5.625" style="973" customWidth="1"/>
    <col min="770" max="770" width="3" style="973" customWidth="1"/>
    <col min="771" max="771" width="15.375" style="973" customWidth="1"/>
    <col min="772" max="773" width="9.375" style="973" customWidth="1"/>
    <col min="774" max="774" width="6.25" style="973" customWidth="1"/>
    <col min="775" max="775" width="9.375" style="973" customWidth="1"/>
    <col min="776" max="776" width="6.375" style="973" customWidth="1"/>
    <col min="777" max="777" width="9.375" style="973" customWidth="1"/>
    <col min="778" max="778" width="6.25" style="973" customWidth="1"/>
    <col min="779" max="779" width="9.375" style="973" customWidth="1"/>
    <col min="780" max="780" width="6.25" style="973" customWidth="1"/>
    <col min="781" max="1024" width="9" style="973"/>
    <col min="1025" max="1025" width="5.625" style="973" customWidth="1"/>
    <col min="1026" max="1026" width="3" style="973" customWidth="1"/>
    <col min="1027" max="1027" width="15.375" style="973" customWidth="1"/>
    <col min="1028" max="1029" width="9.375" style="973" customWidth="1"/>
    <col min="1030" max="1030" width="6.25" style="973" customWidth="1"/>
    <col min="1031" max="1031" width="9.375" style="973" customWidth="1"/>
    <col min="1032" max="1032" width="6.375" style="973" customWidth="1"/>
    <col min="1033" max="1033" width="9.375" style="973" customWidth="1"/>
    <col min="1034" max="1034" width="6.25" style="973" customWidth="1"/>
    <col min="1035" max="1035" width="9.375" style="973" customWidth="1"/>
    <col min="1036" max="1036" width="6.25" style="973" customWidth="1"/>
    <col min="1037" max="1280" width="9" style="973"/>
    <col min="1281" max="1281" width="5.625" style="973" customWidth="1"/>
    <col min="1282" max="1282" width="3" style="973" customWidth="1"/>
    <col min="1283" max="1283" width="15.375" style="973" customWidth="1"/>
    <col min="1284" max="1285" width="9.375" style="973" customWidth="1"/>
    <col min="1286" max="1286" width="6.25" style="973" customWidth="1"/>
    <col min="1287" max="1287" width="9.375" style="973" customWidth="1"/>
    <col min="1288" max="1288" width="6.375" style="973" customWidth="1"/>
    <col min="1289" max="1289" width="9.375" style="973" customWidth="1"/>
    <col min="1290" max="1290" width="6.25" style="973" customWidth="1"/>
    <col min="1291" max="1291" width="9.375" style="973" customWidth="1"/>
    <col min="1292" max="1292" width="6.25" style="973" customWidth="1"/>
    <col min="1293" max="1536" width="9" style="973"/>
    <col min="1537" max="1537" width="5.625" style="973" customWidth="1"/>
    <col min="1538" max="1538" width="3" style="973" customWidth="1"/>
    <col min="1539" max="1539" width="15.375" style="973" customWidth="1"/>
    <col min="1540" max="1541" width="9.375" style="973" customWidth="1"/>
    <col min="1542" max="1542" width="6.25" style="973" customWidth="1"/>
    <col min="1543" max="1543" width="9.375" style="973" customWidth="1"/>
    <col min="1544" max="1544" width="6.375" style="973" customWidth="1"/>
    <col min="1545" max="1545" width="9.375" style="973" customWidth="1"/>
    <col min="1546" max="1546" width="6.25" style="973" customWidth="1"/>
    <col min="1547" max="1547" width="9.375" style="973" customWidth="1"/>
    <col min="1548" max="1548" width="6.25" style="973" customWidth="1"/>
    <col min="1549" max="1792" width="9" style="973"/>
    <col min="1793" max="1793" width="5.625" style="973" customWidth="1"/>
    <col min="1794" max="1794" width="3" style="973" customWidth="1"/>
    <col min="1795" max="1795" width="15.375" style="973" customWidth="1"/>
    <col min="1796" max="1797" width="9.375" style="973" customWidth="1"/>
    <col min="1798" max="1798" width="6.25" style="973" customWidth="1"/>
    <col min="1799" max="1799" width="9.375" style="973" customWidth="1"/>
    <col min="1800" max="1800" width="6.375" style="973" customWidth="1"/>
    <col min="1801" max="1801" width="9.375" style="973" customWidth="1"/>
    <col min="1802" max="1802" width="6.25" style="973" customWidth="1"/>
    <col min="1803" max="1803" width="9.375" style="973" customWidth="1"/>
    <col min="1804" max="1804" width="6.25" style="973" customWidth="1"/>
    <col min="1805" max="2048" width="9" style="973"/>
    <col min="2049" max="2049" width="5.625" style="973" customWidth="1"/>
    <col min="2050" max="2050" width="3" style="973" customWidth="1"/>
    <col min="2051" max="2051" width="15.375" style="973" customWidth="1"/>
    <col min="2052" max="2053" width="9.375" style="973" customWidth="1"/>
    <col min="2054" max="2054" width="6.25" style="973" customWidth="1"/>
    <col min="2055" max="2055" width="9.375" style="973" customWidth="1"/>
    <col min="2056" max="2056" width="6.375" style="973" customWidth="1"/>
    <col min="2057" max="2057" width="9.375" style="973" customWidth="1"/>
    <col min="2058" max="2058" width="6.25" style="973" customWidth="1"/>
    <col min="2059" max="2059" width="9.375" style="973" customWidth="1"/>
    <col min="2060" max="2060" width="6.25" style="973" customWidth="1"/>
    <col min="2061" max="2304" width="9" style="973"/>
    <col min="2305" max="2305" width="5.625" style="973" customWidth="1"/>
    <col min="2306" max="2306" width="3" style="973" customWidth="1"/>
    <col min="2307" max="2307" width="15.375" style="973" customWidth="1"/>
    <col min="2308" max="2309" width="9.375" style="973" customWidth="1"/>
    <col min="2310" max="2310" width="6.25" style="973" customWidth="1"/>
    <col min="2311" max="2311" width="9.375" style="973" customWidth="1"/>
    <col min="2312" max="2312" width="6.375" style="973" customWidth="1"/>
    <col min="2313" max="2313" width="9.375" style="973" customWidth="1"/>
    <col min="2314" max="2314" width="6.25" style="973" customWidth="1"/>
    <col min="2315" max="2315" width="9.375" style="973" customWidth="1"/>
    <col min="2316" max="2316" width="6.25" style="973" customWidth="1"/>
    <col min="2317" max="2560" width="9" style="973"/>
    <col min="2561" max="2561" width="5.625" style="973" customWidth="1"/>
    <col min="2562" max="2562" width="3" style="973" customWidth="1"/>
    <col min="2563" max="2563" width="15.375" style="973" customWidth="1"/>
    <col min="2564" max="2565" width="9.375" style="973" customWidth="1"/>
    <col min="2566" max="2566" width="6.25" style="973" customWidth="1"/>
    <col min="2567" max="2567" width="9.375" style="973" customWidth="1"/>
    <col min="2568" max="2568" width="6.375" style="973" customWidth="1"/>
    <col min="2569" max="2569" width="9.375" style="973" customWidth="1"/>
    <col min="2570" max="2570" width="6.25" style="973" customWidth="1"/>
    <col min="2571" max="2571" width="9.375" style="973" customWidth="1"/>
    <col min="2572" max="2572" width="6.25" style="973" customWidth="1"/>
    <col min="2573" max="2816" width="9" style="973"/>
    <col min="2817" max="2817" width="5.625" style="973" customWidth="1"/>
    <col min="2818" max="2818" width="3" style="973" customWidth="1"/>
    <col min="2819" max="2819" width="15.375" style="973" customWidth="1"/>
    <col min="2820" max="2821" width="9.375" style="973" customWidth="1"/>
    <col min="2822" max="2822" width="6.25" style="973" customWidth="1"/>
    <col min="2823" max="2823" width="9.375" style="973" customWidth="1"/>
    <col min="2824" max="2824" width="6.375" style="973" customWidth="1"/>
    <col min="2825" max="2825" width="9.375" style="973" customWidth="1"/>
    <col min="2826" max="2826" width="6.25" style="973" customWidth="1"/>
    <col min="2827" max="2827" width="9.375" style="973" customWidth="1"/>
    <col min="2828" max="2828" width="6.25" style="973" customWidth="1"/>
    <col min="2829" max="3072" width="9" style="973"/>
    <col min="3073" max="3073" width="5.625" style="973" customWidth="1"/>
    <col min="3074" max="3074" width="3" style="973" customWidth="1"/>
    <col min="3075" max="3075" width="15.375" style="973" customWidth="1"/>
    <col min="3076" max="3077" width="9.375" style="973" customWidth="1"/>
    <col min="3078" max="3078" width="6.25" style="973" customWidth="1"/>
    <col min="3079" max="3079" width="9.375" style="973" customWidth="1"/>
    <col min="3080" max="3080" width="6.375" style="973" customWidth="1"/>
    <col min="3081" max="3081" width="9.375" style="973" customWidth="1"/>
    <col min="3082" max="3082" width="6.25" style="973" customWidth="1"/>
    <col min="3083" max="3083" width="9.375" style="973" customWidth="1"/>
    <col min="3084" max="3084" width="6.25" style="973" customWidth="1"/>
    <col min="3085" max="3328" width="9" style="973"/>
    <col min="3329" max="3329" width="5.625" style="973" customWidth="1"/>
    <col min="3330" max="3330" width="3" style="973" customWidth="1"/>
    <col min="3331" max="3331" width="15.375" style="973" customWidth="1"/>
    <col min="3332" max="3333" width="9.375" style="973" customWidth="1"/>
    <col min="3334" max="3334" width="6.25" style="973" customWidth="1"/>
    <col min="3335" max="3335" width="9.375" style="973" customWidth="1"/>
    <col min="3336" max="3336" width="6.375" style="973" customWidth="1"/>
    <col min="3337" max="3337" width="9.375" style="973" customWidth="1"/>
    <col min="3338" max="3338" width="6.25" style="973" customWidth="1"/>
    <col min="3339" max="3339" width="9.375" style="973" customWidth="1"/>
    <col min="3340" max="3340" width="6.25" style="973" customWidth="1"/>
    <col min="3341" max="3584" width="9" style="973"/>
    <col min="3585" max="3585" width="5.625" style="973" customWidth="1"/>
    <col min="3586" max="3586" width="3" style="973" customWidth="1"/>
    <col min="3587" max="3587" width="15.375" style="973" customWidth="1"/>
    <col min="3588" max="3589" width="9.375" style="973" customWidth="1"/>
    <col min="3590" max="3590" width="6.25" style="973" customWidth="1"/>
    <col min="3591" max="3591" width="9.375" style="973" customWidth="1"/>
    <col min="3592" max="3592" width="6.375" style="973" customWidth="1"/>
    <col min="3593" max="3593" width="9.375" style="973" customWidth="1"/>
    <col min="3594" max="3594" width="6.25" style="973" customWidth="1"/>
    <col min="3595" max="3595" width="9.375" style="973" customWidth="1"/>
    <col min="3596" max="3596" width="6.25" style="973" customWidth="1"/>
    <col min="3597" max="3840" width="9" style="973"/>
    <col min="3841" max="3841" width="5.625" style="973" customWidth="1"/>
    <col min="3842" max="3842" width="3" style="973" customWidth="1"/>
    <col min="3843" max="3843" width="15.375" style="973" customWidth="1"/>
    <col min="3844" max="3845" width="9.375" style="973" customWidth="1"/>
    <col min="3846" max="3846" width="6.25" style="973" customWidth="1"/>
    <col min="3847" max="3847" width="9.375" style="973" customWidth="1"/>
    <col min="3848" max="3848" width="6.375" style="973" customWidth="1"/>
    <col min="3849" max="3849" width="9.375" style="973" customWidth="1"/>
    <col min="3850" max="3850" width="6.25" style="973" customWidth="1"/>
    <col min="3851" max="3851" width="9.375" style="973" customWidth="1"/>
    <col min="3852" max="3852" width="6.25" style="973" customWidth="1"/>
    <col min="3853" max="4096" width="9" style="973"/>
    <col min="4097" max="4097" width="5.625" style="973" customWidth="1"/>
    <col min="4098" max="4098" width="3" style="973" customWidth="1"/>
    <col min="4099" max="4099" width="15.375" style="973" customWidth="1"/>
    <col min="4100" max="4101" width="9.375" style="973" customWidth="1"/>
    <col min="4102" max="4102" width="6.25" style="973" customWidth="1"/>
    <col min="4103" max="4103" width="9.375" style="973" customWidth="1"/>
    <col min="4104" max="4104" width="6.375" style="973" customWidth="1"/>
    <col min="4105" max="4105" width="9.375" style="973" customWidth="1"/>
    <col min="4106" max="4106" width="6.25" style="973" customWidth="1"/>
    <col min="4107" max="4107" width="9.375" style="973" customWidth="1"/>
    <col min="4108" max="4108" width="6.25" style="973" customWidth="1"/>
    <col min="4109" max="4352" width="9" style="973"/>
    <col min="4353" max="4353" width="5.625" style="973" customWidth="1"/>
    <col min="4354" max="4354" width="3" style="973" customWidth="1"/>
    <col min="4355" max="4355" width="15.375" style="973" customWidth="1"/>
    <col min="4356" max="4357" width="9.375" style="973" customWidth="1"/>
    <col min="4358" max="4358" width="6.25" style="973" customWidth="1"/>
    <col min="4359" max="4359" width="9.375" style="973" customWidth="1"/>
    <col min="4360" max="4360" width="6.375" style="973" customWidth="1"/>
    <col min="4361" max="4361" width="9.375" style="973" customWidth="1"/>
    <col min="4362" max="4362" width="6.25" style="973" customWidth="1"/>
    <col min="4363" max="4363" width="9.375" style="973" customWidth="1"/>
    <col min="4364" max="4364" width="6.25" style="973" customWidth="1"/>
    <col min="4365" max="4608" width="9" style="973"/>
    <col min="4609" max="4609" width="5.625" style="973" customWidth="1"/>
    <col min="4610" max="4610" width="3" style="973" customWidth="1"/>
    <col min="4611" max="4611" width="15.375" style="973" customWidth="1"/>
    <col min="4612" max="4613" width="9.375" style="973" customWidth="1"/>
    <col min="4614" max="4614" width="6.25" style="973" customWidth="1"/>
    <col min="4615" max="4615" width="9.375" style="973" customWidth="1"/>
    <col min="4616" max="4616" width="6.375" style="973" customWidth="1"/>
    <col min="4617" max="4617" width="9.375" style="973" customWidth="1"/>
    <col min="4618" max="4618" width="6.25" style="973" customWidth="1"/>
    <col min="4619" max="4619" width="9.375" style="973" customWidth="1"/>
    <col min="4620" max="4620" width="6.25" style="973" customWidth="1"/>
    <col min="4621" max="4864" width="9" style="973"/>
    <col min="4865" max="4865" width="5.625" style="973" customWidth="1"/>
    <col min="4866" max="4866" width="3" style="973" customWidth="1"/>
    <col min="4867" max="4867" width="15.375" style="973" customWidth="1"/>
    <col min="4868" max="4869" width="9.375" style="973" customWidth="1"/>
    <col min="4870" max="4870" width="6.25" style="973" customWidth="1"/>
    <col min="4871" max="4871" width="9.375" style="973" customWidth="1"/>
    <col min="4872" max="4872" width="6.375" style="973" customWidth="1"/>
    <col min="4873" max="4873" width="9.375" style="973" customWidth="1"/>
    <col min="4874" max="4874" width="6.25" style="973" customWidth="1"/>
    <col min="4875" max="4875" width="9.375" style="973" customWidth="1"/>
    <col min="4876" max="4876" width="6.25" style="973" customWidth="1"/>
    <col min="4877" max="5120" width="9" style="973"/>
    <col min="5121" max="5121" width="5.625" style="973" customWidth="1"/>
    <col min="5122" max="5122" width="3" style="973" customWidth="1"/>
    <col min="5123" max="5123" width="15.375" style="973" customWidth="1"/>
    <col min="5124" max="5125" width="9.375" style="973" customWidth="1"/>
    <col min="5126" max="5126" width="6.25" style="973" customWidth="1"/>
    <col min="5127" max="5127" width="9.375" style="973" customWidth="1"/>
    <col min="5128" max="5128" width="6.375" style="973" customWidth="1"/>
    <col min="5129" max="5129" width="9.375" style="973" customWidth="1"/>
    <col min="5130" max="5130" width="6.25" style="973" customWidth="1"/>
    <col min="5131" max="5131" width="9.375" style="973" customWidth="1"/>
    <col min="5132" max="5132" width="6.25" style="973" customWidth="1"/>
    <col min="5133" max="5376" width="9" style="973"/>
    <col min="5377" max="5377" width="5.625" style="973" customWidth="1"/>
    <col min="5378" max="5378" width="3" style="973" customWidth="1"/>
    <col min="5379" max="5379" width="15.375" style="973" customWidth="1"/>
    <col min="5380" max="5381" width="9.375" style="973" customWidth="1"/>
    <col min="5382" max="5382" width="6.25" style="973" customWidth="1"/>
    <col min="5383" max="5383" width="9.375" style="973" customWidth="1"/>
    <col min="5384" max="5384" width="6.375" style="973" customWidth="1"/>
    <col min="5385" max="5385" width="9.375" style="973" customWidth="1"/>
    <col min="5386" max="5386" width="6.25" style="973" customWidth="1"/>
    <col min="5387" max="5387" width="9.375" style="973" customWidth="1"/>
    <col min="5388" max="5388" width="6.25" style="973" customWidth="1"/>
    <col min="5389" max="5632" width="9" style="973"/>
    <col min="5633" max="5633" width="5.625" style="973" customWidth="1"/>
    <col min="5634" max="5634" width="3" style="973" customWidth="1"/>
    <col min="5635" max="5635" width="15.375" style="973" customWidth="1"/>
    <col min="5636" max="5637" width="9.375" style="973" customWidth="1"/>
    <col min="5638" max="5638" width="6.25" style="973" customWidth="1"/>
    <col min="5639" max="5639" width="9.375" style="973" customWidth="1"/>
    <col min="5640" max="5640" width="6.375" style="973" customWidth="1"/>
    <col min="5641" max="5641" width="9.375" style="973" customWidth="1"/>
    <col min="5642" max="5642" width="6.25" style="973" customWidth="1"/>
    <col min="5643" max="5643" width="9.375" style="973" customWidth="1"/>
    <col min="5644" max="5644" width="6.25" style="973" customWidth="1"/>
    <col min="5645" max="5888" width="9" style="973"/>
    <col min="5889" max="5889" width="5.625" style="973" customWidth="1"/>
    <col min="5890" max="5890" width="3" style="973" customWidth="1"/>
    <col min="5891" max="5891" width="15.375" style="973" customWidth="1"/>
    <col min="5892" max="5893" width="9.375" style="973" customWidth="1"/>
    <col min="5894" max="5894" width="6.25" style="973" customWidth="1"/>
    <col min="5895" max="5895" width="9.375" style="973" customWidth="1"/>
    <col min="5896" max="5896" width="6.375" style="973" customWidth="1"/>
    <col min="5897" max="5897" width="9.375" style="973" customWidth="1"/>
    <col min="5898" max="5898" width="6.25" style="973" customWidth="1"/>
    <col min="5899" max="5899" width="9.375" style="973" customWidth="1"/>
    <col min="5900" max="5900" width="6.25" style="973" customWidth="1"/>
    <col min="5901" max="6144" width="9" style="973"/>
    <col min="6145" max="6145" width="5.625" style="973" customWidth="1"/>
    <col min="6146" max="6146" width="3" style="973" customWidth="1"/>
    <col min="6147" max="6147" width="15.375" style="973" customWidth="1"/>
    <col min="6148" max="6149" width="9.375" style="973" customWidth="1"/>
    <col min="6150" max="6150" width="6.25" style="973" customWidth="1"/>
    <col min="6151" max="6151" width="9.375" style="973" customWidth="1"/>
    <col min="6152" max="6152" width="6.375" style="973" customWidth="1"/>
    <col min="6153" max="6153" width="9.375" style="973" customWidth="1"/>
    <col min="6154" max="6154" width="6.25" style="973" customWidth="1"/>
    <col min="6155" max="6155" width="9.375" style="973" customWidth="1"/>
    <col min="6156" max="6156" width="6.25" style="973" customWidth="1"/>
    <col min="6157" max="6400" width="9" style="973"/>
    <col min="6401" max="6401" width="5.625" style="973" customWidth="1"/>
    <col min="6402" max="6402" width="3" style="973" customWidth="1"/>
    <col min="6403" max="6403" width="15.375" style="973" customWidth="1"/>
    <col min="6404" max="6405" width="9.375" style="973" customWidth="1"/>
    <col min="6406" max="6406" width="6.25" style="973" customWidth="1"/>
    <col min="6407" max="6407" width="9.375" style="973" customWidth="1"/>
    <col min="6408" max="6408" width="6.375" style="973" customWidth="1"/>
    <col min="6409" max="6409" width="9.375" style="973" customWidth="1"/>
    <col min="6410" max="6410" width="6.25" style="973" customWidth="1"/>
    <col min="6411" max="6411" width="9.375" style="973" customWidth="1"/>
    <col min="6412" max="6412" width="6.25" style="973" customWidth="1"/>
    <col min="6413" max="6656" width="9" style="973"/>
    <col min="6657" max="6657" width="5.625" style="973" customWidth="1"/>
    <col min="6658" max="6658" width="3" style="973" customWidth="1"/>
    <col min="6659" max="6659" width="15.375" style="973" customWidth="1"/>
    <col min="6660" max="6661" width="9.375" style="973" customWidth="1"/>
    <col min="6662" max="6662" width="6.25" style="973" customWidth="1"/>
    <col min="6663" max="6663" width="9.375" style="973" customWidth="1"/>
    <col min="6664" max="6664" width="6.375" style="973" customWidth="1"/>
    <col min="6665" max="6665" width="9.375" style="973" customWidth="1"/>
    <col min="6666" max="6666" width="6.25" style="973" customWidth="1"/>
    <col min="6667" max="6667" width="9.375" style="973" customWidth="1"/>
    <col min="6668" max="6668" width="6.25" style="973" customWidth="1"/>
    <col min="6669" max="6912" width="9" style="973"/>
    <col min="6913" max="6913" width="5.625" style="973" customWidth="1"/>
    <col min="6914" max="6914" width="3" style="973" customWidth="1"/>
    <col min="6915" max="6915" width="15.375" style="973" customWidth="1"/>
    <col min="6916" max="6917" width="9.375" style="973" customWidth="1"/>
    <col min="6918" max="6918" width="6.25" style="973" customWidth="1"/>
    <col min="6919" max="6919" width="9.375" style="973" customWidth="1"/>
    <col min="6920" max="6920" width="6.375" style="973" customWidth="1"/>
    <col min="6921" max="6921" width="9.375" style="973" customWidth="1"/>
    <col min="6922" max="6922" width="6.25" style="973" customWidth="1"/>
    <col min="6923" max="6923" width="9.375" style="973" customWidth="1"/>
    <col min="6924" max="6924" width="6.25" style="973" customWidth="1"/>
    <col min="6925" max="7168" width="9" style="973"/>
    <col min="7169" max="7169" width="5.625" style="973" customWidth="1"/>
    <col min="7170" max="7170" width="3" style="973" customWidth="1"/>
    <col min="7171" max="7171" width="15.375" style="973" customWidth="1"/>
    <col min="7172" max="7173" width="9.375" style="973" customWidth="1"/>
    <col min="7174" max="7174" width="6.25" style="973" customWidth="1"/>
    <col min="7175" max="7175" width="9.375" style="973" customWidth="1"/>
    <col min="7176" max="7176" width="6.375" style="973" customWidth="1"/>
    <col min="7177" max="7177" width="9.375" style="973" customWidth="1"/>
    <col min="7178" max="7178" width="6.25" style="973" customWidth="1"/>
    <col min="7179" max="7179" width="9.375" style="973" customWidth="1"/>
    <col min="7180" max="7180" width="6.25" style="973" customWidth="1"/>
    <col min="7181" max="7424" width="9" style="973"/>
    <col min="7425" max="7425" width="5.625" style="973" customWidth="1"/>
    <col min="7426" max="7426" width="3" style="973" customWidth="1"/>
    <col min="7427" max="7427" width="15.375" style="973" customWidth="1"/>
    <col min="7428" max="7429" width="9.375" style="973" customWidth="1"/>
    <col min="7430" max="7430" width="6.25" style="973" customWidth="1"/>
    <col min="7431" max="7431" width="9.375" style="973" customWidth="1"/>
    <col min="7432" max="7432" width="6.375" style="973" customWidth="1"/>
    <col min="7433" max="7433" width="9.375" style="973" customWidth="1"/>
    <col min="7434" max="7434" width="6.25" style="973" customWidth="1"/>
    <col min="7435" max="7435" width="9.375" style="973" customWidth="1"/>
    <col min="7436" max="7436" width="6.25" style="973" customWidth="1"/>
    <col min="7437" max="7680" width="9" style="973"/>
    <col min="7681" max="7681" width="5.625" style="973" customWidth="1"/>
    <col min="7682" max="7682" width="3" style="973" customWidth="1"/>
    <col min="7683" max="7683" width="15.375" style="973" customWidth="1"/>
    <col min="7684" max="7685" width="9.375" style="973" customWidth="1"/>
    <col min="7686" max="7686" width="6.25" style="973" customWidth="1"/>
    <col min="7687" max="7687" width="9.375" style="973" customWidth="1"/>
    <col min="7688" max="7688" width="6.375" style="973" customWidth="1"/>
    <col min="7689" max="7689" width="9.375" style="973" customWidth="1"/>
    <col min="7690" max="7690" width="6.25" style="973" customWidth="1"/>
    <col min="7691" max="7691" width="9.375" style="973" customWidth="1"/>
    <col min="7692" max="7692" width="6.25" style="973" customWidth="1"/>
    <col min="7693" max="7936" width="9" style="973"/>
    <col min="7937" max="7937" width="5.625" style="973" customWidth="1"/>
    <col min="7938" max="7938" width="3" style="973" customWidth="1"/>
    <col min="7939" max="7939" width="15.375" style="973" customWidth="1"/>
    <col min="7940" max="7941" width="9.375" style="973" customWidth="1"/>
    <col min="7942" max="7942" width="6.25" style="973" customWidth="1"/>
    <col min="7943" max="7943" width="9.375" style="973" customWidth="1"/>
    <col min="7944" max="7944" width="6.375" style="973" customWidth="1"/>
    <col min="7945" max="7945" width="9.375" style="973" customWidth="1"/>
    <col min="7946" max="7946" width="6.25" style="973" customWidth="1"/>
    <col min="7947" max="7947" width="9.375" style="973" customWidth="1"/>
    <col min="7948" max="7948" width="6.25" style="973" customWidth="1"/>
    <col min="7949" max="8192" width="9" style="973"/>
    <col min="8193" max="8193" width="5.625" style="973" customWidth="1"/>
    <col min="8194" max="8194" width="3" style="973" customWidth="1"/>
    <col min="8195" max="8195" width="15.375" style="973" customWidth="1"/>
    <col min="8196" max="8197" width="9.375" style="973" customWidth="1"/>
    <col min="8198" max="8198" width="6.25" style="973" customWidth="1"/>
    <col min="8199" max="8199" width="9.375" style="973" customWidth="1"/>
    <col min="8200" max="8200" width="6.375" style="973" customWidth="1"/>
    <col min="8201" max="8201" width="9.375" style="973" customWidth="1"/>
    <col min="8202" max="8202" width="6.25" style="973" customWidth="1"/>
    <col min="8203" max="8203" width="9.375" style="973" customWidth="1"/>
    <col min="8204" max="8204" width="6.25" style="973" customWidth="1"/>
    <col min="8205" max="8448" width="9" style="973"/>
    <col min="8449" max="8449" width="5.625" style="973" customWidth="1"/>
    <col min="8450" max="8450" width="3" style="973" customWidth="1"/>
    <col min="8451" max="8451" width="15.375" style="973" customWidth="1"/>
    <col min="8452" max="8453" width="9.375" style="973" customWidth="1"/>
    <col min="8454" max="8454" width="6.25" style="973" customWidth="1"/>
    <col min="8455" max="8455" width="9.375" style="973" customWidth="1"/>
    <col min="8456" max="8456" width="6.375" style="973" customWidth="1"/>
    <col min="8457" max="8457" width="9.375" style="973" customWidth="1"/>
    <col min="8458" max="8458" width="6.25" style="973" customWidth="1"/>
    <col min="8459" max="8459" width="9.375" style="973" customWidth="1"/>
    <col min="8460" max="8460" width="6.25" style="973" customWidth="1"/>
    <col min="8461" max="8704" width="9" style="973"/>
    <col min="8705" max="8705" width="5.625" style="973" customWidth="1"/>
    <col min="8706" max="8706" width="3" style="973" customWidth="1"/>
    <col min="8707" max="8707" width="15.375" style="973" customWidth="1"/>
    <col min="8708" max="8709" width="9.375" style="973" customWidth="1"/>
    <col min="8710" max="8710" width="6.25" style="973" customWidth="1"/>
    <col min="8711" max="8711" width="9.375" style="973" customWidth="1"/>
    <col min="8712" max="8712" width="6.375" style="973" customWidth="1"/>
    <col min="8713" max="8713" width="9.375" style="973" customWidth="1"/>
    <col min="8714" max="8714" width="6.25" style="973" customWidth="1"/>
    <col min="8715" max="8715" width="9.375" style="973" customWidth="1"/>
    <col min="8716" max="8716" width="6.25" style="973" customWidth="1"/>
    <col min="8717" max="8960" width="9" style="973"/>
    <col min="8961" max="8961" width="5.625" style="973" customWidth="1"/>
    <col min="8962" max="8962" width="3" style="973" customWidth="1"/>
    <col min="8963" max="8963" width="15.375" style="973" customWidth="1"/>
    <col min="8964" max="8965" width="9.375" style="973" customWidth="1"/>
    <col min="8966" max="8966" width="6.25" style="973" customWidth="1"/>
    <col min="8967" max="8967" width="9.375" style="973" customWidth="1"/>
    <col min="8968" max="8968" width="6.375" style="973" customWidth="1"/>
    <col min="8969" max="8969" width="9.375" style="973" customWidth="1"/>
    <col min="8970" max="8970" width="6.25" style="973" customWidth="1"/>
    <col min="8971" max="8971" width="9.375" style="973" customWidth="1"/>
    <col min="8972" max="8972" width="6.25" style="973" customWidth="1"/>
    <col min="8973" max="9216" width="9" style="973"/>
    <col min="9217" max="9217" width="5.625" style="973" customWidth="1"/>
    <col min="9218" max="9218" width="3" style="973" customWidth="1"/>
    <col min="9219" max="9219" width="15.375" style="973" customWidth="1"/>
    <col min="9220" max="9221" width="9.375" style="973" customWidth="1"/>
    <col min="9222" max="9222" width="6.25" style="973" customWidth="1"/>
    <col min="9223" max="9223" width="9.375" style="973" customWidth="1"/>
    <col min="9224" max="9224" width="6.375" style="973" customWidth="1"/>
    <col min="9225" max="9225" width="9.375" style="973" customWidth="1"/>
    <col min="9226" max="9226" width="6.25" style="973" customWidth="1"/>
    <col min="9227" max="9227" width="9.375" style="973" customWidth="1"/>
    <col min="9228" max="9228" width="6.25" style="973" customWidth="1"/>
    <col min="9229" max="9472" width="9" style="973"/>
    <col min="9473" max="9473" width="5.625" style="973" customWidth="1"/>
    <col min="9474" max="9474" width="3" style="973" customWidth="1"/>
    <col min="9475" max="9475" width="15.375" style="973" customWidth="1"/>
    <col min="9476" max="9477" width="9.375" style="973" customWidth="1"/>
    <col min="9478" max="9478" width="6.25" style="973" customWidth="1"/>
    <col min="9479" max="9479" width="9.375" style="973" customWidth="1"/>
    <col min="9480" max="9480" width="6.375" style="973" customWidth="1"/>
    <col min="9481" max="9481" width="9.375" style="973" customWidth="1"/>
    <col min="9482" max="9482" width="6.25" style="973" customWidth="1"/>
    <col min="9483" max="9483" width="9.375" style="973" customWidth="1"/>
    <col min="9484" max="9484" width="6.25" style="973" customWidth="1"/>
    <col min="9485" max="9728" width="9" style="973"/>
    <col min="9729" max="9729" width="5.625" style="973" customWidth="1"/>
    <col min="9730" max="9730" width="3" style="973" customWidth="1"/>
    <col min="9731" max="9731" width="15.375" style="973" customWidth="1"/>
    <col min="9732" max="9733" width="9.375" style="973" customWidth="1"/>
    <col min="9734" max="9734" width="6.25" style="973" customWidth="1"/>
    <col min="9735" max="9735" width="9.375" style="973" customWidth="1"/>
    <col min="9736" max="9736" width="6.375" style="973" customWidth="1"/>
    <col min="9737" max="9737" width="9.375" style="973" customWidth="1"/>
    <col min="9738" max="9738" width="6.25" style="973" customWidth="1"/>
    <col min="9739" max="9739" width="9.375" style="973" customWidth="1"/>
    <col min="9740" max="9740" width="6.25" style="973" customWidth="1"/>
    <col min="9741" max="9984" width="9" style="973"/>
    <col min="9985" max="9985" width="5.625" style="973" customWidth="1"/>
    <col min="9986" max="9986" width="3" style="973" customWidth="1"/>
    <col min="9987" max="9987" width="15.375" style="973" customWidth="1"/>
    <col min="9988" max="9989" width="9.375" style="973" customWidth="1"/>
    <col min="9990" max="9990" width="6.25" style="973" customWidth="1"/>
    <col min="9991" max="9991" width="9.375" style="973" customWidth="1"/>
    <col min="9992" max="9992" width="6.375" style="973" customWidth="1"/>
    <col min="9993" max="9993" width="9.375" style="973" customWidth="1"/>
    <col min="9994" max="9994" width="6.25" style="973" customWidth="1"/>
    <col min="9995" max="9995" width="9.375" style="973" customWidth="1"/>
    <col min="9996" max="9996" width="6.25" style="973" customWidth="1"/>
    <col min="9997" max="10240" width="9" style="973"/>
    <col min="10241" max="10241" width="5.625" style="973" customWidth="1"/>
    <col min="10242" max="10242" width="3" style="973" customWidth="1"/>
    <col min="10243" max="10243" width="15.375" style="973" customWidth="1"/>
    <col min="10244" max="10245" width="9.375" style="973" customWidth="1"/>
    <col min="10246" max="10246" width="6.25" style="973" customWidth="1"/>
    <col min="10247" max="10247" width="9.375" style="973" customWidth="1"/>
    <col min="10248" max="10248" width="6.375" style="973" customWidth="1"/>
    <col min="10249" max="10249" width="9.375" style="973" customWidth="1"/>
    <col min="10250" max="10250" width="6.25" style="973" customWidth="1"/>
    <col min="10251" max="10251" width="9.375" style="973" customWidth="1"/>
    <col min="10252" max="10252" width="6.25" style="973" customWidth="1"/>
    <col min="10253" max="10496" width="9" style="973"/>
    <col min="10497" max="10497" width="5.625" style="973" customWidth="1"/>
    <col min="10498" max="10498" width="3" style="973" customWidth="1"/>
    <col min="10499" max="10499" width="15.375" style="973" customWidth="1"/>
    <col min="10500" max="10501" width="9.375" style="973" customWidth="1"/>
    <col min="10502" max="10502" width="6.25" style="973" customWidth="1"/>
    <col min="10503" max="10503" width="9.375" style="973" customWidth="1"/>
    <col min="10504" max="10504" width="6.375" style="973" customWidth="1"/>
    <col min="10505" max="10505" width="9.375" style="973" customWidth="1"/>
    <col min="10506" max="10506" width="6.25" style="973" customWidth="1"/>
    <col min="10507" max="10507" width="9.375" style="973" customWidth="1"/>
    <col min="10508" max="10508" width="6.25" style="973" customWidth="1"/>
    <col min="10509" max="10752" width="9" style="973"/>
    <col min="10753" max="10753" width="5.625" style="973" customWidth="1"/>
    <col min="10754" max="10754" width="3" style="973" customWidth="1"/>
    <col min="10755" max="10755" width="15.375" style="973" customWidth="1"/>
    <col min="10756" max="10757" width="9.375" style="973" customWidth="1"/>
    <col min="10758" max="10758" width="6.25" style="973" customWidth="1"/>
    <col min="10759" max="10759" width="9.375" style="973" customWidth="1"/>
    <col min="10760" max="10760" width="6.375" style="973" customWidth="1"/>
    <col min="10761" max="10761" width="9.375" style="973" customWidth="1"/>
    <col min="10762" max="10762" width="6.25" style="973" customWidth="1"/>
    <col min="10763" max="10763" width="9.375" style="973" customWidth="1"/>
    <col min="10764" max="10764" width="6.25" style="973" customWidth="1"/>
    <col min="10765" max="11008" width="9" style="973"/>
    <col min="11009" max="11009" width="5.625" style="973" customWidth="1"/>
    <col min="11010" max="11010" width="3" style="973" customWidth="1"/>
    <col min="11011" max="11011" width="15.375" style="973" customWidth="1"/>
    <col min="11012" max="11013" width="9.375" style="973" customWidth="1"/>
    <col min="11014" max="11014" width="6.25" style="973" customWidth="1"/>
    <col min="11015" max="11015" width="9.375" style="973" customWidth="1"/>
    <col min="11016" max="11016" width="6.375" style="973" customWidth="1"/>
    <col min="11017" max="11017" width="9.375" style="973" customWidth="1"/>
    <col min="11018" max="11018" width="6.25" style="973" customWidth="1"/>
    <col min="11019" max="11019" width="9.375" style="973" customWidth="1"/>
    <col min="11020" max="11020" width="6.25" style="973" customWidth="1"/>
    <col min="11021" max="11264" width="9" style="973"/>
    <col min="11265" max="11265" width="5.625" style="973" customWidth="1"/>
    <col min="11266" max="11266" width="3" style="973" customWidth="1"/>
    <col min="11267" max="11267" width="15.375" style="973" customWidth="1"/>
    <col min="11268" max="11269" width="9.375" style="973" customWidth="1"/>
    <col min="11270" max="11270" width="6.25" style="973" customWidth="1"/>
    <col min="11271" max="11271" width="9.375" style="973" customWidth="1"/>
    <col min="11272" max="11272" width="6.375" style="973" customWidth="1"/>
    <col min="11273" max="11273" width="9.375" style="973" customWidth="1"/>
    <col min="11274" max="11274" width="6.25" style="973" customWidth="1"/>
    <col min="11275" max="11275" width="9.375" style="973" customWidth="1"/>
    <col min="11276" max="11276" width="6.25" style="973" customWidth="1"/>
    <col min="11277" max="11520" width="9" style="973"/>
    <col min="11521" max="11521" width="5.625" style="973" customWidth="1"/>
    <col min="11522" max="11522" width="3" style="973" customWidth="1"/>
    <col min="11523" max="11523" width="15.375" style="973" customWidth="1"/>
    <col min="11524" max="11525" width="9.375" style="973" customWidth="1"/>
    <col min="11526" max="11526" width="6.25" style="973" customWidth="1"/>
    <col min="11527" max="11527" width="9.375" style="973" customWidth="1"/>
    <col min="11528" max="11528" width="6.375" style="973" customWidth="1"/>
    <col min="11529" max="11529" width="9.375" style="973" customWidth="1"/>
    <col min="11530" max="11530" width="6.25" style="973" customWidth="1"/>
    <col min="11531" max="11531" width="9.375" style="973" customWidth="1"/>
    <col min="11532" max="11532" width="6.25" style="973" customWidth="1"/>
    <col min="11533" max="11776" width="9" style="973"/>
    <col min="11777" max="11777" width="5.625" style="973" customWidth="1"/>
    <col min="11778" max="11778" width="3" style="973" customWidth="1"/>
    <col min="11779" max="11779" width="15.375" style="973" customWidth="1"/>
    <col min="11780" max="11781" width="9.375" style="973" customWidth="1"/>
    <col min="11782" max="11782" width="6.25" style="973" customWidth="1"/>
    <col min="11783" max="11783" width="9.375" style="973" customWidth="1"/>
    <col min="11784" max="11784" width="6.375" style="973" customWidth="1"/>
    <col min="11785" max="11785" width="9.375" style="973" customWidth="1"/>
    <col min="11786" max="11786" width="6.25" style="973" customWidth="1"/>
    <col min="11787" max="11787" width="9.375" style="973" customWidth="1"/>
    <col min="11788" max="11788" width="6.25" style="973" customWidth="1"/>
    <col min="11789" max="12032" width="9" style="973"/>
    <col min="12033" max="12033" width="5.625" style="973" customWidth="1"/>
    <col min="12034" max="12034" width="3" style="973" customWidth="1"/>
    <col min="12035" max="12035" width="15.375" style="973" customWidth="1"/>
    <col min="12036" max="12037" width="9.375" style="973" customWidth="1"/>
    <col min="12038" max="12038" width="6.25" style="973" customWidth="1"/>
    <col min="12039" max="12039" width="9.375" style="973" customWidth="1"/>
    <col min="12040" max="12040" width="6.375" style="973" customWidth="1"/>
    <col min="12041" max="12041" width="9.375" style="973" customWidth="1"/>
    <col min="12042" max="12042" width="6.25" style="973" customWidth="1"/>
    <col min="12043" max="12043" width="9.375" style="973" customWidth="1"/>
    <col min="12044" max="12044" width="6.25" style="973" customWidth="1"/>
    <col min="12045" max="12288" width="9" style="973"/>
    <col min="12289" max="12289" width="5.625" style="973" customWidth="1"/>
    <col min="12290" max="12290" width="3" style="973" customWidth="1"/>
    <col min="12291" max="12291" width="15.375" style="973" customWidth="1"/>
    <col min="12292" max="12293" width="9.375" style="973" customWidth="1"/>
    <col min="12294" max="12294" width="6.25" style="973" customWidth="1"/>
    <col min="12295" max="12295" width="9.375" style="973" customWidth="1"/>
    <col min="12296" max="12296" width="6.375" style="973" customWidth="1"/>
    <col min="12297" max="12297" width="9.375" style="973" customWidth="1"/>
    <col min="12298" max="12298" width="6.25" style="973" customWidth="1"/>
    <col min="12299" max="12299" width="9.375" style="973" customWidth="1"/>
    <col min="12300" max="12300" width="6.25" style="973" customWidth="1"/>
    <col min="12301" max="12544" width="9" style="973"/>
    <col min="12545" max="12545" width="5.625" style="973" customWidth="1"/>
    <col min="12546" max="12546" width="3" style="973" customWidth="1"/>
    <col min="12547" max="12547" width="15.375" style="973" customWidth="1"/>
    <col min="12548" max="12549" width="9.375" style="973" customWidth="1"/>
    <col min="12550" max="12550" width="6.25" style="973" customWidth="1"/>
    <col min="12551" max="12551" width="9.375" style="973" customWidth="1"/>
    <col min="12552" max="12552" width="6.375" style="973" customWidth="1"/>
    <col min="12553" max="12553" width="9.375" style="973" customWidth="1"/>
    <col min="12554" max="12554" width="6.25" style="973" customWidth="1"/>
    <col min="12555" max="12555" width="9.375" style="973" customWidth="1"/>
    <col min="12556" max="12556" width="6.25" style="973" customWidth="1"/>
    <col min="12557" max="12800" width="9" style="973"/>
    <col min="12801" max="12801" width="5.625" style="973" customWidth="1"/>
    <col min="12802" max="12802" width="3" style="973" customWidth="1"/>
    <col min="12803" max="12803" width="15.375" style="973" customWidth="1"/>
    <col min="12804" max="12805" width="9.375" style="973" customWidth="1"/>
    <col min="12806" max="12806" width="6.25" style="973" customWidth="1"/>
    <col min="12807" max="12807" width="9.375" style="973" customWidth="1"/>
    <col min="12808" max="12808" width="6.375" style="973" customWidth="1"/>
    <col min="12809" max="12809" width="9.375" style="973" customWidth="1"/>
    <col min="12810" max="12810" width="6.25" style="973" customWidth="1"/>
    <col min="12811" max="12811" width="9.375" style="973" customWidth="1"/>
    <col min="12812" max="12812" width="6.25" style="973" customWidth="1"/>
    <col min="12813" max="13056" width="9" style="973"/>
    <col min="13057" max="13057" width="5.625" style="973" customWidth="1"/>
    <col min="13058" max="13058" width="3" style="973" customWidth="1"/>
    <col min="13059" max="13059" width="15.375" style="973" customWidth="1"/>
    <col min="13060" max="13061" width="9.375" style="973" customWidth="1"/>
    <col min="13062" max="13062" width="6.25" style="973" customWidth="1"/>
    <col min="13063" max="13063" width="9.375" style="973" customWidth="1"/>
    <col min="13064" max="13064" width="6.375" style="973" customWidth="1"/>
    <col min="13065" max="13065" width="9.375" style="973" customWidth="1"/>
    <col min="13066" max="13066" width="6.25" style="973" customWidth="1"/>
    <col min="13067" max="13067" width="9.375" style="973" customWidth="1"/>
    <col min="13068" max="13068" width="6.25" style="973" customWidth="1"/>
    <col min="13069" max="13312" width="9" style="973"/>
    <col min="13313" max="13313" width="5.625" style="973" customWidth="1"/>
    <col min="13314" max="13314" width="3" style="973" customWidth="1"/>
    <col min="13315" max="13315" width="15.375" style="973" customWidth="1"/>
    <col min="13316" max="13317" width="9.375" style="973" customWidth="1"/>
    <col min="13318" max="13318" width="6.25" style="973" customWidth="1"/>
    <col min="13319" max="13319" width="9.375" style="973" customWidth="1"/>
    <col min="13320" max="13320" width="6.375" style="973" customWidth="1"/>
    <col min="13321" max="13321" width="9.375" style="973" customWidth="1"/>
    <col min="13322" max="13322" width="6.25" style="973" customWidth="1"/>
    <col min="13323" max="13323" width="9.375" style="973" customWidth="1"/>
    <col min="13324" max="13324" width="6.25" style="973" customWidth="1"/>
    <col min="13325" max="13568" width="9" style="973"/>
    <col min="13569" max="13569" width="5.625" style="973" customWidth="1"/>
    <col min="13570" max="13570" width="3" style="973" customWidth="1"/>
    <col min="13571" max="13571" width="15.375" style="973" customWidth="1"/>
    <col min="13572" max="13573" width="9.375" style="973" customWidth="1"/>
    <col min="13574" max="13574" width="6.25" style="973" customWidth="1"/>
    <col min="13575" max="13575" width="9.375" style="973" customWidth="1"/>
    <col min="13576" max="13576" width="6.375" style="973" customWidth="1"/>
    <col min="13577" max="13577" width="9.375" style="973" customWidth="1"/>
    <col min="13578" max="13578" width="6.25" style="973" customWidth="1"/>
    <col min="13579" max="13579" width="9.375" style="973" customWidth="1"/>
    <col min="13580" max="13580" width="6.25" style="973" customWidth="1"/>
    <col min="13581" max="13824" width="9" style="973"/>
    <col min="13825" max="13825" width="5.625" style="973" customWidth="1"/>
    <col min="13826" max="13826" width="3" style="973" customWidth="1"/>
    <col min="13827" max="13827" width="15.375" style="973" customWidth="1"/>
    <col min="13828" max="13829" width="9.375" style="973" customWidth="1"/>
    <col min="13830" max="13830" width="6.25" style="973" customWidth="1"/>
    <col min="13831" max="13831" width="9.375" style="973" customWidth="1"/>
    <col min="13832" max="13832" width="6.375" style="973" customWidth="1"/>
    <col min="13833" max="13833" width="9.375" style="973" customWidth="1"/>
    <col min="13834" max="13834" width="6.25" style="973" customWidth="1"/>
    <col min="13835" max="13835" width="9.375" style="973" customWidth="1"/>
    <col min="13836" max="13836" width="6.25" style="973" customWidth="1"/>
    <col min="13837" max="14080" width="9" style="973"/>
    <col min="14081" max="14081" width="5.625" style="973" customWidth="1"/>
    <col min="14082" max="14082" width="3" style="973" customWidth="1"/>
    <col min="14083" max="14083" width="15.375" style="973" customWidth="1"/>
    <col min="14084" max="14085" width="9.375" style="973" customWidth="1"/>
    <col min="14086" max="14086" width="6.25" style="973" customWidth="1"/>
    <col min="14087" max="14087" width="9.375" style="973" customWidth="1"/>
    <col min="14088" max="14088" width="6.375" style="973" customWidth="1"/>
    <col min="14089" max="14089" width="9.375" style="973" customWidth="1"/>
    <col min="14090" max="14090" width="6.25" style="973" customWidth="1"/>
    <col min="14091" max="14091" width="9.375" style="973" customWidth="1"/>
    <col min="14092" max="14092" width="6.25" style="973" customWidth="1"/>
    <col min="14093" max="14336" width="9" style="973"/>
    <col min="14337" max="14337" width="5.625" style="973" customWidth="1"/>
    <col min="14338" max="14338" width="3" style="973" customWidth="1"/>
    <col min="14339" max="14339" width="15.375" style="973" customWidth="1"/>
    <col min="14340" max="14341" width="9.375" style="973" customWidth="1"/>
    <col min="14342" max="14342" width="6.25" style="973" customWidth="1"/>
    <col min="14343" max="14343" width="9.375" style="973" customWidth="1"/>
    <col min="14344" max="14344" width="6.375" style="973" customWidth="1"/>
    <col min="14345" max="14345" width="9.375" style="973" customWidth="1"/>
    <col min="14346" max="14346" width="6.25" style="973" customWidth="1"/>
    <col min="14347" max="14347" width="9.375" style="973" customWidth="1"/>
    <col min="14348" max="14348" width="6.25" style="973" customWidth="1"/>
    <col min="14349" max="14592" width="9" style="973"/>
    <col min="14593" max="14593" width="5.625" style="973" customWidth="1"/>
    <col min="14594" max="14594" width="3" style="973" customWidth="1"/>
    <col min="14595" max="14595" width="15.375" style="973" customWidth="1"/>
    <col min="14596" max="14597" width="9.375" style="973" customWidth="1"/>
    <col min="14598" max="14598" width="6.25" style="973" customWidth="1"/>
    <col min="14599" max="14599" width="9.375" style="973" customWidth="1"/>
    <col min="14600" max="14600" width="6.375" style="973" customWidth="1"/>
    <col min="14601" max="14601" width="9.375" style="973" customWidth="1"/>
    <col min="14602" max="14602" width="6.25" style="973" customWidth="1"/>
    <col min="14603" max="14603" width="9.375" style="973" customWidth="1"/>
    <col min="14604" max="14604" width="6.25" style="973" customWidth="1"/>
    <col min="14605" max="14848" width="9" style="973"/>
    <col min="14849" max="14849" width="5.625" style="973" customWidth="1"/>
    <col min="14850" max="14850" width="3" style="973" customWidth="1"/>
    <col min="14851" max="14851" width="15.375" style="973" customWidth="1"/>
    <col min="14852" max="14853" width="9.375" style="973" customWidth="1"/>
    <col min="14854" max="14854" width="6.25" style="973" customWidth="1"/>
    <col min="14855" max="14855" width="9.375" style="973" customWidth="1"/>
    <col min="14856" max="14856" width="6.375" style="973" customWidth="1"/>
    <col min="14857" max="14857" width="9.375" style="973" customWidth="1"/>
    <col min="14858" max="14858" width="6.25" style="973" customWidth="1"/>
    <col min="14859" max="14859" width="9.375" style="973" customWidth="1"/>
    <col min="14860" max="14860" width="6.25" style="973" customWidth="1"/>
    <col min="14861" max="15104" width="9" style="973"/>
    <col min="15105" max="15105" width="5.625" style="973" customWidth="1"/>
    <col min="15106" max="15106" width="3" style="973" customWidth="1"/>
    <col min="15107" max="15107" width="15.375" style="973" customWidth="1"/>
    <col min="15108" max="15109" width="9.375" style="973" customWidth="1"/>
    <col min="15110" max="15110" width="6.25" style="973" customWidth="1"/>
    <col min="15111" max="15111" width="9.375" style="973" customWidth="1"/>
    <col min="15112" max="15112" width="6.375" style="973" customWidth="1"/>
    <col min="15113" max="15113" width="9.375" style="973" customWidth="1"/>
    <col min="15114" max="15114" width="6.25" style="973" customWidth="1"/>
    <col min="15115" max="15115" width="9.375" style="973" customWidth="1"/>
    <col min="15116" max="15116" width="6.25" style="973" customWidth="1"/>
    <col min="15117" max="15360" width="9" style="973"/>
    <col min="15361" max="15361" width="5.625" style="973" customWidth="1"/>
    <col min="15362" max="15362" width="3" style="973" customWidth="1"/>
    <col min="15363" max="15363" width="15.375" style="973" customWidth="1"/>
    <col min="15364" max="15365" width="9.375" style="973" customWidth="1"/>
    <col min="15366" max="15366" width="6.25" style="973" customWidth="1"/>
    <col min="15367" max="15367" width="9.375" style="973" customWidth="1"/>
    <col min="15368" max="15368" width="6.375" style="973" customWidth="1"/>
    <col min="15369" max="15369" width="9.375" style="973" customWidth="1"/>
    <col min="15370" max="15370" width="6.25" style="973" customWidth="1"/>
    <col min="15371" max="15371" width="9.375" style="973" customWidth="1"/>
    <col min="15372" max="15372" width="6.25" style="973" customWidth="1"/>
    <col min="15373" max="15616" width="9" style="973"/>
    <col min="15617" max="15617" width="5.625" style="973" customWidth="1"/>
    <col min="15618" max="15618" width="3" style="973" customWidth="1"/>
    <col min="15619" max="15619" width="15.375" style="973" customWidth="1"/>
    <col min="15620" max="15621" width="9.375" style="973" customWidth="1"/>
    <col min="15622" max="15622" width="6.25" style="973" customWidth="1"/>
    <col min="15623" max="15623" width="9.375" style="973" customWidth="1"/>
    <col min="15624" max="15624" width="6.375" style="973" customWidth="1"/>
    <col min="15625" max="15625" width="9.375" style="973" customWidth="1"/>
    <col min="15626" max="15626" width="6.25" style="973" customWidth="1"/>
    <col min="15627" max="15627" width="9.375" style="973" customWidth="1"/>
    <col min="15628" max="15628" width="6.25" style="973" customWidth="1"/>
    <col min="15629" max="15872" width="9" style="973"/>
    <col min="15873" max="15873" width="5.625" style="973" customWidth="1"/>
    <col min="15874" max="15874" width="3" style="973" customWidth="1"/>
    <col min="15875" max="15875" width="15.375" style="973" customWidth="1"/>
    <col min="15876" max="15877" width="9.375" style="973" customWidth="1"/>
    <col min="15878" max="15878" width="6.25" style="973" customWidth="1"/>
    <col min="15879" max="15879" width="9.375" style="973" customWidth="1"/>
    <col min="15880" max="15880" width="6.375" style="973" customWidth="1"/>
    <col min="15881" max="15881" width="9.375" style="973" customWidth="1"/>
    <col min="15882" max="15882" width="6.25" style="973" customWidth="1"/>
    <col min="15883" max="15883" width="9.375" style="973" customWidth="1"/>
    <col min="15884" max="15884" width="6.25" style="973" customWidth="1"/>
    <col min="15885" max="16128" width="9" style="973"/>
    <col min="16129" max="16129" width="5.625" style="973" customWidth="1"/>
    <col min="16130" max="16130" width="3" style="973" customWidth="1"/>
    <col min="16131" max="16131" width="15.375" style="973" customWidth="1"/>
    <col min="16132" max="16133" width="9.375" style="973" customWidth="1"/>
    <col min="16134" max="16134" width="6.25" style="973" customWidth="1"/>
    <col min="16135" max="16135" width="9.375" style="973" customWidth="1"/>
    <col min="16136" max="16136" width="6.375" style="973" customWidth="1"/>
    <col min="16137" max="16137" width="9.375" style="973" customWidth="1"/>
    <col min="16138" max="16138" width="6.25" style="973" customWidth="1"/>
    <col min="16139" max="16139" width="9.375" style="973" customWidth="1"/>
    <col min="16140" max="16140" width="6.25" style="973" customWidth="1"/>
    <col min="16141" max="16384" width="9" style="973"/>
  </cols>
  <sheetData>
    <row r="1" spans="1:13" ht="17.100000000000001" customHeight="1">
      <c r="A1" s="1300" t="s">
        <v>912</v>
      </c>
      <c r="D1" s="1107"/>
      <c r="E1" s="1107"/>
      <c r="F1" s="1226"/>
      <c r="G1" s="1301"/>
      <c r="H1" s="1226"/>
      <c r="I1" s="1226"/>
      <c r="J1" s="1226"/>
      <c r="K1" s="1226"/>
      <c r="L1" s="1339"/>
    </row>
    <row r="2" spans="1:13" ht="14.1" customHeight="1">
      <c r="D2" s="1107"/>
      <c r="E2" s="1107"/>
      <c r="F2" s="1226"/>
      <c r="G2" s="1301"/>
      <c r="H2" s="1226"/>
      <c r="I2" s="1226"/>
      <c r="J2" s="1226"/>
      <c r="K2" s="1226"/>
      <c r="L2" s="1339"/>
    </row>
    <row r="3" spans="1:13" s="1027" customFormat="1" ht="17.100000000000001" customHeight="1">
      <c r="A3" s="2709" t="s">
        <v>913</v>
      </c>
      <c r="B3" s="2709" t="s">
        <v>546</v>
      </c>
      <c r="C3" s="2709" t="s">
        <v>914</v>
      </c>
      <c r="D3" s="2723" t="s">
        <v>564</v>
      </c>
      <c r="E3" s="2710" t="s">
        <v>565</v>
      </c>
      <c r="F3" s="2710"/>
      <c r="G3" s="2710" t="s">
        <v>566</v>
      </c>
      <c r="H3" s="2710"/>
      <c r="I3" s="2710" t="s">
        <v>567</v>
      </c>
      <c r="J3" s="2710"/>
      <c r="K3" s="2710" t="s">
        <v>568</v>
      </c>
      <c r="L3" s="2710"/>
    </row>
    <row r="4" spans="1:13" s="1027" customFormat="1" ht="26.25" customHeight="1">
      <c r="A4" s="2709"/>
      <c r="B4" s="2709"/>
      <c r="C4" s="2709"/>
      <c r="D4" s="2725"/>
      <c r="E4" s="1028" t="s">
        <v>569</v>
      </c>
      <c r="F4" s="1028" t="s">
        <v>570</v>
      </c>
      <c r="G4" s="1028" t="s">
        <v>569</v>
      </c>
      <c r="H4" s="1028" t="s">
        <v>570</v>
      </c>
      <c r="I4" s="1028" t="s">
        <v>569</v>
      </c>
      <c r="J4" s="1028" t="s">
        <v>570</v>
      </c>
      <c r="K4" s="1028" t="s">
        <v>569</v>
      </c>
      <c r="L4" s="1029" t="s">
        <v>570</v>
      </c>
    </row>
    <row r="5" spans="1:13" s="13" customFormat="1" ht="14.1" customHeight="1">
      <c r="A5" s="2804" t="s">
        <v>494</v>
      </c>
      <c r="B5" s="1245">
        <v>6</v>
      </c>
      <c r="C5" s="1245" t="s">
        <v>677</v>
      </c>
      <c r="D5" s="1245">
        <v>546602</v>
      </c>
      <c r="E5" s="1248">
        <v>165326</v>
      </c>
      <c r="F5" s="1247">
        <f t="shared" ref="F5:F12" si="0">E5/$D5*100</f>
        <v>30.246138872525165</v>
      </c>
      <c r="G5" s="1246">
        <v>147536</v>
      </c>
      <c r="H5" s="1247">
        <f t="shared" ref="H5:H12" si="1">G5/$D5*100</f>
        <v>26.991485578172053</v>
      </c>
      <c r="I5" s="1246">
        <v>233740</v>
      </c>
      <c r="J5" s="1247">
        <f t="shared" ref="J5:J12" si="2">I5/$D5*100</f>
        <v>42.762375549302782</v>
      </c>
      <c r="K5" s="1246">
        <v>167</v>
      </c>
      <c r="L5" s="1340">
        <f t="shared" ref="L5:L12" si="3">K5/$D5*100</f>
        <v>3.0552394612533437E-2</v>
      </c>
    </row>
    <row r="6" spans="1:13" s="13" customFormat="1" ht="14.1" customHeight="1">
      <c r="A6" s="2804"/>
      <c r="B6" s="1249">
        <v>42</v>
      </c>
      <c r="C6" s="1249" t="s">
        <v>681</v>
      </c>
      <c r="D6" s="1249">
        <v>81139</v>
      </c>
      <c r="E6" s="1249">
        <v>0</v>
      </c>
      <c r="F6" s="1252">
        <f t="shared" si="0"/>
        <v>0</v>
      </c>
      <c r="G6" s="1251">
        <v>0</v>
      </c>
      <c r="H6" s="1252">
        <f t="shared" si="1"/>
        <v>0</v>
      </c>
      <c r="I6" s="1251">
        <v>81139</v>
      </c>
      <c r="J6" s="1252">
        <f t="shared" si="2"/>
        <v>100</v>
      </c>
      <c r="K6" s="1251">
        <v>264</v>
      </c>
      <c r="L6" s="1341">
        <f t="shared" si="3"/>
        <v>0.32536757909266817</v>
      </c>
    </row>
    <row r="7" spans="1:13" s="13" customFormat="1" ht="14.1" customHeight="1">
      <c r="A7" s="2804"/>
      <c r="B7" s="1249">
        <v>13</v>
      </c>
      <c r="C7" s="1249" t="s">
        <v>683</v>
      </c>
      <c r="D7" s="1249">
        <v>292640</v>
      </c>
      <c r="E7" s="1249">
        <v>0</v>
      </c>
      <c r="F7" s="1252">
        <f t="shared" si="0"/>
        <v>0</v>
      </c>
      <c r="G7" s="1251">
        <v>2819</v>
      </c>
      <c r="H7" s="1252">
        <f t="shared" si="1"/>
        <v>0.96329961727720059</v>
      </c>
      <c r="I7" s="1251">
        <v>289821</v>
      </c>
      <c r="J7" s="1252">
        <f t="shared" si="2"/>
        <v>99.036700382722799</v>
      </c>
      <c r="K7" s="1251">
        <v>1355</v>
      </c>
      <c r="L7" s="1341">
        <f t="shared" si="3"/>
        <v>0.46302624384909785</v>
      </c>
    </row>
    <row r="8" spans="1:13" s="13" customFormat="1" ht="14.1" customHeight="1">
      <c r="A8" s="2804"/>
      <c r="B8" s="1249">
        <v>50</v>
      </c>
      <c r="C8" s="1249" t="s">
        <v>688</v>
      </c>
      <c r="D8" s="1249">
        <v>93636</v>
      </c>
      <c r="E8" s="1249">
        <v>0</v>
      </c>
      <c r="F8" s="1252">
        <f t="shared" si="0"/>
        <v>0</v>
      </c>
      <c r="G8" s="1251">
        <v>78135</v>
      </c>
      <c r="H8" s="1252">
        <f t="shared" si="1"/>
        <v>83.445469691144439</v>
      </c>
      <c r="I8" s="1251">
        <v>15501</v>
      </c>
      <c r="J8" s="1252">
        <f t="shared" si="2"/>
        <v>16.554530308855568</v>
      </c>
      <c r="K8" s="1251">
        <v>465</v>
      </c>
      <c r="L8" s="1341">
        <f t="shared" si="3"/>
        <v>0.49660387030629244</v>
      </c>
    </row>
    <row r="9" spans="1:13" s="13" customFormat="1" ht="14.1" customHeight="1">
      <c r="A9" s="2804"/>
      <c r="B9" s="1249">
        <v>90</v>
      </c>
      <c r="C9" s="1249" t="s">
        <v>686</v>
      </c>
      <c r="D9" s="1249">
        <v>82354</v>
      </c>
      <c r="E9" s="1249">
        <v>6654</v>
      </c>
      <c r="F9" s="1252">
        <f t="shared" si="0"/>
        <v>8.0797532603152238</v>
      </c>
      <c r="G9" s="1251">
        <v>25779</v>
      </c>
      <c r="H9" s="1252">
        <f t="shared" si="1"/>
        <v>31.302668965684727</v>
      </c>
      <c r="I9" s="1251">
        <v>49921</v>
      </c>
      <c r="J9" s="1252">
        <f t="shared" si="2"/>
        <v>60.617577774000054</v>
      </c>
      <c r="K9" s="1251">
        <v>0</v>
      </c>
      <c r="L9" s="1341">
        <f t="shared" si="3"/>
        <v>0</v>
      </c>
    </row>
    <row r="10" spans="1:13" s="13" customFormat="1" ht="14.1" customHeight="1">
      <c r="A10" s="2804"/>
      <c r="B10" s="1249">
        <v>37</v>
      </c>
      <c r="C10" s="1249" t="s">
        <v>692</v>
      </c>
      <c r="D10" s="1249">
        <v>1066044</v>
      </c>
      <c r="E10" s="1249">
        <v>240621</v>
      </c>
      <c r="F10" s="1252">
        <f t="shared" si="0"/>
        <v>22.571394801715503</v>
      </c>
      <c r="G10" s="1251">
        <v>401203</v>
      </c>
      <c r="H10" s="1252">
        <f t="shared" si="1"/>
        <v>37.634750535625173</v>
      </c>
      <c r="I10" s="1251">
        <v>424220</v>
      </c>
      <c r="J10" s="1252">
        <f t="shared" si="2"/>
        <v>39.793854662659328</v>
      </c>
      <c r="K10" s="1251">
        <v>16015</v>
      </c>
      <c r="L10" s="1341">
        <f t="shared" si="3"/>
        <v>1.5022832078225663</v>
      </c>
    </row>
    <row r="11" spans="1:13" s="13" customFormat="1" ht="14.1" customHeight="1" thickBot="1">
      <c r="A11" s="2804"/>
      <c r="B11" s="1253">
        <v>86</v>
      </c>
      <c r="C11" s="1253" t="s">
        <v>694</v>
      </c>
      <c r="D11" s="1253">
        <v>40644</v>
      </c>
      <c r="E11" s="1249">
        <v>0</v>
      </c>
      <c r="F11" s="1255">
        <f t="shared" si="0"/>
        <v>0</v>
      </c>
      <c r="G11" s="1254">
        <v>37425</v>
      </c>
      <c r="H11" s="1255">
        <f t="shared" si="1"/>
        <v>92.080011809861233</v>
      </c>
      <c r="I11" s="1254">
        <v>3219</v>
      </c>
      <c r="J11" s="1255">
        <f t="shared" si="2"/>
        <v>7.9199881901387661</v>
      </c>
      <c r="K11" s="1254">
        <v>626</v>
      </c>
      <c r="L11" s="1342">
        <f t="shared" si="3"/>
        <v>1.5402027359511858</v>
      </c>
    </row>
    <row r="12" spans="1:13" s="1258" customFormat="1" ht="14.1" customHeight="1" thickTop="1">
      <c r="A12" s="2804"/>
      <c r="B12" s="1130"/>
      <c r="C12" s="1131" t="s">
        <v>113</v>
      </c>
      <c r="D12" s="1256">
        <f>SUM(D5:D11)</f>
        <v>2203059</v>
      </c>
      <c r="E12" s="1256">
        <f>SUM(E5:E11)</f>
        <v>412601</v>
      </c>
      <c r="F12" s="1257">
        <f t="shared" si="0"/>
        <v>18.728549712014068</v>
      </c>
      <c r="G12" s="1319">
        <f>SUM(G5:G11)</f>
        <v>692897</v>
      </c>
      <c r="H12" s="1257">
        <f t="shared" si="1"/>
        <v>31.451586180851258</v>
      </c>
      <c r="I12" s="1319">
        <f>SUM(I5:I11)</f>
        <v>1097561</v>
      </c>
      <c r="J12" s="1257">
        <f t="shared" si="2"/>
        <v>49.81986410713467</v>
      </c>
      <c r="K12" s="1319">
        <f>SUM(K5:K11)</f>
        <v>18892</v>
      </c>
      <c r="L12" s="1343">
        <f t="shared" si="3"/>
        <v>0.85753490941459132</v>
      </c>
      <c r="M12" s="13"/>
    </row>
    <row r="13" spans="1:13" s="1258" customFormat="1" ht="14.1" customHeight="1">
      <c r="A13" s="2804"/>
      <c r="B13" s="1141"/>
      <c r="C13" s="1142"/>
      <c r="D13" s="1148"/>
      <c r="E13" s="1148"/>
      <c r="F13" s="1150"/>
      <c r="G13" s="1321"/>
      <c r="H13" s="1150"/>
      <c r="I13" s="1321"/>
      <c r="J13" s="1150"/>
      <c r="K13" s="1321"/>
      <c r="L13" s="1344"/>
      <c r="M13" s="13"/>
    </row>
    <row r="14" spans="1:13" s="13" customFormat="1" ht="14.1" customHeight="1">
      <c r="A14" s="2804" t="s">
        <v>697</v>
      </c>
      <c r="B14" s="1245">
        <v>3</v>
      </c>
      <c r="C14" s="1245" t="s">
        <v>698</v>
      </c>
      <c r="D14" s="1285">
        <v>957456</v>
      </c>
      <c r="E14" s="1245">
        <v>107213</v>
      </c>
      <c r="F14" s="1247">
        <f>E14/$D14*100</f>
        <v>11.197694724352869</v>
      </c>
      <c r="G14" s="1246">
        <v>492101</v>
      </c>
      <c r="H14" s="1247">
        <f>G14/$D14*100</f>
        <v>51.396722147022942</v>
      </c>
      <c r="I14" s="1246">
        <v>358142</v>
      </c>
      <c r="J14" s="1247">
        <f>I14/$D14*100</f>
        <v>37.405583128624187</v>
      </c>
      <c r="K14" s="1246">
        <v>1625</v>
      </c>
      <c r="L14" s="1340">
        <f>K14/$D14*100</f>
        <v>0.16972059290453034</v>
      </c>
    </row>
    <row r="15" spans="1:13" s="13" customFormat="1" ht="14.1" customHeight="1">
      <c r="A15" s="2804"/>
      <c r="B15" s="1249">
        <v>53</v>
      </c>
      <c r="C15" s="1249" t="s">
        <v>700</v>
      </c>
      <c r="D15" s="1289">
        <v>353997</v>
      </c>
      <c r="E15" s="1249">
        <v>7956</v>
      </c>
      <c r="F15" s="1252">
        <f>E15/$D15*100</f>
        <v>2.2474766735311316</v>
      </c>
      <c r="G15" s="1251">
        <v>218811</v>
      </c>
      <c r="H15" s="1252">
        <f>G15/$D15*100</f>
        <v>61.811540775769288</v>
      </c>
      <c r="I15" s="1251">
        <v>127230</v>
      </c>
      <c r="J15" s="1252">
        <f>I15/$D15*100</f>
        <v>35.94098255069958</v>
      </c>
      <c r="K15" s="1251">
        <v>1143</v>
      </c>
      <c r="L15" s="1341">
        <f>K15/$D15*100</f>
        <v>0.3228840922380698</v>
      </c>
    </row>
    <row r="16" spans="1:13" s="13" customFormat="1" ht="14.1" customHeight="1" thickBot="1">
      <c r="A16" s="2804"/>
      <c r="B16" s="1253">
        <v>92</v>
      </c>
      <c r="C16" s="1253" t="s">
        <v>828</v>
      </c>
      <c r="D16" s="1345">
        <v>203457</v>
      </c>
      <c r="E16" s="1253">
        <v>0</v>
      </c>
      <c r="F16" s="1255">
        <f>E16/$D16*100</f>
        <v>0</v>
      </c>
      <c r="G16" s="1254">
        <v>41041</v>
      </c>
      <c r="H16" s="1255">
        <f>G16/$D16*100</f>
        <v>20.171829919835641</v>
      </c>
      <c r="I16" s="1254">
        <v>162416</v>
      </c>
      <c r="J16" s="1255">
        <f>I16/$D16*100</f>
        <v>79.828170080164369</v>
      </c>
      <c r="K16" s="1254">
        <v>0</v>
      </c>
      <c r="L16" s="1342">
        <f>K16/$D16*100</f>
        <v>0</v>
      </c>
    </row>
    <row r="17" spans="1:13" s="1258" customFormat="1" ht="14.1" customHeight="1" thickTop="1">
      <c r="A17" s="2804"/>
      <c r="B17" s="1130"/>
      <c r="C17" s="1131" t="s">
        <v>113</v>
      </c>
      <c r="D17" s="1256">
        <f>SUM(D14:D16)</f>
        <v>1514910</v>
      </c>
      <c r="E17" s="1256">
        <f>SUM(E14:E16)</f>
        <v>115169</v>
      </c>
      <c r="F17" s="1257">
        <f>E17/$D17*100</f>
        <v>7.6023658171112478</v>
      </c>
      <c r="G17" s="1319">
        <f>SUM(G14:G16)</f>
        <v>751953</v>
      </c>
      <c r="H17" s="1257">
        <f>G17/$D17*100</f>
        <v>49.63681010753114</v>
      </c>
      <c r="I17" s="1319">
        <f>SUM(I14:I16)</f>
        <v>647788</v>
      </c>
      <c r="J17" s="1257">
        <f>I17/$D17*100</f>
        <v>42.760824075357611</v>
      </c>
      <c r="K17" s="1319">
        <f>SUM(K14:K16)</f>
        <v>2768</v>
      </c>
      <c r="L17" s="1343">
        <f>K17/$D17*100</f>
        <v>0.1827171251097425</v>
      </c>
      <c r="M17" s="13"/>
    </row>
    <row r="18" spans="1:13" s="1258" customFormat="1" ht="14.1" customHeight="1">
      <c r="A18" s="2804"/>
      <c r="B18" s="1141"/>
      <c r="C18" s="1142"/>
      <c r="D18" s="1148"/>
      <c r="E18" s="1148"/>
      <c r="F18" s="1150"/>
      <c r="G18" s="1321"/>
      <c r="H18" s="1150"/>
      <c r="I18" s="1321"/>
      <c r="J18" s="1150"/>
      <c r="K18" s="1321"/>
      <c r="L18" s="1344"/>
      <c r="M18" s="13"/>
    </row>
    <row r="19" spans="1:13" s="13" customFormat="1" ht="14.1" customHeight="1">
      <c r="A19" s="2804" t="s">
        <v>705</v>
      </c>
      <c r="B19" s="1245">
        <v>14</v>
      </c>
      <c r="C19" s="1245" t="s">
        <v>706</v>
      </c>
      <c r="D19" s="1245">
        <v>347710</v>
      </c>
      <c r="E19" s="1245">
        <v>5067</v>
      </c>
      <c r="F19" s="1247">
        <f t="shared" ref="F19:F30" si="4">E19/$D19*100</f>
        <v>1.4572488568059589</v>
      </c>
      <c r="G19" s="1246">
        <v>224578</v>
      </c>
      <c r="H19" s="1247">
        <f t="shared" ref="H19:H30" si="5">G19/$D19*100</f>
        <v>64.587731155273076</v>
      </c>
      <c r="I19" s="1246">
        <v>118065</v>
      </c>
      <c r="J19" s="1247">
        <f t="shared" ref="J19:J30" si="6">I19/$D19*100</f>
        <v>33.95501998792097</v>
      </c>
      <c r="K19" s="1246">
        <v>2284</v>
      </c>
      <c r="L19" s="1340">
        <f t="shared" ref="L19:L30" si="7">K19/$D19*100</f>
        <v>0.65686923010554776</v>
      </c>
    </row>
    <row r="20" spans="1:13" s="13" customFormat="1" ht="14.1" customHeight="1">
      <c r="A20" s="2804"/>
      <c r="B20" s="1249">
        <v>5</v>
      </c>
      <c r="C20" s="1249" t="s">
        <v>708</v>
      </c>
      <c r="D20" s="1249">
        <v>377082</v>
      </c>
      <c r="E20" s="1249">
        <v>113180</v>
      </c>
      <c r="F20" s="1252">
        <f t="shared" si="4"/>
        <v>30.014691764655964</v>
      </c>
      <c r="G20" s="1251">
        <v>177348</v>
      </c>
      <c r="H20" s="1252">
        <f t="shared" si="5"/>
        <v>47.031680112018073</v>
      </c>
      <c r="I20" s="1251">
        <v>86554</v>
      </c>
      <c r="J20" s="1252">
        <f t="shared" si="6"/>
        <v>22.953628123325963</v>
      </c>
      <c r="K20" s="1251">
        <v>1065</v>
      </c>
      <c r="L20" s="1341">
        <f t="shared" si="7"/>
        <v>0.28243193788088533</v>
      </c>
    </row>
    <row r="21" spans="1:13" s="13" customFormat="1" ht="14.1" customHeight="1">
      <c r="A21" s="2804"/>
      <c r="B21" s="1249">
        <v>45</v>
      </c>
      <c r="C21" s="1249" t="s">
        <v>710</v>
      </c>
      <c r="D21" s="1249">
        <v>705776</v>
      </c>
      <c r="E21" s="1249">
        <v>63474</v>
      </c>
      <c r="F21" s="1252">
        <f t="shared" si="4"/>
        <v>8.9935050214232266</v>
      </c>
      <c r="G21" s="1251">
        <v>330151</v>
      </c>
      <c r="H21" s="1252">
        <f t="shared" si="5"/>
        <v>46.778439618235815</v>
      </c>
      <c r="I21" s="1251">
        <v>312151</v>
      </c>
      <c r="J21" s="1252">
        <f t="shared" si="6"/>
        <v>44.22805536034096</v>
      </c>
      <c r="K21" s="1251">
        <v>3432</v>
      </c>
      <c r="L21" s="1341">
        <f t="shared" si="7"/>
        <v>0.48627326517195252</v>
      </c>
    </row>
    <row r="22" spans="1:13" s="13" customFormat="1" ht="14.1" customHeight="1">
      <c r="A22" s="2804"/>
      <c r="B22" s="1249">
        <v>17</v>
      </c>
      <c r="C22" s="1249" t="s">
        <v>711</v>
      </c>
      <c r="D22" s="1249">
        <v>118715</v>
      </c>
      <c r="E22" s="1249">
        <v>55498</v>
      </c>
      <c r="F22" s="1252">
        <f t="shared" si="4"/>
        <v>46.748936528661076</v>
      </c>
      <c r="G22" s="1251">
        <v>31790</v>
      </c>
      <c r="H22" s="1252">
        <f t="shared" si="5"/>
        <v>26.778418902413343</v>
      </c>
      <c r="I22" s="1251">
        <v>31427</v>
      </c>
      <c r="J22" s="1252">
        <f t="shared" si="6"/>
        <v>26.472644568925581</v>
      </c>
      <c r="K22" s="1251">
        <v>1484</v>
      </c>
      <c r="L22" s="1341">
        <f t="shared" si="7"/>
        <v>1.2500526470959861</v>
      </c>
    </row>
    <row r="23" spans="1:13" s="13" customFormat="1" ht="14.1" customHeight="1">
      <c r="A23" s="2804"/>
      <c r="B23" s="1249">
        <v>58</v>
      </c>
      <c r="C23" s="1249" t="s">
        <v>712</v>
      </c>
      <c r="D23" s="1249">
        <v>320498</v>
      </c>
      <c r="E23" s="1249">
        <v>76876</v>
      </c>
      <c r="F23" s="1252">
        <f t="shared" si="4"/>
        <v>23.986421132113147</v>
      </c>
      <c r="G23" s="1251">
        <v>149060</v>
      </c>
      <c r="H23" s="1252">
        <f t="shared" si="5"/>
        <v>46.508870570175162</v>
      </c>
      <c r="I23" s="1251">
        <v>94562</v>
      </c>
      <c r="J23" s="1252">
        <f t="shared" si="6"/>
        <v>29.504708297711684</v>
      </c>
      <c r="K23" s="1251">
        <v>1097</v>
      </c>
      <c r="L23" s="1341">
        <f t="shared" si="7"/>
        <v>0.34227982701920134</v>
      </c>
    </row>
    <row r="24" spans="1:13" s="13" customFormat="1" ht="14.1" customHeight="1">
      <c r="A24" s="2804"/>
      <c r="B24" s="1249">
        <v>56</v>
      </c>
      <c r="C24" s="1249" t="s">
        <v>713</v>
      </c>
      <c r="D24" s="1249">
        <v>150834</v>
      </c>
      <c r="E24" s="1249">
        <v>0</v>
      </c>
      <c r="F24" s="1252">
        <f t="shared" si="4"/>
        <v>0</v>
      </c>
      <c r="G24" s="1251">
        <v>9069</v>
      </c>
      <c r="H24" s="1252">
        <f t="shared" si="5"/>
        <v>6.0125701101873581</v>
      </c>
      <c r="I24" s="1251">
        <v>141765</v>
      </c>
      <c r="J24" s="1252">
        <f t="shared" si="6"/>
        <v>93.987429889812645</v>
      </c>
      <c r="K24" s="1251">
        <v>0</v>
      </c>
      <c r="L24" s="1341">
        <f t="shared" si="7"/>
        <v>0</v>
      </c>
    </row>
    <row r="25" spans="1:13" s="13" customFormat="1" ht="14.1" customHeight="1">
      <c r="A25" s="2804"/>
      <c r="B25" s="1249">
        <v>71</v>
      </c>
      <c r="C25" s="1249" t="s">
        <v>717</v>
      </c>
      <c r="D25" s="1249">
        <v>32959</v>
      </c>
      <c r="E25" s="1249">
        <v>0</v>
      </c>
      <c r="F25" s="1252">
        <f t="shared" si="4"/>
        <v>0</v>
      </c>
      <c r="G25" s="1251">
        <v>32678</v>
      </c>
      <c r="H25" s="1252">
        <f t="shared" si="5"/>
        <v>99.147425589368609</v>
      </c>
      <c r="I25" s="1251">
        <v>281</v>
      </c>
      <c r="J25" s="1252">
        <f t="shared" si="6"/>
        <v>0.85257441063139061</v>
      </c>
      <c r="K25" s="1251">
        <v>0</v>
      </c>
      <c r="L25" s="1341">
        <f t="shared" si="7"/>
        <v>0</v>
      </c>
    </row>
    <row r="26" spans="1:13" s="13" customFormat="1" ht="14.1" customHeight="1">
      <c r="A26" s="2804"/>
      <c r="B26" s="1249">
        <v>78</v>
      </c>
      <c r="C26" s="1249" t="s">
        <v>718</v>
      </c>
      <c r="D26" s="1249">
        <v>69607</v>
      </c>
      <c r="E26" s="1249">
        <v>0</v>
      </c>
      <c r="F26" s="1252">
        <f t="shared" si="4"/>
        <v>0</v>
      </c>
      <c r="G26" s="1251">
        <v>24166</v>
      </c>
      <c r="H26" s="1252">
        <f t="shared" si="5"/>
        <v>34.717772637809411</v>
      </c>
      <c r="I26" s="1251">
        <v>45441</v>
      </c>
      <c r="J26" s="1252">
        <f t="shared" si="6"/>
        <v>65.282227362190582</v>
      </c>
      <c r="K26" s="1251">
        <v>1113</v>
      </c>
      <c r="L26" s="1341">
        <f t="shared" si="7"/>
        <v>1.598977114370681</v>
      </c>
    </row>
    <row r="27" spans="1:13" s="13" customFormat="1" ht="14.1" customHeight="1">
      <c r="A27" s="2804"/>
      <c r="B27" s="1249">
        <v>79</v>
      </c>
      <c r="C27" s="1249" t="s">
        <v>719</v>
      </c>
      <c r="D27" s="1249">
        <v>51560</v>
      </c>
      <c r="E27" s="1249">
        <v>0</v>
      </c>
      <c r="F27" s="1252">
        <f t="shared" si="4"/>
        <v>0</v>
      </c>
      <c r="G27" s="1251">
        <v>0</v>
      </c>
      <c r="H27" s="1252">
        <f t="shared" si="5"/>
        <v>0</v>
      </c>
      <c r="I27" s="1251">
        <v>51560</v>
      </c>
      <c r="J27" s="1252">
        <f t="shared" si="6"/>
        <v>100</v>
      </c>
      <c r="K27" s="1251">
        <v>0</v>
      </c>
      <c r="L27" s="1341">
        <f t="shared" si="7"/>
        <v>0</v>
      </c>
    </row>
    <row r="28" spans="1:13" s="13" customFormat="1" ht="14.1" customHeight="1">
      <c r="A28" s="2804"/>
      <c r="B28" s="1249">
        <v>80</v>
      </c>
      <c r="C28" s="1249" t="s">
        <v>720</v>
      </c>
      <c r="D28" s="1249">
        <v>46072</v>
      </c>
      <c r="E28" s="1249">
        <v>0</v>
      </c>
      <c r="F28" s="1252">
        <f t="shared" si="4"/>
        <v>0</v>
      </c>
      <c r="G28" s="1251">
        <v>42398</v>
      </c>
      <c r="H28" s="1252">
        <f t="shared" si="5"/>
        <v>92.025525264802923</v>
      </c>
      <c r="I28" s="1251">
        <v>3674</v>
      </c>
      <c r="J28" s="1252">
        <f t="shared" si="6"/>
        <v>7.9744747351970835</v>
      </c>
      <c r="K28" s="1251">
        <v>0</v>
      </c>
      <c r="L28" s="1341">
        <f t="shared" si="7"/>
        <v>0</v>
      </c>
    </row>
    <row r="29" spans="1:13" s="13" customFormat="1" ht="14.1" customHeight="1" thickBot="1">
      <c r="A29" s="2804"/>
      <c r="B29" s="1253">
        <v>85</v>
      </c>
      <c r="C29" s="1253" t="s">
        <v>721</v>
      </c>
      <c r="D29" s="1253">
        <v>45486</v>
      </c>
      <c r="E29" s="1253">
        <v>6588</v>
      </c>
      <c r="F29" s="1255">
        <f t="shared" si="4"/>
        <v>14.483577364463789</v>
      </c>
      <c r="G29" s="1254">
        <v>38898</v>
      </c>
      <c r="H29" s="1255">
        <f t="shared" si="5"/>
        <v>85.516422635536202</v>
      </c>
      <c r="I29" s="1254">
        <v>0</v>
      </c>
      <c r="J29" s="1255">
        <f t="shared" si="6"/>
        <v>0</v>
      </c>
      <c r="K29" s="1254">
        <v>0</v>
      </c>
      <c r="L29" s="1342">
        <f t="shared" si="7"/>
        <v>0</v>
      </c>
    </row>
    <row r="30" spans="1:13" s="1258" customFormat="1" ht="14.1" customHeight="1" thickTop="1">
      <c r="A30" s="2804"/>
      <c r="B30" s="1130"/>
      <c r="C30" s="1131" t="s">
        <v>113</v>
      </c>
      <c r="D30" s="1256">
        <f>SUM(D19:D29)</f>
        <v>2266299</v>
      </c>
      <c r="E30" s="1256">
        <f>SUM(E19:E29)</f>
        <v>320683</v>
      </c>
      <c r="F30" s="1257">
        <f t="shared" si="4"/>
        <v>14.150074637106577</v>
      </c>
      <c r="G30" s="1319">
        <f>SUM(G19:G29)</f>
        <v>1060136</v>
      </c>
      <c r="H30" s="1257">
        <f t="shared" si="5"/>
        <v>46.778293596740767</v>
      </c>
      <c r="I30" s="1319">
        <f>SUM(I19:I29)</f>
        <v>885480</v>
      </c>
      <c r="J30" s="1257">
        <f t="shared" si="6"/>
        <v>39.071631766152656</v>
      </c>
      <c r="K30" s="1319">
        <f>SUM(K19:K29)</f>
        <v>10475</v>
      </c>
      <c r="L30" s="1343">
        <f t="shared" si="7"/>
        <v>0.46220732568826972</v>
      </c>
      <c r="M30" s="13"/>
    </row>
    <row r="31" spans="1:13" s="1258" customFormat="1" ht="14.1" customHeight="1">
      <c r="A31" s="2804"/>
      <c r="B31" s="1141"/>
      <c r="C31" s="1142"/>
      <c r="D31" s="1148"/>
      <c r="E31" s="1148"/>
      <c r="F31" s="1150"/>
      <c r="G31" s="1321"/>
      <c r="H31" s="1150"/>
      <c r="I31" s="1321"/>
      <c r="J31" s="1150"/>
      <c r="K31" s="1321"/>
      <c r="L31" s="1344"/>
      <c r="M31" s="13"/>
    </row>
    <row r="32" spans="1:13" s="13" customFormat="1" ht="14.1" customHeight="1">
      <c r="A32" s="2804" t="s">
        <v>500</v>
      </c>
      <c r="B32" s="1245">
        <v>35</v>
      </c>
      <c r="C32" s="1245" t="s">
        <v>722</v>
      </c>
      <c r="D32" s="1245">
        <v>617387</v>
      </c>
      <c r="E32" s="1248">
        <v>36779</v>
      </c>
      <c r="F32" s="1247">
        <f t="shared" ref="F32:F40" si="8">E32/$D32*100</f>
        <v>5.9572035044469676</v>
      </c>
      <c r="G32" s="1246">
        <v>118438</v>
      </c>
      <c r="H32" s="1247">
        <f t="shared" ref="H32:H40" si="9">G32/$D32*100</f>
        <v>19.183753464196688</v>
      </c>
      <c r="I32" s="1246">
        <v>462170</v>
      </c>
      <c r="J32" s="1247">
        <f t="shared" ref="J32:J40" si="10">I32/$D32*100</f>
        <v>74.859043031356336</v>
      </c>
      <c r="K32" s="1246">
        <v>3119</v>
      </c>
      <c r="L32" s="1340">
        <f t="shared" ref="L32:L40" si="11">K32/$D32*100</f>
        <v>0.50519366296990376</v>
      </c>
    </row>
    <row r="33" spans="1:13" s="13" customFormat="1" ht="14.1" customHeight="1">
      <c r="A33" s="2804"/>
      <c r="B33" s="1249">
        <v>29</v>
      </c>
      <c r="C33" s="1249" t="s">
        <v>723</v>
      </c>
      <c r="D33" s="1249">
        <v>360416</v>
      </c>
      <c r="E33" s="1249">
        <v>7537</v>
      </c>
      <c r="F33" s="1252">
        <f t="shared" si="8"/>
        <v>2.0911946195507412</v>
      </c>
      <c r="G33" s="1251">
        <v>160060</v>
      </c>
      <c r="H33" s="1252">
        <f t="shared" si="9"/>
        <v>44.409793127941043</v>
      </c>
      <c r="I33" s="1251">
        <v>192819</v>
      </c>
      <c r="J33" s="1252">
        <f t="shared" si="10"/>
        <v>53.499012252508216</v>
      </c>
      <c r="K33" s="1251">
        <v>1747</v>
      </c>
      <c r="L33" s="1341">
        <f t="shared" si="11"/>
        <v>0.48471765959335877</v>
      </c>
    </row>
    <row r="34" spans="1:13" s="13" customFormat="1" ht="14.1" customHeight="1">
      <c r="A34" s="2804"/>
      <c r="B34" s="1249">
        <v>25</v>
      </c>
      <c r="C34" s="1249" t="s">
        <v>724</v>
      </c>
      <c r="D34" s="1249">
        <v>183951</v>
      </c>
      <c r="E34" s="1249">
        <v>12830</v>
      </c>
      <c r="F34" s="1252">
        <f t="shared" si="8"/>
        <v>6.9746834754907558</v>
      </c>
      <c r="G34" s="1251">
        <v>96705</v>
      </c>
      <c r="H34" s="1252">
        <f t="shared" si="9"/>
        <v>52.571065120602768</v>
      </c>
      <c r="I34" s="1251">
        <v>74416</v>
      </c>
      <c r="J34" s="1252">
        <f t="shared" si="10"/>
        <v>40.454251403906476</v>
      </c>
      <c r="K34" s="1251">
        <v>0</v>
      </c>
      <c r="L34" s="1341">
        <f t="shared" si="11"/>
        <v>0</v>
      </c>
    </row>
    <row r="35" spans="1:13" s="13" customFormat="1" ht="14.1" customHeight="1">
      <c r="A35" s="2804"/>
      <c r="B35" s="1249">
        <v>59</v>
      </c>
      <c r="C35" s="1249" t="s">
        <v>726</v>
      </c>
      <c r="D35" s="1249">
        <v>228643</v>
      </c>
      <c r="E35" s="1249">
        <v>481</v>
      </c>
      <c r="F35" s="1252">
        <f t="shared" si="8"/>
        <v>0.21037162738417534</v>
      </c>
      <c r="G35" s="1251">
        <v>70563</v>
      </c>
      <c r="H35" s="1252">
        <f t="shared" si="9"/>
        <v>30.86164894617373</v>
      </c>
      <c r="I35" s="1251">
        <v>157599</v>
      </c>
      <c r="J35" s="1252">
        <f t="shared" si="10"/>
        <v>68.927979426442093</v>
      </c>
      <c r="K35" s="1251">
        <v>1001</v>
      </c>
      <c r="L35" s="1341">
        <f t="shared" si="11"/>
        <v>0.43780041374544598</v>
      </c>
    </row>
    <row r="36" spans="1:13" s="13" customFormat="1" ht="14.1" customHeight="1">
      <c r="A36" s="2804"/>
      <c r="B36" s="1249">
        <v>66</v>
      </c>
      <c r="C36" s="1249" t="s">
        <v>728</v>
      </c>
      <c r="D36" s="1249">
        <v>143965</v>
      </c>
      <c r="E36" s="1249">
        <v>18154</v>
      </c>
      <c r="F36" s="1252">
        <f t="shared" si="8"/>
        <v>12.6100093772792</v>
      </c>
      <c r="G36" s="1251">
        <v>36977</v>
      </c>
      <c r="H36" s="1252">
        <f t="shared" si="9"/>
        <v>25.684715034904315</v>
      </c>
      <c r="I36" s="1251">
        <v>88834</v>
      </c>
      <c r="J36" s="1252">
        <f t="shared" si="10"/>
        <v>61.705275587816487</v>
      </c>
      <c r="K36" s="1251">
        <v>862</v>
      </c>
      <c r="L36" s="1341">
        <f t="shared" si="11"/>
        <v>0.59875664223943315</v>
      </c>
    </row>
    <row r="37" spans="1:13" s="13" customFormat="1" ht="14.1" customHeight="1">
      <c r="A37" s="2804"/>
      <c r="B37" s="1249">
        <v>64</v>
      </c>
      <c r="C37" s="1249" t="s">
        <v>730</v>
      </c>
      <c r="D37" s="1249">
        <v>112539</v>
      </c>
      <c r="E37" s="1249">
        <v>10062</v>
      </c>
      <c r="F37" s="1252">
        <f t="shared" si="8"/>
        <v>8.940900487830886</v>
      </c>
      <c r="G37" s="1251">
        <v>0</v>
      </c>
      <c r="H37" s="1252">
        <f t="shared" si="9"/>
        <v>0</v>
      </c>
      <c r="I37" s="1251">
        <v>102477</v>
      </c>
      <c r="J37" s="1252">
        <f t="shared" si="10"/>
        <v>91.059099512169112</v>
      </c>
      <c r="K37" s="1251">
        <v>0</v>
      </c>
      <c r="L37" s="1341">
        <f t="shared" si="11"/>
        <v>0</v>
      </c>
    </row>
    <row r="38" spans="1:13" s="13" customFormat="1" ht="14.1" customHeight="1">
      <c r="A38" s="2804"/>
      <c r="B38" s="1249">
        <v>88</v>
      </c>
      <c r="C38" s="1249" t="s">
        <v>732</v>
      </c>
      <c r="D38" s="1249">
        <v>87761</v>
      </c>
      <c r="E38" s="1249">
        <v>31352</v>
      </c>
      <c r="F38" s="1252">
        <f t="shared" si="8"/>
        <v>35.724296669363383</v>
      </c>
      <c r="G38" s="1251">
        <v>26892</v>
      </c>
      <c r="H38" s="1252">
        <f t="shared" si="9"/>
        <v>30.642312644568769</v>
      </c>
      <c r="I38" s="1251">
        <v>29517</v>
      </c>
      <c r="J38" s="1252">
        <f t="shared" si="10"/>
        <v>33.633390686067841</v>
      </c>
      <c r="K38" s="1251">
        <v>819</v>
      </c>
      <c r="L38" s="1341">
        <f t="shared" si="11"/>
        <v>0.93321634894771022</v>
      </c>
    </row>
    <row r="39" spans="1:13" s="13" customFormat="1" ht="14.1" customHeight="1" thickBot="1">
      <c r="A39" s="2804"/>
      <c r="B39" s="1253">
        <v>52</v>
      </c>
      <c r="C39" s="1253" t="s">
        <v>734</v>
      </c>
      <c r="D39" s="1253">
        <v>63382</v>
      </c>
      <c r="E39" s="1253">
        <v>2890</v>
      </c>
      <c r="F39" s="1255">
        <f t="shared" si="8"/>
        <v>4.559654160487205</v>
      </c>
      <c r="G39" s="1254">
        <v>29432</v>
      </c>
      <c r="H39" s="1255">
        <f t="shared" si="9"/>
        <v>46.435896626802567</v>
      </c>
      <c r="I39" s="1254">
        <v>31060</v>
      </c>
      <c r="J39" s="1255">
        <f t="shared" si="10"/>
        <v>49.004449212710234</v>
      </c>
      <c r="K39" s="1254">
        <v>0</v>
      </c>
      <c r="L39" s="1342">
        <f t="shared" si="11"/>
        <v>0</v>
      </c>
    </row>
    <row r="40" spans="1:13" s="1258" customFormat="1" ht="14.1" customHeight="1" thickTop="1">
      <c r="A40" s="2804"/>
      <c r="B40" s="1130"/>
      <c r="C40" s="1131" t="s">
        <v>113</v>
      </c>
      <c r="D40" s="1256">
        <f>SUM(D32:D39)</f>
        <v>1798044</v>
      </c>
      <c r="E40" s="1256">
        <f>SUM(E32:E39)</f>
        <v>120085</v>
      </c>
      <c r="F40" s="1257">
        <f t="shared" si="8"/>
        <v>6.678646351257254</v>
      </c>
      <c r="G40" s="1319">
        <f>SUM(G32:G39)</f>
        <v>539067</v>
      </c>
      <c r="H40" s="1257">
        <f t="shared" si="9"/>
        <v>29.980745743708166</v>
      </c>
      <c r="I40" s="1319">
        <f>SUM(I32:I39)</f>
        <v>1138892</v>
      </c>
      <c r="J40" s="1257">
        <f t="shared" si="10"/>
        <v>63.340607905034588</v>
      </c>
      <c r="K40" s="1319">
        <f>SUM(K32:K39)</f>
        <v>7548</v>
      </c>
      <c r="L40" s="1343">
        <f t="shared" si="11"/>
        <v>0.41978950459499326</v>
      </c>
      <c r="M40" s="13"/>
    </row>
    <row r="41" spans="1:13" s="1258" customFormat="1" ht="14.1" customHeight="1">
      <c r="A41" s="2804"/>
      <c r="B41" s="1141"/>
      <c r="C41" s="1142"/>
      <c r="D41" s="1148"/>
      <c r="E41" s="1148"/>
      <c r="F41" s="1150"/>
      <c r="G41" s="1321"/>
      <c r="H41" s="1150"/>
      <c r="I41" s="1321"/>
      <c r="J41" s="1150"/>
      <c r="K41" s="1321"/>
      <c r="L41" s="1344"/>
      <c r="M41" s="13"/>
    </row>
    <row r="42" spans="1:13" s="13" customFormat="1" ht="14.1" customHeight="1">
      <c r="A42" s="2804" t="s">
        <v>735</v>
      </c>
      <c r="B42" s="1245">
        <v>70</v>
      </c>
      <c r="C42" s="1245" t="s">
        <v>736</v>
      </c>
      <c r="D42" s="1245">
        <v>1096835</v>
      </c>
      <c r="E42" s="1245">
        <v>146054</v>
      </c>
      <c r="F42" s="1247">
        <f>E42/$D42*100</f>
        <v>13.315949983361216</v>
      </c>
      <c r="G42" s="1246">
        <v>619544</v>
      </c>
      <c r="H42" s="1247">
        <f>G42/$D42*100</f>
        <v>56.484703715691055</v>
      </c>
      <c r="I42" s="1246">
        <v>331237</v>
      </c>
      <c r="J42" s="1247">
        <f>I42/$D42*100</f>
        <v>30.199346300947727</v>
      </c>
      <c r="K42" s="1246">
        <v>3955</v>
      </c>
      <c r="L42" s="1340">
        <f>K42/$D42*100</f>
        <v>0.36058295003350549</v>
      </c>
    </row>
    <row r="43" spans="1:13" s="13" customFormat="1" ht="14.1" customHeight="1">
      <c r="A43" s="2804"/>
      <c r="B43" s="1250">
        <v>83</v>
      </c>
      <c r="C43" s="1250" t="s">
        <v>737</v>
      </c>
      <c r="D43" s="1250">
        <v>203951</v>
      </c>
      <c r="E43" s="1250">
        <v>0</v>
      </c>
      <c r="F43" s="1327">
        <f t="shared" ref="F43:F45" si="12">E43/$D43*100</f>
        <v>0</v>
      </c>
      <c r="G43" s="1318">
        <v>62167</v>
      </c>
      <c r="H43" s="1327">
        <f t="shared" ref="H43:H47" si="13">G43/$D43*100</f>
        <v>30.481341106442233</v>
      </c>
      <c r="I43" s="1318">
        <v>141784</v>
      </c>
      <c r="J43" s="1327">
        <f t="shared" ref="J43:J46" si="14">I43/$D43*100</f>
        <v>69.518658893557756</v>
      </c>
      <c r="K43" s="1318">
        <v>925</v>
      </c>
      <c r="L43" s="1346">
        <f t="shared" ref="L43:L46" si="15">K43/$D43*100</f>
        <v>0.45354031115316912</v>
      </c>
    </row>
    <row r="44" spans="1:13" s="13" customFormat="1" ht="14.1" customHeight="1">
      <c r="A44" s="2804"/>
      <c r="B44" s="1250">
        <v>76</v>
      </c>
      <c r="C44" s="1250" t="s">
        <v>738</v>
      </c>
      <c r="D44" s="1250">
        <v>98212</v>
      </c>
      <c r="E44" s="1250">
        <v>0</v>
      </c>
      <c r="F44" s="1327">
        <f t="shared" si="12"/>
        <v>0</v>
      </c>
      <c r="G44" s="1318">
        <v>43387</v>
      </c>
      <c r="H44" s="1327">
        <f t="shared" si="13"/>
        <v>44.176882661996494</v>
      </c>
      <c r="I44" s="1318">
        <v>54825</v>
      </c>
      <c r="J44" s="1327">
        <f t="shared" si="14"/>
        <v>55.823117338003506</v>
      </c>
      <c r="K44" s="1318">
        <v>0</v>
      </c>
      <c r="L44" s="1346">
        <f t="shared" si="15"/>
        <v>0</v>
      </c>
    </row>
    <row r="45" spans="1:13" s="13" customFormat="1" ht="14.1" customHeight="1">
      <c r="A45" s="2804"/>
      <c r="B45" s="1250">
        <v>93</v>
      </c>
      <c r="C45" s="1250" t="s">
        <v>740</v>
      </c>
      <c r="D45" s="1250">
        <v>133549</v>
      </c>
      <c r="E45" s="1250">
        <v>17254</v>
      </c>
      <c r="F45" s="1327">
        <f t="shared" si="12"/>
        <v>12.91960254288688</v>
      </c>
      <c r="G45" s="1318">
        <v>98034</v>
      </c>
      <c r="H45" s="1327">
        <f t="shared" si="13"/>
        <v>73.406764558326913</v>
      </c>
      <c r="I45" s="1318">
        <v>18261</v>
      </c>
      <c r="J45" s="1327">
        <f t="shared" si="14"/>
        <v>13.673632898786215</v>
      </c>
      <c r="K45" s="1318">
        <v>342</v>
      </c>
      <c r="L45" s="1346">
        <f t="shared" si="15"/>
        <v>0.25608578124883002</v>
      </c>
    </row>
    <row r="46" spans="1:13" s="13" customFormat="1" ht="14.1" customHeight="1">
      <c r="A46" s="2804"/>
      <c r="B46" s="1249">
        <v>94</v>
      </c>
      <c r="C46" s="1249" t="s">
        <v>845</v>
      </c>
      <c r="D46" s="1249">
        <v>110150</v>
      </c>
      <c r="E46" s="1249">
        <v>0</v>
      </c>
      <c r="F46" s="1252">
        <f>E46/$D46*100</f>
        <v>0</v>
      </c>
      <c r="G46" s="1251">
        <v>0</v>
      </c>
      <c r="H46" s="1252">
        <f t="shared" si="13"/>
        <v>0</v>
      </c>
      <c r="I46" s="1251">
        <v>110150</v>
      </c>
      <c r="J46" s="1252">
        <f t="shared" si="14"/>
        <v>100</v>
      </c>
      <c r="K46" s="1251">
        <v>0</v>
      </c>
      <c r="L46" s="1341">
        <f t="shared" si="15"/>
        <v>0</v>
      </c>
    </row>
    <row r="47" spans="1:13" s="13" customFormat="1" ht="14.1" customHeight="1" thickBot="1">
      <c r="A47" s="2804"/>
      <c r="B47" s="1253">
        <v>91</v>
      </c>
      <c r="C47" s="1253" t="s">
        <v>810</v>
      </c>
      <c r="D47" s="1253">
        <v>125213</v>
      </c>
      <c r="E47" s="1253">
        <v>29474</v>
      </c>
      <c r="F47" s="1255">
        <f>E47/$D47*100</f>
        <v>23.539089391676583</v>
      </c>
      <c r="G47" s="1254">
        <v>61359</v>
      </c>
      <c r="H47" s="1255">
        <f t="shared" si="13"/>
        <v>49.003697699120693</v>
      </c>
      <c r="I47" s="1254">
        <v>34380</v>
      </c>
      <c r="J47" s="1255">
        <f>I47/$D47*100</f>
        <v>27.457212909202717</v>
      </c>
      <c r="K47" s="1254">
        <v>0</v>
      </c>
      <c r="L47" s="1342">
        <f>K47/$D47*100</f>
        <v>0</v>
      </c>
    </row>
    <row r="48" spans="1:13" s="1258" customFormat="1" ht="14.1" customHeight="1" thickTop="1">
      <c r="A48" s="2804"/>
      <c r="B48" s="1130"/>
      <c r="C48" s="1131" t="s">
        <v>113</v>
      </c>
      <c r="D48" s="1256">
        <f>SUM(D42:D47)</f>
        <v>1767910</v>
      </c>
      <c r="E48" s="1256">
        <f>SUM(E42:E47)</f>
        <v>192782</v>
      </c>
      <c r="F48" s="1257">
        <f>E48/$D48*100</f>
        <v>10.904514370075399</v>
      </c>
      <c r="G48" s="1319">
        <f>SUM(G42:G47)</f>
        <v>884491</v>
      </c>
      <c r="H48" s="1257">
        <f>G48/$D48*100</f>
        <v>50.030318285433083</v>
      </c>
      <c r="I48" s="1319">
        <f>SUM(I42:I47)</f>
        <v>690637</v>
      </c>
      <c r="J48" s="1257">
        <f>I48/$D48*100</f>
        <v>39.06516734449152</v>
      </c>
      <c r="K48" s="1319">
        <f>SUM(K42:K47)</f>
        <v>5222</v>
      </c>
      <c r="L48" s="1343">
        <f>K48/$D48*100</f>
        <v>0.29537702711110858</v>
      </c>
      <c r="M48" s="13"/>
    </row>
    <row r="49" spans="1:13" s="1258" customFormat="1" ht="14.1" customHeight="1">
      <c r="A49" s="2804"/>
      <c r="B49" s="1141"/>
      <c r="C49" s="1142"/>
      <c r="D49" s="1148"/>
      <c r="E49" s="1148"/>
      <c r="F49" s="1150"/>
      <c r="G49" s="1321"/>
      <c r="H49" s="1150"/>
      <c r="I49" s="1321"/>
      <c r="J49" s="1150"/>
      <c r="K49" s="1321"/>
      <c r="L49" s="1344"/>
      <c r="M49" s="13"/>
    </row>
    <row r="50" spans="1:13" s="13" customFormat="1" ht="14.1" customHeight="1" thickBot="1">
      <c r="A50" s="2804" t="s">
        <v>743</v>
      </c>
      <c r="B50" s="1262">
        <v>20</v>
      </c>
      <c r="C50" s="1262" t="s">
        <v>744</v>
      </c>
      <c r="D50" s="1262">
        <v>92764</v>
      </c>
      <c r="E50" s="1262">
        <v>4018</v>
      </c>
      <c r="F50" s="1263">
        <f>E50/$D50*100</f>
        <v>4.3314216722004222</v>
      </c>
      <c r="G50" s="1331">
        <v>31130</v>
      </c>
      <c r="H50" s="1263">
        <f>G50/$D50*100</f>
        <v>33.558276917769824</v>
      </c>
      <c r="I50" s="1331">
        <v>57616</v>
      </c>
      <c r="J50" s="1263">
        <f>I50/$D50*100</f>
        <v>62.110301410029756</v>
      </c>
      <c r="K50" s="1331">
        <v>0</v>
      </c>
      <c r="L50" s="1347">
        <f>K50/$D50*100</f>
        <v>0</v>
      </c>
    </row>
    <row r="51" spans="1:13" s="1258" customFormat="1" ht="14.1" customHeight="1" thickTop="1">
      <c r="A51" s="2804"/>
      <c r="B51" s="1130"/>
      <c r="C51" s="1131" t="s">
        <v>113</v>
      </c>
      <c r="D51" s="1256">
        <f>SUM(D50)</f>
        <v>92764</v>
      </c>
      <c r="E51" s="1256">
        <f>SUM(E50)</f>
        <v>4018</v>
      </c>
      <c r="F51" s="1257">
        <f>E51/$D51*100</f>
        <v>4.3314216722004222</v>
      </c>
      <c r="G51" s="1319">
        <f>SUM(G50)</f>
        <v>31130</v>
      </c>
      <c r="H51" s="1257">
        <f>G51/$D51*100</f>
        <v>33.558276917769824</v>
      </c>
      <c r="I51" s="1319">
        <f>SUM(I50)</f>
        <v>57616</v>
      </c>
      <c r="J51" s="1257">
        <f>I51/$D51*100</f>
        <v>62.110301410029756</v>
      </c>
      <c r="K51" s="1319">
        <f>SUM(K50)</f>
        <v>0</v>
      </c>
      <c r="L51" s="1343">
        <f>K51/$D51*100</f>
        <v>0</v>
      </c>
      <c r="M51" s="13"/>
    </row>
    <row r="52" spans="1:13" s="1258" customFormat="1" ht="14.1" customHeight="1">
      <c r="A52" s="2804"/>
      <c r="B52" s="1141"/>
      <c r="C52" s="1142"/>
      <c r="D52" s="1148"/>
      <c r="E52" s="1148"/>
      <c r="F52" s="1150"/>
      <c r="G52" s="1321"/>
      <c r="H52" s="1150"/>
      <c r="I52" s="1321"/>
      <c r="J52" s="1150"/>
      <c r="K52" s="1321"/>
      <c r="L52" s="1344"/>
      <c r="M52" s="13"/>
    </row>
    <row r="53" spans="1:13" s="13" customFormat="1" ht="14.1" customHeight="1">
      <c r="A53" s="2804" t="s">
        <v>503</v>
      </c>
      <c r="B53" s="1245">
        <v>4</v>
      </c>
      <c r="C53" s="1245" t="s">
        <v>746</v>
      </c>
      <c r="D53" s="1245">
        <v>1331467</v>
      </c>
      <c r="E53" s="1245">
        <v>178549</v>
      </c>
      <c r="F53" s="1247">
        <f t="shared" ref="F53:F60" si="16">E53/$D53*100</f>
        <v>13.409945571313445</v>
      </c>
      <c r="G53" s="1246">
        <v>926291</v>
      </c>
      <c r="H53" s="1247">
        <f t="shared" ref="H53:H60" si="17">G53/$D53*100</f>
        <v>69.569204493990469</v>
      </c>
      <c r="I53" s="1246">
        <v>226627</v>
      </c>
      <c r="J53" s="1247">
        <f t="shared" ref="J53:J60" si="18">I53/$D53*100</f>
        <v>17.020849934696091</v>
      </c>
      <c r="K53" s="1246">
        <v>3680</v>
      </c>
      <c r="L53" s="1340">
        <f t="shared" ref="L53:L60" si="19">K53/$D53*100</f>
        <v>0.27638687252481664</v>
      </c>
    </row>
    <row r="54" spans="1:13" s="13" customFormat="1" ht="14.1" customHeight="1">
      <c r="A54" s="2804"/>
      <c r="B54" s="1249">
        <v>41</v>
      </c>
      <c r="C54" s="1249" t="s">
        <v>747</v>
      </c>
      <c r="D54" s="1249">
        <v>227952</v>
      </c>
      <c r="E54" s="1249">
        <v>3657</v>
      </c>
      <c r="F54" s="1252">
        <f t="shared" si="16"/>
        <v>1.6042851126552959</v>
      </c>
      <c r="G54" s="1251">
        <v>92905</v>
      </c>
      <c r="H54" s="1252">
        <f t="shared" si="17"/>
        <v>40.756387309609039</v>
      </c>
      <c r="I54" s="1251">
        <v>131390</v>
      </c>
      <c r="J54" s="1252">
        <f t="shared" si="18"/>
        <v>57.639327577735664</v>
      </c>
      <c r="K54" s="1251">
        <v>0</v>
      </c>
      <c r="L54" s="1341">
        <f t="shared" si="19"/>
        <v>0</v>
      </c>
    </row>
    <row r="55" spans="1:13" s="13" customFormat="1" ht="14.1" customHeight="1">
      <c r="A55" s="2804"/>
      <c r="B55" s="1249">
        <v>47</v>
      </c>
      <c r="C55" s="1249" t="s">
        <v>749</v>
      </c>
      <c r="D55" s="1249">
        <v>111644</v>
      </c>
      <c r="E55" s="1249">
        <v>7744</v>
      </c>
      <c r="F55" s="1252">
        <f>E55/$D55*100</f>
        <v>6.9363333452760561</v>
      </c>
      <c r="G55" s="1251">
        <v>59729</v>
      </c>
      <c r="H55" s="1252">
        <f>G55/$D55*100</f>
        <v>53.499516319730567</v>
      </c>
      <c r="I55" s="1251">
        <v>44171</v>
      </c>
      <c r="J55" s="1252">
        <f>I55/$D55*100</f>
        <v>39.564150334993371</v>
      </c>
      <c r="K55" s="1251">
        <v>141</v>
      </c>
      <c r="L55" s="1341">
        <f>K55/$D55*100</f>
        <v>0.12629429257282077</v>
      </c>
    </row>
    <row r="56" spans="1:13" s="13" customFormat="1" ht="14.1" customHeight="1">
      <c r="A56" s="2804"/>
      <c r="B56" s="1249">
        <v>19</v>
      </c>
      <c r="C56" s="1249" t="s">
        <v>846</v>
      </c>
      <c r="D56" s="1249">
        <v>131606</v>
      </c>
      <c r="E56" s="1249">
        <v>15640</v>
      </c>
      <c r="F56" s="1252">
        <f>E56/$D56*100</f>
        <v>11.883956658511011</v>
      </c>
      <c r="G56" s="1251">
        <v>54253</v>
      </c>
      <c r="H56" s="1252">
        <f>G56/$D56*100</f>
        <v>41.223804385818276</v>
      </c>
      <c r="I56" s="1251">
        <v>61713</v>
      </c>
      <c r="J56" s="1252">
        <f>I56/$D56*100</f>
        <v>46.892238955670713</v>
      </c>
      <c r="K56" s="1251">
        <v>729</v>
      </c>
      <c r="L56" s="1341">
        <f>K56/$D56*100</f>
        <v>0.55392611279121007</v>
      </c>
    </row>
    <row r="57" spans="1:13" s="13" customFormat="1" ht="14.1" customHeight="1">
      <c r="A57" s="2804"/>
      <c r="B57" s="1249">
        <v>46</v>
      </c>
      <c r="C57" s="1249" t="s">
        <v>911</v>
      </c>
      <c r="D57" s="1249">
        <v>632165</v>
      </c>
      <c r="E57" s="1249">
        <v>8887</v>
      </c>
      <c r="F57" s="1252">
        <f t="shared" si="16"/>
        <v>1.4058038644974018</v>
      </c>
      <c r="G57" s="1251">
        <v>218259</v>
      </c>
      <c r="H57" s="1252">
        <f t="shared" si="17"/>
        <v>34.525638084993631</v>
      </c>
      <c r="I57" s="1251">
        <v>405019</v>
      </c>
      <c r="J57" s="1252">
        <f t="shared" si="18"/>
        <v>64.068558050508955</v>
      </c>
      <c r="K57" s="1251">
        <v>1829</v>
      </c>
      <c r="L57" s="1341">
        <f t="shared" si="19"/>
        <v>0.28932319884840191</v>
      </c>
    </row>
    <row r="58" spans="1:13" s="13" customFormat="1" ht="14.1" customHeight="1">
      <c r="A58" s="2804"/>
      <c r="B58" s="1109">
        <v>89</v>
      </c>
      <c r="C58" s="1109" t="s">
        <v>752</v>
      </c>
      <c r="D58" s="1260">
        <v>1009414</v>
      </c>
      <c r="E58" s="1249">
        <v>0</v>
      </c>
      <c r="F58" s="1252">
        <f t="shared" si="16"/>
        <v>0</v>
      </c>
      <c r="G58" s="1251">
        <v>495532</v>
      </c>
      <c r="H58" s="1252">
        <f t="shared" si="17"/>
        <v>49.091056791366078</v>
      </c>
      <c r="I58" s="1265">
        <v>513882</v>
      </c>
      <c r="J58" s="1252">
        <f t="shared" si="18"/>
        <v>50.908943208633914</v>
      </c>
      <c r="K58" s="1265">
        <v>2658</v>
      </c>
      <c r="L58" s="1341">
        <f t="shared" si="19"/>
        <v>0.26332109520969593</v>
      </c>
    </row>
    <row r="59" spans="1:13" s="13" customFormat="1" ht="14.1" customHeight="1" thickBot="1">
      <c r="A59" s="2804"/>
      <c r="B59" s="1122">
        <v>32</v>
      </c>
      <c r="C59" s="1122" t="s">
        <v>753</v>
      </c>
      <c r="D59" s="1253">
        <v>75620</v>
      </c>
      <c r="E59" s="1249">
        <v>5776</v>
      </c>
      <c r="F59" s="1255">
        <f t="shared" si="16"/>
        <v>7.6381909547738696</v>
      </c>
      <c r="G59" s="1251">
        <v>53795</v>
      </c>
      <c r="H59" s="1255">
        <f t="shared" si="17"/>
        <v>71.138587675218204</v>
      </c>
      <c r="I59" s="1254">
        <v>16049</v>
      </c>
      <c r="J59" s="1255">
        <f t="shared" si="18"/>
        <v>21.223221370007934</v>
      </c>
      <c r="K59" s="1254">
        <v>0</v>
      </c>
      <c r="L59" s="1342">
        <f t="shared" si="19"/>
        <v>0</v>
      </c>
    </row>
    <row r="60" spans="1:13" s="1258" customFormat="1" ht="14.1" customHeight="1" thickTop="1">
      <c r="A60" s="2804"/>
      <c r="B60" s="1130"/>
      <c r="C60" s="1131" t="s">
        <v>113</v>
      </c>
      <c r="D60" s="1256">
        <f>SUM(D53:D59)</f>
        <v>3519868</v>
      </c>
      <c r="E60" s="1256">
        <f>SUM(E53:E59)</f>
        <v>220253</v>
      </c>
      <c r="F60" s="1257">
        <f t="shared" si="16"/>
        <v>6.257422153330749</v>
      </c>
      <c r="G60" s="1319">
        <f>SUM(G53:G59)</f>
        <v>1900764</v>
      </c>
      <c r="H60" s="1257">
        <f t="shared" si="17"/>
        <v>54.001002310313908</v>
      </c>
      <c r="I60" s="1319">
        <f>SUM(I53:I59)</f>
        <v>1398851</v>
      </c>
      <c r="J60" s="1257">
        <f t="shared" si="18"/>
        <v>39.741575536355342</v>
      </c>
      <c r="K60" s="1319">
        <f>SUM(K53:K59)</f>
        <v>9037</v>
      </c>
      <c r="L60" s="1343">
        <f t="shared" si="19"/>
        <v>0.25674258239229425</v>
      </c>
      <c r="M60" s="13"/>
    </row>
    <row r="61" spans="1:13" s="1258" customFormat="1" ht="14.1" customHeight="1">
      <c r="A61" s="2804"/>
      <c r="B61" s="1141"/>
      <c r="C61" s="1142"/>
      <c r="D61" s="1148"/>
      <c r="E61" s="1148"/>
      <c r="F61" s="1150"/>
      <c r="G61" s="1321"/>
      <c r="H61" s="1150"/>
      <c r="I61" s="1321"/>
      <c r="J61" s="1150"/>
      <c r="K61" s="1321"/>
      <c r="L61" s="1344"/>
      <c r="M61" s="13"/>
    </row>
    <row r="62" spans="1:13" s="13" customFormat="1" ht="14.1" customHeight="1">
      <c r="A62" s="2805" t="s">
        <v>507</v>
      </c>
      <c r="B62" s="1245">
        <v>9</v>
      </c>
      <c r="C62" s="1245" t="s">
        <v>755</v>
      </c>
      <c r="D62" s="1245">
        <v>357988</v>
      </c>
      <c r="E62" s="1249">
        <v>36303</v>
      </c>
      <c r="F62" s="1247">
        <f>E62/$D62*100</f>
        <v>10.140842709811503</v>
      </c>
      <c r="G62" s="1246">
        <v>167116</v>
      </c>
      <c r="H62" s="1247">
        <f>G62/$D62*100</f>
        <v>46.682011687542598</v>
      </c>
      <c r="I62" s="1246">
        <v>154569</v>
      </c>
      <c r="J62" s="1247">
        <f>I62/$D62*100</f>
        <v>43.177145602645901</v>
      </c>
      <c r="K62" s="1246">
        <v>598</v>
      </c>
      <c r="L62" s="1340">
        <f>K62/$D62*100</f>
        <v>0.16704470540911986</v>
      </c>
    </row>
    <row r="63" spans="1:13" s="13" customFormat="1" ht="14.1" customHeight="1">
      <c r="A63" s="2805"/>
      <c r="B63" s="1249">
        <v>22</v>
      </c>
      <c r="C63" s="1249" t="s">
        <v>757</v>
      </c>
      <c r="D63" s="1249">
        <v>93899</v>
      </c>
      <c r="E63" s="1249">
        <v>3624</v>
      </c>
      <c r="F63" s="1252">
        <f>E63/$D63*100</f>
        <v>3.8594660220023642</v>
      </c>
      <c r="G63" s="1251">
        <v>66864</v>
      </c>
      <c r="H63" s="1252">
        <f>G63/$D63*100</f>
        <v>71.208426074825084</v>
      </c>
      <c r="I63" s="1251">
        <v>23411</v>
      </c>
      <c r="J63" s="1252">
        <f>I63/$D63*100</f>
        <v>24.932107903172557</v>
      </c>
      <c r="K63" s="1251">
        <v>271</v>
      </c>
      <c r="L63" s="1341">
        <f>K63/$D63*100</f>
        <v>0.28860797239587216</v>
      </c>
    </row>
    <row r="64" spans="1:13" s="13" customFormat="1" ht="14.1" customHeight="1">
      <c r="A64" s="2805"/>
      <c r="B64" s="1249">
        <v>74</v>
      </c>
      <c r="C64" s="1249" t="s">
        <v>758</v>
      </c>
      <c r="D64" s="1249">
        <v>126832</v>
      </c>
      <c r="E64" s="1249">
        <v>3673</v>
      </c>
      <c r="F64" s="1252">
        <f>E64/$D64*100</f>
        <v>2.8959568563138642</v>
      </c>
      <c r="G64" s="1251">
        <v>31686</v>
      </c>
      <c r="H64" s="1252">
        <f>G64/$D64*100</f>
        <v>24.982654219755268</v>
      </c>
      <c r="I64" s="1251">
        <v>91473</v>
      </c>
      <c r="J64" s="1252">
        <f>I64/$D64*100</f>
        <v>72.12138892393088</v>
      </c>
      <c r="K64" s="1251">
        <v>189</v>
      </c>
      <c r="L64" s="1341">
        <f>K64/$D64*100</f>
        <v>0.14901602119338969</v>
      </c>
    </row>
    <row r="65" spans="1:13" s="13" customFormat="1" ht="14.1" customHeight="1" thickBot="1">
      <c r="A65" s="2805"/>
      <c r="B65" s="1253">
        <v>63</v>
      </c>
      <c r="C65" s="1253" t="s">
        <v>760</v>
      </c>
      <c r="D65" s="1253">
        <v>201897</v>
      </c>
      <c r="E65" s="1253">
        <v>66621</v>
      </c>
      <c r="F65" s="1255">
        <f>E65/$D65*100</f>
        <v>32.997518536679593</v>
      </c>
      <c r="G65" s="1254">
        <v>112618</v>
      </c>
      <c r="H65" s="1255">
        <f>G65/$D65*100</f>
        <v>55.779927388718008</v>
      </c>
      <c r="I65" s="1254">
        <v>22658</v>
      </c>
      <c r="J65" s="1255">
        <f>I65/$D65*100</f>
        <v>11.222554074602396</v>
      </c>
      <c r="K65" s="1254">
        <v>0</v>
      </c>
      <c r="L65" s="1342">
        <f>K65/$D65*100</f>
        <v>0</v>
      </c>
    </row>
    <row r="66" spans="1:13" s="1258" customFormat="1" ht="14.1" customHeight="1" thickTop="1">
      <c r="A66" s="2805"/>
      <c r="B66" s="1130"/>
      <c r="C66" s="1131" t="s">
        <v>113</v>
      </c>
      <c r="D66" s="1256">
        <f>SUM(D62:D65)</f>
        <v>780616</v>
      </c>
      <c r="E66" s="1256">
        <f>SUM(E62:E65)</f>
        <v>110221</v>
      </c>
      <c r="F66" s="1257">
        <f>E66/$D66*100</f>
        <v>14.119746456644497</v>
      </c>
      <c r="G66" s="1319">
        <f>SUM(G62:G65)</f>
        <v>378284</v>
      </c>
      <c r="H66" s="1257">
        <f>G66/$D66*100</f>
        <v>48.459677997888846</v>
      </c>
      <c r="I66" s="1319">
        <f>SUM(I62:I65)</f>
        <v>292111</v>
      </c>
      <c r="J66" s="1257">
        <f>I66/$D66*100</f>
        <v>37.420575545466654</v>
      </c>
      <c r="K66" s="1319">
        <f>SUM(K62:K65)</f>
        <v>1058</v>
      </c>
      <c r="L66" s="1343">
        <f>K66/$D66*100</f>
        <v>0.13553398854238191</v>
      </c>
      <c r="M66" s="13"/>
    </row>
    <row r="67" spans="1:13" s="1258" customFormat="1" ht="14.1" customHeight="1">
      <c r="A67" s="2805"/>
      <c r="B67" s="1141"/>
      <c r="C67" s="1142"/>
      <c r="D67" s="1148"/>
      <c r="E67" s="1148"/>
      <c r="F67" s="1150"/>
      <c r="G67" s="1321"/>
      <c r="H67" s="1150"/>
      <c r="I67" s="1321"/>
      <c r="J67" s="1150"/>
      <c r="K67" s="1321"/>
      <c r="L67" s="1344"/>
      <c r="M67" s="13"/>
    </row>
    <row r="68" spans="1:13" s="13" customFormat="1" ht="14.1" customHeight="1">
      <c r="A68" s="2804" t="s">
        <v>762</v>
      </c>
      <c r="B68" s="1245">
        <v>57</v>
      </c>
      <c r="C68" s="1245" t="s">
        <v>504</v>
      </c>
      <c r="D68" s="1245">
        <v>1449386</v>
      </c>
      <c r="E68" s="1245">
        <v>112216</v>
      </c>
      <c r="F68" s="1247">
        <f t="shared" ref="F68:F77" si="20">E68/$D68*100</f>
        <v>7.7423129518292573</v>
      </c>
      <c r="G68" s="1246">
        <v>612889</v>
      </c>
      <c r="H68" s="1247">
        <f t="shared" ref="H68:H77" si="21">G68/$D68*100</f>
        <v>42.286112878142887</v>
      </c>
      <c r="I68" s="1246">
        <v>724281</v>
      </c>
      <c r="J68" s="1247">
        <f t="shared" ref="J68:J77" si="22">I68/$D68*100</f>
        <v>49.971574170027857</v>
      </c>
      <c r="K68" s="1246">
        <v>7003</v>
      </c>
      <c r="L68" s="1340">
        <f t="shared" ref="L68:L77" si="23">K68/$D68*100</f>
        <v>0.48317011479343669</v>
      </c>
    </row>
    <row r="69" spans="1:13" s="13" customFormat="1" ht="14.1" customHeight="1">
      <c r="A69" s="2804"/>
      <c r="B69" s="1249">
        <v>1</v>
      </c>
      <c r="C69" s="1249" t="s">
        <v>763</v>
      </c>
      <c r="D69" s="1249">
        <v>2454118</v>
      </c>
      <c r="E69" s="1249">
        <v>414222</v>
      </c>
      <c r="F69" s="1252">
        <f t="shared" si="20"/>
        <v>16.878650496838375</v>
      </c>
      <c r="G69" s="1251">
        <v>1141966</v>
      </c>
      <c r="H69" s="1252">
        <f t="shared" si="21"/>
        <v>46.532644314576558</v>
      </c>
      <c r="I69" s="1251">
        <v>897930</v>
      </c>
      <c r="J69" s="1252">
        <f t="shared" si="22"/>
        <v>36.588705188585067</v>
      </c>
      <c r="K69" s="1251">
        <v>13489</v>
      </c>
      <c r="L69" s="1341">
        <f t="shared" si="23"/>
        <v>0.54964757195864256</v>
      </c>
    </row>
    <row r="70" spans="1:13" s="13" customFormat="1" ht="14.1" customHeight="1">
      <c r="A70" s="2804"/>
      <c r="B70" s="1249">
        <v>10</v>
      </c>
      <c r="C70" s="1249" t="s">
        <v>764</v>
      </c>
      <c r="D70" s="1249">
        <v>422125</v>
      </c>
      <c r="E70" s="1249">
        <v>14933</v>
      </c>
      <c r="F70" s="1252">
        <f t="shared" si="20"/>
        <v>3.5375777317145398</v>
      </c>
      <c r="G70" s="1251">
        <v>234422</v>
      </c>
      <c r="H70" s="1252">
        <f t="shared" si="21"/>
        <v>55.533787385253184</v>
      </c>
      <c r="I70" s="1251">
        <v>172770</v>
      </c>
      <c r="J70" s="1252">
        <f t="shared" si="22"/>
        <v>40.928634883032281</v>
      </c>
      <c r="K70" s="1251">
        <v>845</v>
      </c>
      <c r="L70" s="1341">
        <f t="shared" si="23"/>
        <v>0.20017767249037605</v>
      </c>
    </row>
    <row r="71" spans="1:13" s="13" customFormat="1" ht="14.1" customHeight="1">
      <c r="A71" s="2804"/>
      <c r="B71" s="1249">
        <v>26</v>
      </c>
      <c r="C71" s="1249" t="s">
        <v>765</v>
      </c>
      <c r="D71" s="1249">
        <v>101038</v>
      </c>
      <c r="E71" s="1249">
        <v>13466</v>
      </c>
      <c r="F71" s="1252">
        <f t="shared" si="20"/>
        <v>13.327658900611649</v>
      </c>
      <c r="G71" s="1251">
        <v>37484</v>
      </c>
      <c r="H71" s="1252">
        <f t="shared" si="21"/>
        <v>37.098913280152026</v>
      </c>
      <c r="I71" s="1251">
        <v>50088</v>
      </c>
      <c r="J71" s="1252">
        <f t="shared" si="22"/>
        <v>49.573427819236329</v>
      </c>
      <c r="K71" s="1251">
        <v>0</v>
      </c>
      <c r="L71" s="1341">
        <f t="shared" si="23"/>
        <v>0</v>
      </c>
    </row>
    <row r="72" spans="1:13" s="13" customFormat="1" ht="14.1" customHeight="1">
      <c r="A72" s="2804"/>
      <c r="B72" s="1249">
        <v>15</v>
      </c>
      <c r="C72" s="1249" t="s">
        <v>766</v>
      </c>
      <c r="D72" s="1249">
        <v>88956</v>
      </c>
      <c r="E72" s="1249">
        <v>5237</v>
      </c>
      <c r="F72" s="1252">
        <f t="shared" si="20"/>
        <v>5.887180178964881</v>
      </c>
      <c r="G72" s="1251">
        <v>794</v>
      </c>
      <c r="H72" s="1252">
        <f t="shared" si="21"/>
        <v>0.89257610504069429</v>
      </c>
      <c r="I72" s="1251">
        <v>82925</v>
      </c>
      <c r="J72" s="1252">
        <f t="shared" si="22"/>
        <v>93.220243715994428</v>
      </c>
      <c r="K72" s="1251">
        <v>0</v>
      </c>
      <c r="L72" s="1341">
        <f t="shared" si="23"/>
        <v>0</v>
      </c>
    </row>
    <row r="73" spans="1:13" s="13" customFormat="1" ht="14.1" customHeight="1">
      <c r="A73" s="2804"/>
      <c r="B73" s="1249">
        <v>87</v>
      </c>
      <c r="C73" s="1249" t="s">
        <v>767</v>
      </c>
      <c r="D73" s="1249">
        <v>84723</v>
      </c>
      <c r="E73" s="1249">
        <v>15442</v>
      </c>
      <c r="F73" s="1252">
        <f t="shared" si="20"/>
        <v>18.226455625981139</v>
      </c>
      <c r="G73" s="1251">
        <v>18755</v>
      </c>
      <c r="H73" s="1252">
        <f t="shared" si="21"/>
        <v>22.136845956824004</v>
      </c>
      <c r="I73" s="1251">
        <v>50526</v>
      </c>
      <c r="J73" s="1252">
        <f t="shared" si="22"/>
        <v>59.636698417194857</v>
      </c>
      <c r="K73" s="1251">
        <v>585</v>
      </c>
      <c r="L73" s="1341">
        <f t="shared" si="23"/>
        <v>0.69048546439573666</v>
      </c>
    </row>
    <row r="74" spans="1:13" s="13" customFormat="1" ht="14.1" customHeight="1">
      <c r="A74" s="2804"/>
      <c r="B74" s="1249">
        <v>81</v>
      </c>
      <c r="C74" s="1249" t="s">
        <v>768</v>
      </c>
      <c r="D74" s="1249">
        <v>237080</v>
      </c>
      <c r="E74" s="1249">
        <v>7798</v>
      </c>
      <c r="F74" s="1252">
        <f t="shared" si="20"/>
        <v>3.2891850852033069</v>
      </c>
      <c r="G74" s="1251">
        <v>162740</v>
      </c>
      <c r="H74" s="1252">
        <f t="shared" si="21"/>
        <v>68.643495866374209</v>
      </c>
      <c r="I74" s="1251">
        <v>66542</v>
      </c>
      <c r="J74" s="1252">
        <f t="shared" si="22"/>
        <v>28.067319048422473</v>
      </c>
      <c r="K74" s="1251">
        <v>732</v>
      </c>
      <c r="L74" s="1341">
        <f t="shared" si="23"/>
        <v>0.30875653787750967</v>
      </c>
    </row>
    <row r="75" spans="1:13" s="13" customFormat="1" ht="14.1" customHeight="1">
      <c r="A75" s="2804"/>
      <c r="B75" s="1249">
        <v>54</v>
      </c>
      <c r="C75" s="1249" t="s">
        <v>769</v>
      </c>
      <c r="D75" s="1249">
        <v>154598</v>
      </c>
      <c r="E75" s="1249">
        <v>9531</v>
      </c>
      <c r="F75" s="1252">
        <f t="shared" si="20"/>
        <v>6.1650215397353136</v>
      </c>
      <c r="G75" s="1251">
        <v>74126</v>
      </c>
      <c r="H75" s="1252">
        <f t="shared" si="21"/>
        <v>47.947580175681445</v>
      </c>
      <c r="I75" s="1251">
        <v>70941</v>
      </c>
      <c r="J75" s="1252">
        <f t="shared" si="22"/>
        <v>45.887398284583242</v>
      </c>
      <c r="K75" s="1251">
        <v>511</v>
      </c>
      <c r="L75" s="1341">
        <f t="shared" si="23"/>
        <v>0.33053467703333805</v>
      </c>
    </row>
    <row r="76" spans="1:13" s="13" customFormat="1" ht="14.1" customHeight="1" thickBot="1">
      <c r="A76" s="2804"/>
      <c r="B76" s="1253">
        <v>75</v>
      </c>
      <c r="C76" s="1253" t="s">
        <v>770</v>
      </c>
      <c r="D76" s="1253">
        <v>86010</v>
      </c>
      <c r="E76" s="1253">
        <v>235</v>
      </c>
      <c r="F76" s="1255">
        <f t="shared" si="20"/>
        <v>0.27322404371584702</v>
      </c>
      <c r="G76" s="1254">
        <v>24843</v>
      </c>
      <c r="H76" s="1255">
        <f t="shared" si="21"/>
        <v>28.883850715033137</v>
      </c>
      <c r="I76" s="1254">
        <v>60932</v>
      </c>
      <c r="J76" s="1255">
        <f t="shared" si="22"/>
        <v>70.842925241251024</v>
      </c>
      <c r="K76" s="1254">
        <v>167</v>
      </c>
      <c r="L76" s="1342">
        <f t="shared" si="23"/>
        <v>0.19416346936402742</v>
      </c>
    </row>
    <row r="77" spans="1:13" s="1258" customFormat="1" ht="14.1" customHeight="1" thickTop="1">
      <c r="A77" s="2804"/>
      <c r="B77" s="1130"/>
      <c r="C77" s="1131" t="s">
        <v>113</v>
      </c>
      <c r="D77" s="1256">
        <f>SUM(D68:D76)</f>
        <v>5078034</v>
      </c>
      <c r="E77" s="1256">
        <f>SUM(E68:E76)</f>
        <v>593080</v>
      </c>
      <c r="F77" s="1257">
        <f t="shared" si="20"/>
        <v>11.679323139624508</v>
      </c>
      <c r="G77" s="1319">
        <f>SUM(G68:G76)</f>
        <v>2308019</v>
      </c>
      <c r="H77" s="1257">
        <f t="shared" si="21"/>
        <v>45.451034790235752</v>
      </c>
      <c r="I77" s="1319">
        <f>SUM(I68:I76)</f>
        <v>2176935</v>
      </c>
      <c r="J77" s="1257">
        <f t="shared" si="22"/>
        <v>42.86964207013974</v>
      </c>
      <c r="K77" s="1319">
        <f>SUM(K68:K76)</f>
        <v>23332</v>
      </c>
      <c r="L77" s="1343">
        <f t="shared" si="23"/>
        <v>0.45946915676421229</v>
      </c>
      <c r="M77" s="13"/>
    </row>
    <row r="78" spans="1:13" s="1258" customFormat="1" ht="14.1" customHeight="1">
      <c r="A78" s="2804"/>
      <c r="B78" s="1141"/>
      <c r="C78" s="1142"/>
      <c r="D78" s="1148"/>
      <c r="E78" s="1148"/>
      <c r="F78" s="1150"/>
      <c r="G78" s="1321"/>
      <c r="H78" s="1150"/>
      <c r="I78" s="1321"/>
      <c r="J78" s="1150"/>
      <c r="K78" s="1321"/>
      <c r="L78" s="1344"/>
      <c r="M78" s="13"/>
    </row>
    <row r="79" spans="1:13" s="13" customFormat="1" ht="14.1" customHeight="1">
      <c r="A79" s="2804" t="s">
        <v>772</v>
      </c>
      <c r="B79" s="1245">
        <v>2</v>
      </c>
      <c r="C79" s="1245" t="s">
        <v>773</v>
      </c>
      <c r="D79" s="1245">
        <v>348054</v>
      </c>
      <c r="E79" s="1249">
        <v>17923</v>
      </c>
      <c r="F79" s="1247">
        <f t="shared" ref="F79:F84" si="24">E79/$D79*100</f>
        <v>5.1494882977928711</v>
      </c>
      <c r="G79" s="1313">
        <v>194711</v>
      </c>
      <c r="H79" s="1247">
        <f t="shared" ref="H79:H84" si="25">G79/$D79*100</f>
        <v>55.94275600912502</v>
      </c>
      <c r="I79" s="1246">
        <v>135420</v>
      </c>
      <c r="J79" s="1247">
        <f t="shared" ref="J79:J84" si="26">I79/$D79*100</f>
        <v>38.907755693082109</v>
      </c>
      <c r="K79" s="1246">
        <v>157</v>
      </c>
      <c r="L79" s="1340">
        <f t="shared" ref="L79:L84" si="27">K79/$D79*100</f>
        <v>4.5107943020335925E-2</v>
      </c>
    </row>
    <row r="80" spans="1:13" s="13" customFormat="1" ht="14.1" customHeight="1">
      <c r="A80" s="2804"/>
      <c r="B80" s="1249">
        <v>27</v>
      </c>
      <c r="C80" s="1249" t="s">
        <v>774</v>
      </c>
      <c r="D80" s="1249">
        <v>366400</v>
      </c>
      <c r="E80" s="1249">
        <v>34445</v>
      </c>
      <c r="F80" s="1252">
        <f t="shared" si="24"/>
        <v>9.4009279475982535</v>
      </c>
      <c r="G80" s="1251">
        <v>174292</v>
      </c>
      <c r="H80" s="1252">
        <f t="shared" si="25"/>
        <v>47.568777292576421</v>
      </c>
      <c r="I80" s="1251">
        <v>157663</v>
      </c>
      <c r="J80" s="1252">
        <f t="shared" si="26"/>
        <v>43.030294759825324</v>
      </c>
      <c r="K80" s="1251">
        <v>766</v>
      </c>
      <c r="L80" s="1341">
        <f t="shared" si="27"/>
        <v>0.20906113537117904</v>
      </c>
    </row>
    <row r="81" spans="1:14" s="13" customFormat="1" ht="14.1" customHeight="1">
      <c r="A81" s="2804"/>
      <c r="B81" s="1249">
        <v>21</v>
      </c>
      <c r="C81" s="1249" t="s">
        <v>775</v>
      </c>
      <c r="D81" s="1249">
        <v>104639</v>
      </c>
      <c r="E81" s="1249">
        <v>5908</v>
      </c>
      <c r="F81" s="1252">
        <f t="shared" si="24"/>
        <v>5.6460784220032689</v>
      </c>
      <c r="G81" s="1251">
        <v>24</v>
      </c>
      <c r="H81" s="1252">
        <f t="shared" si="25"/>
        <v>2.2935999006106707E-2</v>
      </c>
      <c r="I81" s="1251">
        <v>98707</v>
      </c>
      <c r="J81" s="1252">
        <f t="shared" si="26"/>
        <v>94.330985578990621</v>
      </c>
      <c r="K81" s="1251">
        <v>0</v>
      </c>
      <c r="L81" s="1341">
        <f t="shared" si="27"/>
        <v>0</v>
      </c>
      <c r="N81" s="14"/>
    </row>
    <row r="82" spans="1:14" s="13" customFormat="1" ht="14.1" customHeight="1">
      <c r="A82" s="2804"/>
      <c r="B82" s="1249">
        <v>40</v>
      </c>
      <c r="C82" s="1249" t="s">
        <v>776</v>
      </c>
      <c r="D82" s="1249">
        <v>55956</v>
      </c>
      <c r="E82" s="1249">
        <v>0</v>
      </c>
      <c r="F82" s="1252">
        <f t="shared" si="24"/>
        <v>0</v>
      </c>
      <c r="G82" s="1251">
        <v>26834</v>
      </c>
      <c r="H82" s="1252">
        <f t="shared" si="25"/>
        <v>47.955536492958757</v>
      </c>
      <c r="I82" s="1251">
        <v>29122</v>
      </c>
      <c r="J82" s="1252">
        <f t="shared" si="26"/>
        <v>52.04446350704125</v>
      </c>
      <c r="K82" s="1251">
        <v>0</v>
      </c>
      <c r="L82" s="1341">
        <f t="shared" si="27"/>
        <v>0</v>
      </c>
    </row>
    <row r="83" spans="1:14" s="13" customFormat="1" ht="14.1" customHeight="1" thickBot="1">
      <c r="A83" s="2804"/>
      <c r="B83" s="1253">
        <v>23</v>
      </c>
      <c r="C83" s="1253" t="s">
        <v>778</v>
      </c>
      <c r="D83" s="1253">
        <v>33771</v>
      </c>
      <c r="E83" s="1253">
        <v>4618</v>
      </c>
      <c r="F83" s="1255">
        <f t="shared" si="24"/>
        <v>13.674454413550089</v>
      </c>
      <c r="G83" s="1254">
        <v>29153</v>
      </c>
      <c r="H83" s="1255">
        <f t="shared" si="25"/>
        <v>86.32554558644992</v>
      </c>
      <c r="I83" s="1254">
        <v>0</v>
      </c>
      <c r="J83" s="1255">
        <f t="shared" si="26"/>
        <v>0</v>
      </c>
      <c r="K83" s="1254">
        <v>0</v>
      </c>
      <c r="L83" s="1342">
        <f t="shared" si="27"/>
        <v>0</v>
      </c>
    </row>
    <row r="84" spans="1:14" s="1258" customFormat="1" ht="14.1" customHeight="1" thickTop="1">
      <c r="A84" s="2804"/>
      <c r="B84" s="1130"/>
      <c r="C84" s="1131" t="s">
        <v>113</v>
      </c>
      <c r="D84" s="1256">
        <f>SUM(D79:D83)</f>
        <v>908820</v>
      </c>
      <c r="E84" s="1256">
        <f>SUM(E79:E83)</f>
        <v>62894</v>
      </c>
      <c r="F84" s="1257">
        <f t="shared" si="24"/>
        <v>6.9204022798794034</v>
      </c>
      <c r="G84" s="1319">
        <f>SUM(G79:G83)</f>
        <v>425014</v>
      </c>
      <c r="H84" s="1257">
        <f t="shared" si="25"/>
        <v>46.765476111881341</v>
      </c>
      <c r="I84" s="1319">
        <f>SUM(I79:I83)</f>
        <v>420912</v>
      </c>
      <c r="J84" s="1257">
        <f t="shared" si="26"/>
        <v>46.314121608239255</v>
      </c>
      <c r="K84" s="1319">
        <f>SUM(K79:K83)</f>
        <v>923</v>
      </c>
      <c r="L84" s="1343">
        <f t="shared" si="27"/>
        <v>0.10156026495895777</v>
      </c>
      <c r="M84" s="13"/>
    </row>
    <row r="85" spans="1:14" s="1258" customFormat="1" ht="14.1" customHeight="1">
      <c r="A85" s="2804"/>
      <c r="B85" s="1141"/>
      <c r="C85" s="1142"/>
      <c r="D85" s="1148"/>
      <c r="E85" s="1148"/>
      <c r="F85" s="1150"/>
      <c r="G85" s="1321"/>
      <c r="H85" s="1321"/>
      <c r="I85" s="1321"/>
      <c r="J85" s="1321"/>
      <c r="K85" s="1321"/>
      <c r="L85" s="1344"/>
      <c r="M85" s="13"/>
    </row>
    <row r="86" spans="1:14" s="1258" customFormat="1" ht="14.1" customHeight="1">
      <c r="A86" s="1244" t="s">
        <v>779</v>
      </c>
      <c r="B86" s="1268"/>
      <c r="C86" s="1203" t="s">
        <v>113</v>
      </c>
      <c r="D86" s="1269">
        <f>D12+D17+D30+D40+D48+D51+D60+D66+D77+D84</f>
        <v>19930324</v>
      </c>
      <c r="E86" s="1269">
        <f>E12+E17+E30+E40+E48+E51+E60+E66+E77+E84</f>
        <v>2151786</v>
      </c>
      <c r="F86" s="1270">
        <f>E86/$D86*100</f>
        <v>10.796542996491176</v>
      </c>
      <c r="G86" s="1269">
        <f>G12+G17+G30+G40+G48+G51+G60+G66+G77+G84</f>
        <v>8971755</v>
      </c>
      <c r="H86" s="1270">
        <f>G86/$D86*100</f>
        <v>45.015600348494083</v>
      </c>
      <c r="I86" s="1269">
        <f>I12+I17+I30+I40+I48+I51+I60+I66+I77+I84</f>
        <v>8806783</v>
      </c>
      <c r="J86" s="1270">
        <f>I86/$D86*100</f>
        <v>44.187856655014741</v>
      </c>
      <c r="K86" s="1269">
        <f>K12+K17+K30+K40+K48+K51+K60+K66+K77+K84</f>
        <v>79255</v>
      </c>
      <c r="L86" s="1348">
        <f>K86/$D86*100</f>
        <v>0.39766036919419878</v>
      </c>
      <c r="M86" s="13"/>
    </row>
    <row r="87" spans="1:14" s="1258" customFormat="1" ht="14.1" customHeight="1">
      <c r="F87" s="1272"/>
      <c r="G87" s="1337"/>
      <c r="H87" s="1272"/>
      <c r="I87" s="1272"/>
      <c r="J87" s="1272"/>
      <c r="K87" s="1272"/>
      <c r="L87" s="1271"/>
    </row>
    <row r="88" spans="1:14" s="1258" customFormat="1" ht="14.1" customHeight="1">
      <c r="D88" s="1349"/>
      <c r="E88" s="1349"/>
      <c r="F88" s="1349"/>
      <c r="G88" s="1349"/>
      <c r="H88" s="1349"/>
      <c r="I88" s="1349"/>
      <c r="J88" s="1349"/>
      <c r="K88" s="1349"/>
      <c r="L88" s="1350"/>
    </row>
    <row r="89" spans="1:14" s="1258" customFormat="1" ht="14.1" customHeight="1">
      <c r="D89" s="1349"/>
      <c r="E89" s="1349"/>
      <c r="F89" s="1349"/>
      <c r="G89" s="1349"/>
      <c r="H89" s="1349"/>
      <c r="I89" s="1349"/>
      <c r="J89" s="1349"/>
      <c r="K89" s="1349"/>
      <c r="L89" s="1351"/>
    </row>
    <row r="90" spans="1:14" s="1258" customFormat="1" ht="14.1" customHeight="1">
      <c r="D90" s="1349"/>
      <c r="E90" s="1349"/>
      <c r="F90" s="1349"/>
      <c r="G90" s="1349"/>
      <c r="H90" s="1349"/>
      <c r="I90" s="1349"/>
      <c r="J90" s="1349"/>
      <c r="K90" s="1349"/>
      <c r="L90" s="1349"/>
    </row>
    <row r="91" spans="1:14" s="1258" customFormat="1" ht="14.1" customHeight="1">
      <c r="D91" s="1349"/>
      <c r="E91" s="1349"/>
      <c r="F91" s="1349"/>
      <c r="G91" s="1349"/>
      <c r="H91" s="1349"/>
      <c r="I91" s="1349"/>
      <c r="J91" s="1349"/>
      <c r="K91" s="1349"/>
      <c r="L91" s="1349"/>
    </row>
    <row r="92" spans="1:14" s="1258" customFormat="1" ht="14.1" customHeight="1">
      <c r="D92" s="1349"/>
      <c r="E92" s="1349"/>
      <c r="F92" s="1349"/>
      <c r="G92" s="1349"/>
      <c r="H92" s="1349"/>
      <c r="I92" s="1349"/>
      <c r="J92" s="1349"/>
      <c r="K92" s="1349"/>
      <c r="L92" s="1349"/>
    </row>
    <row r="93" spans="1:14" s="1258" customFormat="1" ht="14.1" customHeight="1">
      <c r="F93" s="1272"/>
      <c r="G93" s="1337"/>
      <c r="H93" s="1272"/>
      <c r="I93" s="1272"/>
      <c r="J93" s="1272"/>
      <c r="K93" s="1272"/>
      <c r="L93" s="1271"/>
    </row>
    <row r="94" spans="1:14" ht="14.1" customHeight="1">
      <c r="I94" s="1352"/>
    </row>
    <row r="95" spans="1:14" ht="14.1" customHeight="1"/>
    <row r="96" spans="1:14" ht="14.1" customHeight="1"/>
    <row r="97" ht="14.1" customHeight="1"/>
    <row r="98" ht="14.1" customHeight="1"/>
    <row r="99" ht="14.1" customHeight="1"/>
    <row r="100" ht="14.1" customHeight="1"/>
    <row r="101" ht="14.1" customHeight="1"/>
    <row r="102" ht="14.1" customHeight="1"/>
    <row r="103" ht="14.1" customHeight="1"/>
    <row r="104" ht="14.1" customHeight="1"/>
    <row r="105" ht="14.1" customHeight="1"/>
    <row r="106" ht="14.1" customHeight="1"/>
    <row r="107" ht="14.1" customHeight="1"/>
    <row r="108" ht="14.1" customHeight="1"/>
    <row r="109" ht="14.1" customHeight="1"/>
    <row r="110" ht="14.1" customHeight="1"/>
    <row r="111" ht="14.1" customHeight="1"/>
    <row r="112"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sheetData>
  <mergeCells count="18">
    <mergeCell ref="A50:A52"/>
    <mergeCell ref="A53:A61"/>
    <mergeCell ref="A62:A67"/>
    <mergeCell ref="A68:A78"/>
    <mergeCell ref="A79:A85"/>
    <mergeCell ref="I3:J3"/>
    <mergeCell ref="K3:L3"/>
    <mergeCell ref="A5:A13"/>
    <mergeCell ref="A14:A18"/>
    <mergeCell ref="A19:A31"/>
    <mergeCell ref="A32:A41"/>
    <mergeCell ref="A3:A4"/>
    <mergeCell ref="B3:B4"/>
    <mergeCell ref="C3:C4"/>
    <mergeCell ref="D3:D4"/>
    <mergeCell ref="E3:F3"/>
    <mergeCell ref="G3:H3"/>
    <mergeCell ref="A42:A49"/>
  </mergeCells>
  <phoneticPr fontId="4"/>
  <pageMargins left="0.78740157480314965" right="0.6692913385826772" top="0.59055118110236227" bottom="0.47244094488188981" header="0.51181102362204722" footer="0.39370078740157483"/>
  <pageSetup paperSize="9" scale="92" fitToHeight="0" pageOrder="overThenDown" orientation="portrait" r:id="rId1"/>
  <headerFooter alignWithMargins="0"/>
  <rowBreaks count="1" manualBreakCount="1">
    <brk id="52" max="11"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08"/>
  <sheetViews>
    <sheetView view="pageBreakPreview" zoomScale="80" zoomScaleNormal="100" zoomScaleSheetLayoutView="80" workbookViewId="0">
      <selection activeCell="K16" sqref="K16"/>
    </sheetView>
  </sheetViews>
  <sheetFormatPr defaultRowHeight="11.25"/>
  <cols>
    <col min="1" max="1" width="5.625" style="973" customWidth="1"/>
    <col min="2" max="2" width="3" style="973" customWidth="1"/>
    <col min="3" max="3" width="15.375" style="973" customWidth="1"/>
    <col min="4" max="4" width="7.25" style="973" bestFit="1" customWidth="1"/>
    <col min="5" max="5" width="6.25" style="973" bestFit="1" customWidth="1"/>
    <col min="6" max="6" width="4.75" style="1031" bestFit="1" customWidth="1"/>
    <col min="7" max="7" width="6.25" style="973" bestFit="1" customWidth="1"/>
    <col min="8" max="8" width="4.75" style="1031" bestFit="1" customWidth="1"/>
    <col min="9" max="9" width="6.25" style="973" bestFit="1" customWidth="1"/>
    <col min="10" max="10" width="4.75" style="1031" bestFit="1" customWidth="1"/>
    <col min="11" max="11" width="6.125" style="973" customWidth="1"/>
    <col min="12" max="12" width="6.25" style="973" bestFit="1" customWidth="1"/>
    <col min="13" max="13" width="4.75" style="1031" bestFit="1" customWidth="1"/>
    <col min="14" max="14" width="6.25" style="973" bestFit="1" customWidth="1"/>
    <col min="15" max="15" width="4.5" style="1031" customWidth="1"/>
    <col min="16" max="16" width="6.25" style="973" bestFit="1" customWidth="1"/>
    <col min="17" max="17" width="4.75" style="1031" bestFit="1" customWidth="1"/>
    <col min="18" max="18" width="6.25" style="973" bestFit="1" customWidth="1"/>
    <col min="19" max="19" width="4.75" style="1031" bestFit="1" customWidth="1"/>
    <col min="20" max="20" width="4.625" style="973" customWidth="1"/>
    <col min="21" max="21" width="9" style="1031"/>
    <col min="22" max="22" width="4.625" style="973" customWidth="1"/>
    <col min="23" max="23" width="9" style="973"/>
    <col min="24" max="24" width="4.625" style="973" customWidth="1"/>
    <col min="25" max="25" width="9" style="973"/>
    <col min="26" max="26" width="4.625" style="973" customWidth="1"/>
    <col min="27" max="27" width="9" style="973"/>
    <col min="28" max="28" width="4.625" style="973" customWidth="1"/>
    <col min="29" max="256" width="9" style="973"/>
    <col min="257" max="257" width="5.625" style="973" customWidth="1"/>
    <col min="258" max="258" width="3" style="973" customWidth="1"/>
    <col min="259" max="259" width="15.375" style="973" customWidth="1"/>
    <col min="260" max="260" width="7.25" style="973" bestFit="1" customWidth="1"/>
    <col min="261" max="261" width="6.25" style="973" bestFit="1" customWidth="1"/>
    <col min="262" max="262" width="4.75" style="973" bestFit="1" customWidth="1"/>
    <col min="263" max="263" width="6.25" style="973" bestFit="1" customWidth="1"/>
    <col min="264" max="264" width="4.75" style="973" bestFit="1" customWidth="1"/>
    <col min="265" max="265" width="6.25" style="973" bestFit="1" customWidth="1"/>
    <col min="266" max="266" width="4.75" style="973" bestFit="1" customWidth="1"/>
    <col min="267" max="267" width="6.125" style="973" customWidth="1"/>
    <col min="268" max="268" width="6.25" style="973" bestFit="1" customWidth="1"/>
    <col min="269" max="269" width="4.75" style="973" bestFit="1" customWidth="1"/>
    <col min="270" max="270" width="6.25" style="973" bestFit="1" customWidth="1"/>
    <col min="271" max="271" width="4.5" style="973" customWidth="1"/>
    <col min="272" max="272" width="6.25" style="973" bestFit="1" customWidth="1"/>
    <col min="273" max="273" width="4.75" style="973" bestFit="1" customWidth="1"/>
    <col min="274" max="274" width="6.25" style="973" bestFit="1" customWidth="1"/>
    <col min="275" max="275" width="4.75" style="973" bestFit="1" customWidth="1"/>
    <col min="276" max="276" width="4.625" style="973" customWidth="1"/>
    <col min="277" max="277" width="9" style="973"/>
    <col min="278" max="278" width="4.625" style="973" customWidth="1"/>
    <col min="279" max="279" width="9" style="973"/>
    <col min="280" max="280" width="4.625" style="973" customWidth="1"/>
    <col min="281" max="281" width="9" style="973"/>
    <col min="282" max="282" width="4.625" style="973" customWidth="1"/>
    <col min="283" max="283" width="9" style="973"/>
    <col min="284" max="284" width="4.625" style="973" customWidth="1"/>
    <col min="285" max="512" width="9" style="973"/>
    <col min="513" max="513" width="5.625" style="973" customWidth="1"/>
    <col min="514" max="514" width="3" style="973" customWidth="1"/>
    <col min="515" max="515" width="15.375" style="973" customWidth="1"/>
    <col min="516" max="516" width="7.25" style="973" bestFit="1" customWidth="1"/>
    <col min="517" max="517" width="6.25" style="973" bestFit="1" customWidth="1"/>
    <col min="518" max="518" width="4.75" style="973" bestFit="1" customWidth="1"/>
    <col min="519" max="519" width="6.25" style="973" bestFit="1" customWidth="1"/>
    <col min="520" max="520" width="4.75" style="973" bestFit="1" customWidth="1"/>
    <col min="521" max="521" width="6.25" style="973" bestFit="1" customWidth="1"/>
    <col min="522" max="522" width="4.75" style="973" bestFit="1" customWidth="1"/>
    <col min="523" max="523" width="6.125" style="973" customWidth="1"/>
    <col min="524" max="524" width="6.25" style="973" bestFit="1" customWidth="1"/>
    <col min="525" max="525" width="4.75" style="973" bestFit="1" customWidth="1"/>
    <col min="526" max="526" width="6.25" style="973" bestFit="1" customWidth="1"/>
    <col min="527" max="527" width="4.5" style="973" customWidth="1"/>
    <col min="528" max="528" width="6.25" style="973" bestFit="1" customWidth="1"/>
    <col min="529" max="529" width="4.75" style="973" bestFit="1" customWidth="1"/>
    <col min="530" max="530" width="6.25" style="973" bestFit="1" customWidth="1"/>
    <col min="531" max="531" width="4.75" style="973" bestFit="1" customWidth="1"/>
    <col min="532" max="532" width="4.625" style="973" customWidth="1"/>
    <col min="533" max="533" width="9" style="973"/>
    <col min="534" max="534" width="4.625" style="973" customWidth="1"/>
    <col min="535" max="535" width="9" style="973"/>
    <col min="536" max="536" width="4.625" style="973" customWidth="1"/>
    <col min="537" max="537" width="9" style="973"/>
    <col min="538" max="538" width="4.625" style="973" customWidth="1"/>
    <col min="539" max="539" width="9" style="973"/>
    <col min="540" max="540" width="4.625" style="973" customWidth="1"/>
    <col min="541" max="768" width="9" style="973"/>
    <col min="769" max="769" width="5.625" style="973" customWidth="1"/>
    <col min="770" max="770" width="3" style="973" customWidth="1"/>
    <col min="771" max="771" width="15.375" style="973" customWidth="1"/>
    <col min="772" max="772" width="7.25" style="973" bestFit="1" customWidth="1"/>
    <col min="773" max="773" width="6.25" style="973" bestFit="1" customWidth="1"/>
    <col min="774" max="774" width="4.75" style="973" bestFit="1" customWidth="1"/>
    <col min="775" max="775" width="6.25" style="973" bestFit="1" customWidth="1"/>
    <col min="776" max="776" width="4.75" style="973" bestFit="1" customWidth="1"/>
    <col min="777" max="777" width="6.25" style="973" bestFit="1" customWidth="1"/>
    <col min="778" max="778" width="4.75" style="973" bestFit="1" customWidth="1"/>
    <col min="779" max="779" width="6.125" style="973" customWidth="1"/>
    <col min="780" max="780" width="6.25" style="973" bestFit="1" customWidth="1"/>
    <col min="781" max="781" width="4.75" style="973" bestFit="1" customWidth="1"/>
    <col min="782" max="782" width="6.25" style="973" bestFit="1" customWidth="1"/>
    <col min="783" max="783" width="4.5" style="973" customWidth="1"/>
    <col min="784" max="784" width="6.25" style="973" bestFit="1" customWidth="1"/>
    <col min="785" max="785" width="4.75" style="973" bestFit="1" customWidth="1"/>
    <col min="786" max="786" width="6.25" style="973" bestFit="1" customWidth="1"/>
    <col min="787" max="787" width="4.75" style="973" bestFit="1" customWidth="1"/>
    <col min="788" max="788" width="4.625" style="973" customWidth="1"/>
    <col min="789" max="789" width="9" style="973"/>
    <col min="790" max="790" width="4.625" style="973" customWidth="1"/>
    <col min="791" max="791" width="9" style="973"/>
    <col min="792" max="792" width="4.625" style="973" customWidth="1"/>
    <col min="793" max="793" width="9" style="973"/>
    <col min="794" max="794" width="4.625" style="973" customWidth="1"/>
    <col min="795" max="795" width="9" style="973"/>
    <col min="796" max="796" width="4.625" style="973" customWidth="1"/>
    <col min="797" max="1024" width="9" style="973"/>
    <col min="1025" max="1025" width="5.625" style="973" customWidth="1"/>
    <col min="1026" max="1026" width="3" style="973" customWidth="1"/>
    <col min="1027" max="1027" width="15.375" style="973" customWidth="1"/>
    <col min="1028" max="1028" width="7.25" style="973" bestFit="1" customWidth="1"/>
    <col min="1029" max="1029" width="6.25" style="973" bestFit="1" customWidth="1"/>
    <col min="1030" max="1030" width="4.75" style="973" bestFit="1" customWidth="1"/>
    <col min="1031" max="1031" width="6.25" style="973" bestFit="1" customWidth="1"/>
    <col min="1032" max="1032" width="4.75" style="973" bestFit="1" customWidth="1"/>
    <col min="1033" max="1033" width="6.25" style="973" bestFit="1" customWidth="1"/>
    <col min="1034" max="1034" width="4.75" style="973" bestFit="1" customWidth="1"/>
    <col min="1035" max="1035" width="6.125" style="973" customWidth="1"/>
    <col min="1036" max="1036" width="6.25" style="973" bestFit="1" customWidth="1"/>
    <col min="1037" max="1037" width="4.75" style="973" bestFit="1" customWidth="1"/>
    <col min="1038" max="1038" width="6.25" style="973" bestFit="1" customWidth="1"/>
    <col min="1039" max="1039" width="4.5" style="973" customWidth="1"/>
    <col min="1040" max="1040" width="6.25" style="973" bestFit="1" customWidth="1"/>
    <col min="1041" max="1041" width="4.75" style="973" bestFit="1" customWidth="1"/>
    <col min="1042" max="1042" width="6.25" style="973" bestFit="1" customWidth="1"/>
    <col min="1043" max="1043" width="4.75" style="973" bestFit="1" customWidth="1"/>
    <col min="1044" max="1044" width="4.625" style="973" customWidth="1"/>
    <col min="1045" max="1045" width="9" style="973"/>
    <col min="1046" max="1046" width="4.625" style="973" customWidth="1"/>
    <col min="1047" max="1047" width="9" style="973"/>
    <col min="1048" max="1048" width="4.625" style="973" customWidth="1"/>
    <col min="1049" max="1049" width="9" style="973"/>
    <col min="1050" max="1050" width="4.625" style="973" customWidth="1"/>
    <col min="1051" max="1051" width="9" style="973"/>
    <col min="1052" max="1052" width="4.625" style="973" customWidth="1"/>
    <col min="1053" max="1280" width="9" style="973"/>
    <col min="1281" max="1281" width="5.625" style="973" customWidth="1"/>
    <col min="1282" max="1282" width="3" style="973" customWidth="1"/>
    <col min="1283" max="1283" width="15.375" style="973" customWidth="1"/>
    <col min="1284" max="1284" width="7.25" style="973" bestFit="1" customWidth="1"/>
    <col min="1285" max="1285" width="6.25" style="973" bestFit="1" customWidth="1"/>
    <col min="1286" max="1286" width="4.75" style="973" bestFit="1" customWidth="1"/>
    <col min="1287" max="1287" width="6.25" style="973" bestFit="1" customWidth="1"/>
    <col min="1288" max="1288" width="4.75" style="973" bestFit="1" customWidth="1"/>
    <col min="1289" max="1289" width="6.25" style="973" bestFit="1" customWidth="1"/>
    <col min="1290" max="1290" width="4.75" style="973" bestFit="1" customWidth="1"/>
    <col min="1291" max="1291" width="6.125" style="973" customWidth="1"/>
    <col min="1292" max="1292" width="6.25" style="973" bestFit="1" customWidth="1"/>
    <col min="1293" max="1293" width="4.75" style="973" bestFit="1" customWidth="1"/>
    <col min="1294" max="1294" width="6.25" style="973" bestFit="1" customWidth="1"/>
    <col min="1295" max="1295" width="4.5" style="973" customWidth="1"/>
    <col min="1296" max="1296" width="6.25" style="973" bestFit="1" customWidth="1"/>
    <col min="1297" max="1297" width="4.75" style="973" bestFit="1" customWidth="1"/>
    <col min="1298" max="1298" width="6.25" style="973" bestFit="1" customWidth="1"/>
    <col min="1299" max="1299" width="4.75" style="973" bestFit="1" customWidth="1"/>
    <col min="1300" max="1300" width="4.625" style="973" customWidth="1"/>
    <col min="1301" max="1301" width="9" style="973"/>
    <col min="1302" max="1302" width="4.625" style="973" customWidth="1"/>
    <col min="1303" max="1303" width="9" style="973"/>
    <col min="1304" max="1304" width="4.625" style="973" customWidth="1"/>
    <col min="1305" max="1305" width="9" style="973"/>
    <col min="1306" max="1306" width="4.625" style="973" customWidth="1"/>
    <col min="1307" max="1307" width="9" style="973"/>
    <col min="1308" max="1308" width="4.625" style="973" customWidth="1"/>
    <col min="1309" max="1536" width="9" style="973"/>
    <col min="1537" max="1537" width="5.625" style="973" customWidth="1"/>
    <col min="1538" max="1538" width="3" style="973" customWidth="1"/>
    <col min="1539" max="1539" width="15.375" style="973" customWidth="1"/>
    <col min="1540" max="1540" width="7.25" style="973" bestFit="1" customWidth="1"/>
    <col min="1541" max="1541" width="6.25" style="973" bestFit="1" customWidth="1"/>
    <col min="1542" max="1542" width="4.75" style="973" bestFit="1" customWidth="1"/>
    <col min="1543" max="1543" width="6.25" style="973" bestFit="1" customWidth="1"/>
    <col min="1544" max="1544" width="4.75" style="973" bestFit="1" customWidth="1"/>
    <col min="1545" max="1545" width="6.25" style="973" bestFit="1" customWidth="1"/>
    <col min="1546" max="1546" width="4.75" style="973" bestFit="1" customWidth="1"/>
    <col min="1547" max="1547" width="6.125" style="973" customWidth="1"/>
    <col min="1548" max="1548" width="6.25" style="973" bestFit="1" customWidth="1"/>
    <col min="1549" max="1549" width="4.75" style="973" bestFit="1" customWidth="1"/>
    <col min="1550" max="1550" width="6.25" style="973" bestFit="1" customWidth="1"/>
    <col min="1551" max="1551" width="4.5" style="973" customWidth="1"/>
    <col min="1552" max="1552" width="6.25" style="973" bestFit="1" customWidth="1"/>
    <col min="1553" max="1553" width="4.75" style="973" bestFit="1" customWidth="1"/>
    <col min="1554" max="1554" width="6.25" style="973" bestFit="1" customWidth="1"/>
    <col min="1555" max="1555" width="4.75" style="973" bestFit="1" customWidth="1"/>
    <col min="1556" max="1556" width="4.625" style="973" customWidth="1"/>
    <col min="1557" max="1557" width="9" style="973"/>
    <col min="1558" max="1558" width="4.625" style="973" customWidth="1"/>
    <col min="1559" max="1559" width="9" style="973"/>
    <col min="1560" max="1560" width="4.625" style="973" customWidth="1"/>
    <col min="1561" max="1561" width="9" style="973"/>
    <col min="1562" max="1562" width="4.625" style="973" customWidth="1"/>
    <col min="1563" max="1563" width="9" style="973"/>
    <col min="1564" max="1564" width="4.625" style="973" customWidth="1"/>
    <col min="1565" max="1792" width="9" style="973"/>
    <col min="1793" max="1793" width="5.625" style="973" customWidth="1"/>
    <col min="1794" max="1794" width="3" style="973" customWidth="1"/>
    <col min="1795" max="1795" width="15.375" style="973" customWidth="1"/>
    <col min="1796" max="1796" width="7.25" style="973" bestFit="1" customWidth="1"/>
    <col min="1797" max="1797" width="6.25" style="973" bestFit="1" customWidth="1"/>
    <col min="1798" max="1798" width="4.75" style="973" bestFit="1" customWidth="1"/>
    <col min="1799" max="1799" width="6.25" style="973" bestFit="1" customWidth="1"/>
    <col min="1800" max="1800" width="4.75" style="973" bestFit="1" customWidth="1"/>
    <col min="1801" max="1801" width="6.25" style="973" bestFit="1" customWidth="1"/>
    <col min="1802" max="1802" width="4.75" style="973" bestFit="1" customWidth="1"/>
    <col min="1803" max="1803" width="6.125" style="973" customWidth="1"/>
    <col min="1804" max="1804" width="6.25" style="973" bestFit="1" customWidth="1"/>
    <col min="1805" max="1805" width="4.75" style="973" bestFit="1" customWidth="1"/>
    <col min="1806" max="1806" width="6.25" style="973" bestFit="1" customWidth="1"/>
    <col min="1807" max="1807" width="4.5" style="973" customWidth="1"/>
    <col min="1808" max="1808" width="6.25" style="973" bestFit="1" customWidth="1"/>
    <col min="1809" max="1809" width="4.75" style="973" bestFit="1" customWidth="1"/>
    <col min="1810" max="1810" width="6.25" style="973" bestFit="1" customWidth="1"/>
    <col min="1811" max="1811" width="4.75" style="973" bestFit="1" customWidth="1"/>
    <col min="1812" max="1812" width="4.625" style="973" customWidth="1"/>
    <col min="1813" max="1813" width="9" style="973"/>
    <col min="1814" max="1814" width="4.625" style="973" customWidth="1"/>
    <col min="1815" max="1815" width="9" style="973"/>
    <col min="1816" max="1816" width="4.625" style="973" customWidth="1"/>
    <col min="1817" max="1817" width="9" style="973"/>
    <col min="1818" max="1818" width="4.625" style="973" customWidth="1"/>
    <col min="1819" max="1819" width="9" style="973"/>
    <col min="1820" max="1820" width="4.625" style="973" customWidth="1"/>
    <col min="1821" max="2048" width="9" style="973"/>
    <col min="2049" max="2049" width="5.625" style="973" customWidth="1"/>
    <col min="2050" max="2050" width="3" style="973" customWidth="1"/>
    <col min="2051" max="2051" width="15.375" style="973" customWidth="1"/>
    <col min="2052" max="2052" width="7.25" style="973" bestFit="1" customWidth="1"/>
    <col min="2053" max="2053" width="6.25" style="973" bestFit="1" customWidth="1"/>
    <col min="2054" max="2054" width="4.75" style="973" bestFit="1" customWidth="1"/>
    <col min="2055" max="2055" width="6.25" style="973" bestFit="1" customWidth="1"/>
    <col min="2056" max="2056" width="4.75" style="973" bestFit="1" customWidth="1"/>
    <col min="2057" max="2057" width="6.25" style="973" bestFit="1" customWidth="1"/>
    <col min="2058" max="2058" width="4.75" style="973" bestFit="1" customWidth="1"/>
    <col min="2059" max="2059" width="6.125" style="973" customWidth="1"/>
    <col min="2060" max="2060" width="6.25" style="973" bestFit="1" customWidth="1"/>
    <col min="2061" max="2061" width="4.75" style="973" bestFit="1" customWidth="1"/>
    <col min="2062" max="2062" width="6.25" style="973" bestFit="1" customWidth="1"/>
    <col min="2063" max="2063" width="4.5" style="973" customWidth="1"/>
    <col min="2064" max="2064" width="6.25" style="973" bestFit="1" customWidth="1"/>
    <col min="2065" max="2065" width="4.75" style="973" bestFit="1" customWidth="1"/>
    <col min="2066" max="2066" width="6.25" style="973" bestFit="1" customWidth="1"/>
    <col min="2067" max="2067" width="4.75" style="973" bestFit="1" customWidth="1"/>
    <col min="2068" max="2068" width="4.625" style="973" customWidth="1"/>
    <col min="2069" max="2069" width="9" style="973"/>
    <col min="2070" max="2070" width="4.625" style="973" customWidth="1"/>
    <col min="2071" max="2071" width="9" style="973"/>
    <col min="2072" max="2072" width="4.625" style="973" customWidth="1"/>
    <col min="2073" max="2073" width="9" style="973"/>
    <col min="2074" max="2074" width="4.625" style="973" customWidth="1"/>
    <col min="2075" max="2075" width="9" style="973"/>
    <col min="2076" max="2076" width="4.625" style="973" customWidth="1"/>
    <col min="2077" max="2304" width="9" style="973"/>
    <col min="2305" max="2305" width="5.625" style="973" customWidth="1"/>
    <col min="2306" max="2306" width="3" style="973" customWidth="1"/>
    <col min="2307" max="2307" width="15.375" style="973" customWidth="1"/>
    <col min="2308" max="2308" width="7.25" style="973" bestFit="1" customWidth="1"/>
    <col min="2309" max="2309" width="6.25" style="973" bestFit="1" customWidth="1"/>
    <col min="2310" max="2310" width="4.75" style="973" bestFit="1" customWidth="1"/>
    <col min="2311" max="2311" width="6.25" style="973" bestFit="1" customWidth="1"/>
    <col min="2312" max="2312" width="4.75" style="973" bestFit="1" customWidth="1"/>
    <col min="2313" max="2313" width="6.25" style="973" bestFit="1" customWidth="1"/>
    <col min="2314" max="2314" width="4.75" style="973" bestFit="1" customWidth="1"/>
    <col min="2315" max="2315" width="6.125" style="973" customWidth="1"/>
    <col min="2316" max="2316" width="6.25" style="973" bestFit="1" customWidth="1"/>
    <col min="2317" max="2317" width="4.75" style="973" bestFit="1" customWidth="1"/>
    <col min="2318" max="2318" width="6.25" style="973" bestFit="1" customWidth="1"/>
    <col min="2319" max="2319" width="4.5" style="973" customWidth="1"/>
    <col min="2320" max="2320" width="6.25" style="973" bestFit="1" customWidth="1"/>
    <col min="2321" max="2321" width="4.75" style="973" bestFit="1" customWidth="1"/>
    <col min="2322" max="2322" width="6.25" style="973" bestFit="1" customWidth="1"/>
    <col min="2323" max="2323" width="4.75" style="973" bestFit="1" customWidth="1"/>
    <col min="2324" max="2324" width="4.625" style="973" customWidth="1"/>
    <col min="2325" max="2325" width="9" style="973"/>
    <col min="2326" max="2326" width="4.625" style="973" customWidth="1"/>
    <col min="2327" max="2327" width="9" style="973"/>
    <col min="2328" max="2328" width="4.625" style="973" customWidth="1"/>
    <col min="2329" max="2329" width="9" style="973"/>
    <col min="2330" max="2330" width="4.625" style="973" customWidth="1"/>
    <col min="2331" max="2331" width="9" style="973"/>
    <col min="2332" max="2332" width="4.625" style="973" customWidth="1"/>
    <col min="2333" max="2560" width="9" style="973"/>
    <col min="2561" max="2561" width="5.625" style="973" customWidth="1"/>
    <col min="2562" max="2562" width="3" style="973" customWidth="1"/>
    <col min="2563" max="2563" width="15.375" style="973" customWidth="1"/>
    <col min="2564" max="2564" width="7.25" style="973" bestFit="1" customWidth="1"/>
    <col min="2565" max="2565" width="6.25" style="973" bestFit="1" customWidth="1"/>
    <col min="2566" max="2566" width="4.75" style="973" bestFit="1" customWidth="1"/>
    <col min="2567" max="2567" width="6.25" style="973" bestFit="1" customWidth="1"/>
    <col min="2568" max="2568" width="4.75" style="973" bestFit="1" customWidth="1"/>
    <col min="2569" max="2569" width="6.25" style="973" bestFit="1" customWidth="1"/>
    <col min="2570" max="2570" width="4.75" style="973" bestFit="1" customWidth="1"/>
    <col min="2571" max="2571" width="6.125" style="973" customWidth="1"/>
    <col min="2572" max="2572" width="6.25" style="973" bestFit="1" customWidth="1"/>
    <col min="2573" max="2573" width="4.75" style="973" bestFit="1" customWidth="1"/>
    <col min="2574" max="2574" width="6.25" style="973" bestFit="1" customWidth="1"/>
    <col min="2575" max="2575" width="4.5" style="973" customWidth="1"/>
    <col min="2576" max="2576" width="6.25" style="973" bestFit="1" customWidth="1"/>
    <col min="2577" max="2577" width="4.75" style="973" bestFit="1" customWidth="1"/>
    <col min="2578" max="2578" width="6.25" style="973" bestFit="1" customWidth="1"/>
    <col min="2579" max="2579" width="4.75" style="973" bestFit="1" customWidth="1"/>
    <col min="2580" max="2580" width="4.625" style="973" customWidth="1"/>
    <col min="2581" max="2581" width="9" style="973"/>
    <col min="2582" max="2582" width="4.625" style="973" customWidth="1"/>
    <col min="2583" max="2583" width="9" style="973"/>
    <col min="2584" max="2584" width="4.625" style="973" customWidth="1"/>
    <col min="2585" max="2585" width="9" style="973"/>
    <col min="2586" max="2586" width="4.625" style="973" customWidth="1"/>
    <col min="2587" max="2587" width="9" style="973"/>
    <col min="2588" max="2588" width="4.625" style="973" customWidth="1"/>
    <col min="2589" max="2816" width="9" style="973"/>
    <col min="2817" max="2817" width="5.625" style="973" customWidth="1"/>
    <col min="2818" max="2818" width="3" style="973" customWidth="1"/>
    <col min="2819" max="2819" width="15.375" style="973" customWidth="1"/>
    <col min="2820" max="2820" width="7.25" style="973" bestFit="1" customWidth="1"/>
    <col min="2821" max="2821" width="6.25" style="973" bestFit="1" customWidth="1"/>
    <col min="2822" max="2822" width="4.75" style="973" bestFit="1" customWidth="1"/>
    <col min="2823" max="2823" width="6.25" style="973" bestFit="1" customWidth="1"/>
    <col min="2824" max="2824" width="4.75" style="973" bestFit="1" customWidth="1"/>
    <col min="2825" max="2825" width="6.25" style="973" bestFit="1" customWidth="1"/>
    <col min="2826" max="2826" width="4.75" style="973" bestFit="1" customWidth="1"/>
    <col min="2827" max="2827" width="6.125" style="973" customWidth="1"/>
    <col min="2828" max="2828" width="6.25" style="973" bestFit="1" customWidth="1"/>
    <col min="2829" max="2829" width="4.75" style="973" bestFit="1" customWidth="1"/>
    <col min="2830" max="2830" width="6.25" style="973" bestFit="1" customWidth="1"/>
    <col min="2831" max="2831" width="4.5" style="973" customWidth="1"/>
    <col min="2832" max="2832" width="6.25" style="973" bestFit="1" customWidth="1"/>
    <col min="2833" max="2833" width="4.75" style="973" bestFit="1" customWidth="1"/>
    <col min="2834" max="2834" width="6.25" style="973" bestFit="1" customWidth="1"/>
    <col min="2835" max="2835" width="4.75" style="973" bestFit="1" customWidth="1"/>
    <col min="2836" max="2836" width="4.625" style="973" customWidth="1"/>
    <col min="2837" max="2837" width="9" style="973"/>
    <col min="2838" max="2838" width="4.625" style="973" customWidth="1"/>
    <col min="2839" max="2839" width="9" style="973"/>
    <col min="2840" max="2840" width="4.625" style="973" customWidth="1"/>
    <col min="2841" max="2841" width="9" style="973"/>
    <col min="2842" max="2842" width="4.625" style="973" customWidth="1"/>
    <col min="2843" max="2843" width="9" style="973"/>
    <col min="2844" max="2844" width="4.625" style="973" customWidth="1"/>
    <col min="2845" max="3072" width="9" style="973"/>
    <col min="3073" max="3073" width="5.625" style="973" customWidth="1"/>
    <col min="3074" max="3074" width="3" style="973" customWidth="1"/>
    <col min="3075" max="3075" width="15.375" style="973" customWidth="1"/>
    <col min="3076" max="3076" width="7.25" style="973" bestFit="1" customWidth="1"/>
    <col min="3077" max="3077" width="6.25" style="973" bestFit="1" customWidth="1"/>
    <col min="3078" max="3078" width="4.75" style="973" bestFit="1" customWidth="1"/>
    <col min="3079" max="3079" width="6.25" style="973" bestFit="1" customWidth="1"/>
    <col min="3080" max="3080" width="4.75" style="973" bestFit="1" customWidth="1"/>
    <col min="3081" max="3081" width="6.25" style="973" bestFit="1" customWidth="1"/>
    <col min="3082" max="3082" width="4.75" style="973" bestFit="1" customWidth="1"/>
    <col min="3083" max="3083" width="6.125" style="973" customWidth="1"/>
    <col min="3084" max="3084" width="6.25" style="973" bestFit="1" customWidth="1"/>
    <col min="3085" max="3085" width="4.75" style="973" bestFit="1" customWidth="1"/>
    <col min="3086" max="3086" width="6.25" style="973" bestFit="1" customWidth="1"/>
    <col min="3087" max="3087" width="4.5" style="973" customWidth="1"/>
    <col min="3088" max="3088" width="6.25" style="973" bestFit="1" customWidth="1"/>
    <col min="3089" max="3089" width="4.75" style="973" bestFit="1" customWidth="1"/>
    <col min="3090" max="3090" width="6.25" style="973" bestFit="1" customWidth="1"/>
    <col min="3091" max="3091" width="4.75" style="973" bestFit="1" customWidth="1"/>
    <col min="3092" max="3092" width="4.625" style="973" customWidth="1"/>
    <col min="3093" max="3093" width="9" style="973"/>
    <col min="3094" max="3094" width="4.625" style="973" customWidth="1"/>
    <col min="3095" max="3095" width="9" style="973"/>
    <col min="3096" max="3096" width="4.625" style="973" customWidth="1"/>
    <col min="3097" max="3097" width="9" style="973"/>
    <col min="3098" max="3098" width="4.625" style="973" customWidth="1"/>
    <col min="3099" max="3099" width="9" style="973"/>
    <col min="3100" max="3100" width="4.625" style="973" customWidth="1"/>
    <col min="3101" max="3328" width="9" style="973"/>
    <col min="3329" max="3329" width="5.625" style="973" customWidth="1"/>
    <col min="3330" max="3330" width="3" style="973" customWidth="1"/>
    <col min="3331" max="3331" width="15.375" style="973" customWidth="1"/>
    <col min="3332" max="3332" width="7.25" style="973" bestFit="1" customWidth="1"/>
    <col min="3333" max="3333" width="6.25" style="973" bestFit="1" customWidth="1"/>
    <col min="3334" max="3334" width="4.75" style="973" bestFit="1" customWidth="1"/>
    <col min="3335" max="3335" width="6.25" style="973" bestFit="1" customWidth="1"/>
    <col min="3336" max="3336" width="4.75" style="973" bestFit="1" customWidth="1"/>
    <col min="3337" max="3337" width="6.25" style="973" bestFit="1" customWidth="1"/>
    <col min="3338" max="3338" width="4.75" style="973" bestFit="1" customWidth="1"/>
    <col min="3339" max="3339" width="6.125" style="973" customWidth="1"/>
    <col min="3340" max="3340" width="6.25" style="973" bestFit="1" customWidth="1"/>
    <col min="3341" max="3341" width="4.75" style="973" bestFit="1" customWidth="1"/>
    <col min="3342" max="3342" width="6.25" style="973" bestFit="1" customWidth="1"/>
    <col min="3343" max="3343" width="4.5" style="973" customWidth="1"/>
    <col min="3344" max="3344" width="6.25" style="973" bestFit="1" customWidth="1"/>
    <col min="3345" max="3345" width="4.75" style="973" bestFit="1" customWidth="1"/>
    <col min="3346" max="3346" width="6.25" style="973" bestFit="1" customWidth="1"/>
    <col min="3347" max="3347" width="4.75" style="973" bestFit="1" customWidth="1"/>
    <col min="3348" max="3348" width="4.625" style="973" customWidth="1"/>
    <col min="3349" max="3349" width="9" style="973"/>
    <col min="3350" max="3350" width="4.625" style="973" customWidth="1"/>
    <col min="3351" max="3351" width="9" style="973"/>
    <col min="3352" max="3352" width="4.625" style="973" customWidth="1"/>
    <col min="3353" max="3353" width="9" style="973"/>
    <col min="3354" max="3354" width="4.625" style="973" customWidth="1"/>
    <col min="3355" max="3355" width="9" style="973"/>
    <col min="3356" max="3356" width="4.625" style="973" customWidth="1"/>
    <col min="3357" max="3584" width="9" style="973"/>
    <col min="3585" max="3585" width="5.625" style="973" customWidth="1"/>
    <col min="3586" max="3586" width="3" style="973" customWidth="1"/>
    <col min="3587" max="3587" width="15.375" style="973" customWidth="1"/>
    <col min="3588" max="3588" width="7.25" style="973" bestFit="1" customWidth="1"/>
    <col min="3589" max="3589" width="6.25" style="973" bestFit="1" customWidth="1"/>
    <col min="3590" max="3590" width="4.75" style="973" bestFit="1" customWidth="1"/>
    <col min="3591" max="3591" width="6.25" style="973" bestFit="1" customWidth="1"/>
    <col min="3592" max="3592" width="4.75" style="973" bestFit="1" customWidth="1"/>
    <col min="3593" max="3593" width="6.25" style="973" bestFit="1" customWidth="1"/>
    <col min="3594" max="3594" width="4.75" style="973" bestFit="1" customWidth="1"/>
    <col min="3595" max="3595" width="6.125" style="973" customWidth="1"/>
    <col min="3596" max="3596" width="6.25" style="973" bestFit="1" customWidth="1"/>
    <col min="3597" max="3597" width="4.75" style="973" bestFit="1" customWidth="1"/>
    <col min="3598" max="3598" width="6.25" style="973" bestFit="1" customWidth="1"/>
    <col min="3599" max="3599" width="4.5" style="973" customWidth="1"/>
    <col min="3600" max="3600" width="6.25" style="973" bestFit="1" customWidth="1"/>
    <col min="3601" max="3601" width="4.75" style="973" bestFit="1" customWidth="1"/>
    <col min="3602" max="3602" width="6.25" style="973" bestFit="1" customWidth="1"/>
    <col min="3603" max="3603" width="4.75" style="973" bestFit="1" customWidth="1"/>
    <col min="3604" max="3604" width="4.625" style="973" customWidth="1"/>
    <col min="3605" max="3605" width="9" style="973"/>
    <col min="3606" max="3606" width="4.625" style="973" customWidth="1"/>
    <col min="3607" max="3607" width="9" style="973"/>
    <col min="3608" max="3608" width="4.625" style="973" customWidth="1"/>
    <col min="3609" max="3609" width="9" style="973"/>
    <col min="3610" max="3610" width="4.625" style="973" customWidth="1"/>
    <col min="3611" max="3611" width="9" style="973"/>
    <col min="3612" max="3612" width="4.625" style="973" customWidth="1"/>
    <col min="3613" max="3840" width="9" style="973"/>
    <col min="3841" max="3841" width="5.625" style="973" customWidth="1"/>
    <col min="3842" max="3842" width="3" style="973" customWidth="1"/>
    <col min="3843" max="3843" width="15.375" style="973" customWidth="1"/>
    <col min="3844" max="3844" width="7.25" style="973" bestFit="1" customWidth="1"/>
    <col min="3845" max="3845" width="6.25" style="973" bestFit="1" customWidth="1"/>
    <col min="3846" max="3846" width="4.75" style="973" bestFit="1" customWidth="1"/>
    <col min="3847" max="3847" width="6.25" style="973" bestFit="1" customWidth="1"/>
    <col min="3848" max="3848" width="4.75" style="973" bestFit="1" customWidth="1"/>
    <col min="3849" max="3849" width="6.25" style="973" bestFit="1" customWidth="1"/>
    <col min="3850" max="3850" width="4.75" style="973" bestFit="1" customWidth="1"/>
    <col min="3851" max="3851" width="6.125" style="973" customWidth="1"/>
    <col min="3852" max="3852" width="6.25" style="973" bestFit="1" customWidth="1"/>
    <col min="3853" max="3853" width="4.75" style="973" bestFit="1" customWidth="1"/>
    <col min="3854" max="3854" width="6.25" style="973" bestFit="1" customWidth="1"/>
    <col min="3855" max="3855" width="4.5" style="973" customWidth="1"/>
    <col min="3856" max="3856" width="6.25" style="973" bestFit="1" customWidth="1"/>
    <col min="3857" max="3857" width="4.75" style="973" bestFit="1" customWidth="1"/>
    <col min="3858" max="3858" width="6.25" style="973" bestFit="1" customWidth="1"/>
    <col min="3859" max="3859" width="4.75" style="973" bestFit="1" customWidth="1"/>
    <col min="3860" max="3860" width="4.625" style="973" customWidth="1"/>
    <col min="3861" max="3861" width="9" style="973"/>
    <col min="3862" max="3862" width="4.625" style="973" customWidth="1"/>
    <col min="3863" max="3863" width="9" style="973"/>
    <col min="3864" max="3864" width="4.625" style="973" customWidth="1"/>
    <col min="3865" max="3865" width="9" style="973"/>
    <col min="3866" max="3866" width="4.625" style="973" customWidth="1"/>
    <col min="3867" max="3867" width="9" style="973"/>
    <col min="3868" max="3868" width="4.625" style="973" customWidth="1"/>
    <col min="3869" max="4096" width="9" style="973"/>
    <col min="4097" max="4097" width="5.625" style="973" customWidth="1"/>
    <col min="4098" max="4098" width="3" style="973" customWidth="1"/>
    <col min="4099" max="4099" width="15.375" style="973" customWidth="1"/>
    <col min="4100" max="4100" width="7.25" style="973" bestFit="1" customWidth="1"/>
    <col min="4101" max="4101" width="6.25" style="973" bestFit="1" customWidth="1"/>
    <col min="4102" max="4102" width="4.75" style="973" bestFit="1" customWidth="1"/>
    <col min="4103" max="4103" width="6.25" style="973" bestFit="1" customWidth="1"/>
    <col min="4104" max="4104" width="4.75" style="973" bestFit="1" customWidth="1"/>
    <col min="4105" max="4105" width="6.25" style="973" bestFit="1" customWidth="1"/>
    <col min="4106" max="4106" width="4.75" style="973" bestFit="1" customWidth="1"/>
    <col min="4107" max="4107" width="6.125" style="973" customWidth="1"/>
    <col min="4108" max="4108" width="6.25" style="973" bestFit="1" customWidth="1"/>
    <col min="4109" max="4109" width="4.75" style="973" bestFit="1" customWidth="1"/>
    <col min="4110" max="4110" width="6.25" style="973" bestFit="1" customWidth="1"/>
    <col min="4111" max="4111" width="4.5" style="973" customWidth="1"/>
    <col min="4112" max="4112" width="6.25" style="973" bestFit="1" customWidth="1"/>
    <col min="4113" max="4113" width="4.75" style="973" bestFit="1" customWidth="1"/>
    <col min="4114" max="4114" width="6.25" style="973" bestFit="1" customWidth="1"/>
    <col min="4115" max="4115" width="4.75" style="973" bestFit="1" customWidth="1"/>
    <col min="4116" max="4116" width="4.625" style="973" customWidth="1"/>
    <col min="4117" max="4117" width="9" style="973"/>
    <col min="4118" max="4118" width="4.625" style="973" customWidth="1"/>
    <col min="4119" max="4119" width="9" style="973"/>
    <col min="4120" max="4120" width="4.625" style="973" customWidth="1"/>
    <col min="4121" max="4121" width="9" style="973"/>
    <col min="4122" max="4122" width="4.625" style="973" customWidth="1"/>
    <col min="4123" max="4123" width="9" style="973"/>
    <col min="4124" max="4124" width="4.625" style="973" customWidth="1"/>
    <col min="4125" max="4352" width="9" style="973"/>
    <col min="4353" max="4353" width="5.625" style="973" customWidth="1"/>
    <col min="4354" max="4354" width="3" style="973" customWidth="1"/>
    <col min="4355" max="4355" width="15.375" style="973" customWidth="1"/>
    <col min="4356" max="4356" width="7.25" style="973" bestFit="1" customWidth="1"/>
    <col min="4357" max="4357" width="6.25" style="973" bestFit="1" customWidth="1"/>
    <col min="4358" max="4358" width="4.75" style="973" bestFit="1" customWidth="1"/>
    <col min="4359" max="4359" width="6.25" style="973" bestFit="1" customWidth="1"/>
    <col min="4360" max="4360" width="4.75" style="973" bestFit="1" customWidth="1"/>
    <col min="4361" max="4361" width="6.25" style="973" bestFit="1" customWidth="1"/>
    <col min="4362" max="4362" width="4.75" style="973" bestFit="1" customWidth="1"/>
    <col min="4363" max="4363" width="6.125" style="973" customWidth="1"/>
    <col min="4364" max="4364" width="6.25" style="973" bestFit="1" customWidth="1"/>
    <col min="4365" max="4365" width="4.75" style="973" bestFit="1" customWidth="1"/>
    <col min="4366" max="4366" width="6.25" style="973" bestFit="1" customWidth="1"/>
    <col min="4367" max="4367" width="4.5" style="973" customWidth="1"/>
    <col min="4368" max="4368" width="6.25" style="973" bestFit="1" customWidth="1"/>
    <col min="4369" max="4369" width="4.75" style="973" bestFit="1" customWidth="1"/>
    <col min="4370" max="4370" width="6.25" style="973" bestFit="1" customWidth="1"/>
    <col min="4371" max="4371" width="4.75" style="973" bestFit="1" customWidth="1"/>
    <col min="4372" max="4372" width="4.625" style="973" customWidth="1"/>
    <col min="4373" max="4373" width="9" style="973"/>
    <col min="4374" max="4374" width="4.625" style="973" customWidth="1"/>
    <col min="4375" max="4375" width="9" style="973"/>
    <col min="4376" max="4376" width="4.625" style="973" customWidth="1"/>
    <col min="4377" max="4377" width="9" style="973"/>
    <col min="4378" max="4378" width="4.625" style="973" customWidth="1"/>
    <col min="4379" max="4379" width="9" style="973"/>
    <col min="4380" max="4380" width="4.625" style="973" customWidth="1"/>
    <col min="4381" max="4608" width="9" style="973"/>
    <col min="4609" max="4609" width="5.625" style="973" customWidth="1"/>
    <col min="4610" max="4610" width="3" style="973" customWidth="1"/>
    <col min="4611" max="4611" width="15.375" style="973" customWidth="1"/>
    <col min="4612" max="4612" width="7.25" style="973" bestFit="1" customWidth="1"/>
    <col min="4613" max="4613" width="6.25" style="973" bestFit="1" customWidth="1"/>
    <col min="4614" max="4614" width="4.75" style="973" bestFit="1" customWidth="1"/>
    <col min="4615" max="4615" width="6.25" style="973" bestFit="1" customWidth="1"/>
    <col min="4616" max="4616" width="4.75" style="973" bestFit="1" customWidth="1"/>
    <col min="4617" max="4617" width="6.25" style="973" bestFit="1" customWidth="1"/>
    <col min="4618" max="4618" width="4.75" style="973" bestFit="1" customWidth="1"/>
    <col min="4619" max="4619" width="6.125" style="973" customWidth="1"/>
    <col min="4620" max="4620" width="6.25" style="973" bestFit="1" customWidth="1"/>
    <col min="4621" max="4621" width="4.75" style="973" bestFit="1" customWidth="1"/>
    <col min="4622" max="4622" width="6.25" style="973" bestFit="1" customWidth="1"/>
    <col min="4623" max="4623" width="4.5" style="973" customWidth="1"/>
    <col min="4624" max="4624" width="6.25" style="973" bestFit="1" customWidth="1"/>
    <col min="4625" max="4625" width="4.75" style="973" bestFit="1" customWidth="1"/>
    <col min="4626" max="4626" width="6.25" style="973" bestFit="1" customWidth="1"/>
    <col min="4627" max="4627" width="4.75" style="973" bestFit="1" customWidth="1"/>
    <col min="4628" max="4628" width="4.625" style="973" customWidth="1"/>
    <col min="4629" max="4629" width="9" style="973"/>
    <col min="4630" max="4630" width="4.625" style="973" customWidth="1"/>
    <col min="4631" max="4631" width="9" style="973"/>
    <col min="4632" max="4632" width="4.625" style="973" customWidth="1"/>
    <col min="4633" max="4633" width="9" style="973"/>
    <col min="4634" max="4634" width="4.625" style="973" customWidth="1"/>
    <col min="4635" max="4635" width="9" style="973"/>
    <col min="4636" max="4636" width="4.625" style="973" customWidth="1"/>
    <col min="4637" max="4864" width="9" style="973"/>
    <col min="4865" max="4865" width="5.625" style="973" customWidth="1"/>
    <col min="4866" max="4866" width="3" style="973" customWidth="1"/>
    <col min="4867" max="4867" width="15.375" style="973" customWidth="1"/>
    <col min="4868" max="4868" width="7.25" style="973" bestFit="1" customWidth="1"/>
    <col min="4869" max="4869" width="6.25" style="973" bestFit="1" customWidth="1"/>
    <col min="4870" max="4870" width="4.75" style="973" bestFit="1" customWidth="1"/>
    <col min="4871" max="4871" width="6.25" style="973" bestFit="1" customWidth="1"/>
    <col min="4872" max="4872" width="4.75" style="973" bestFit="1" customWidth="1"/>
    <col min="4873" max="4873" width="6.25" style="973" bestFit="1" customWidth="1"/>
    <col min="4874" max="4874" width="4.75" style="973" bestFit="1" customWidth="1"/>
    <col min="4875" max="4875" width="6.125" style="973" customWidth="1"/>
    <col min="4876" max="4876" width="6.25" style="973" bestFit="1" customWidth="1"/>
    <col min="4877" max="4877" width="4.75" style="973" bestFit="1" customWidth="1"/>
    <col min="4878" max="4878" width="6.25" style="973" bestFit="1" customWidth="1"/>
    <col min="4879" max="4879" width="4.5" style="973" customWidth="1"/>
    <col min="4880" max="4880" width="6.25" style="973" bestFit="1" customWidth="1"/>
    <col min="4881" max="4881" width="4.75" style="973" bestFit="1" customWidth="1"/>
    <col min="4882" max="4882" width="6.25" style="973" bestFit="1" customWidth="1"/>
    <col min="4883" max="4883" width="4.75" style="973" bestFit="1" customWidth="1"/>
    <col min="4884" max="4884" width="4.625" style="973" customWidth="1"/>
    <col min="4885" max="4885" width="9" style="973"/>
    <col min="4886" max="4886" width="4.625" style="973" customWidth="1"/>
    <col min="4887" max="4887" width="9" style="973"/>
    <col min="4888" max="4888" width="4.625" style="973" customWidth="1"/>
    <col min="4889" max="4889" width="9" style="973"/>
    <col min="4890" max="4890" width="4.625" style="973" customWidth="1"/>
    <col min="4891" max="4891" width="9" style="973"/>
    <col min="4892" max="4892" width="4.625" style="973" customWidth="1"/>
    <col min="4893" max="5120" width="9" style="973"/>
    <col min="5121" max="5121" width="5.625" style="973" customWidth="1"/>
    <col min="5122" max="5122" width="3" style="973" customWidth="1"/>
    <col min="5123" max="5123" width="15.375" style="973" customWidth="1"/>
    <col min="5124" max="5124" width="7.25" style="973" bestFit="1" customWidth="1"/>
    <col min="5125" max="5125" width="6.25" style="973" bestFit="1" customWidth="1"/>
    <col min="5126" max="5126" width="4.75" style="973" bestFit="1" customWidth="1"/>
    <col min="5127" max="5127" width="6.25" style="973" bestFit="1" customWidth="1"/>
    <col min="5128" max="5128" width="4.75" style="973" bestFit="1" customWidth="1"/>
    <col min="5129" max="5129" width="6.25" style="973" bestFit="1" customWidth="1"/>
    <col min="5130" max="5130" width="4.75" style="973" bestFit="1" customWidth="1"/>
    <col min="5131" max="5131" width="6.125" style="973" customWidth="1"/>
    <col min="5132" max="5132" width="6.25" style="973" bestFit="1" customWidth="1"/>
    <col min="5133" max="5133" width="4.75" style="973" bestFit="1" customWidth="1"/>
    <col min="5134" max="5134" width="6.25" style="973" bestFit="1" customWidth="1"/>
    <col min="5135" max="5135" width="4.5" style="973" customWidth="1"/>
    <col min="5136" max="5136" width="6.25" style="973" bestFit="1" customWidth="1"/>
    <col min="5137" max="5137" width="4.75" style="973" bestFit="1" customWidth="1"/>
    <col min="5138" max="5138" width="6.25" style="973" bestFit="1" customWidth="1"/>
    <col min="5139" max="5139" width="4.75" style="973" bestFit="1" customWidth="1"/>
    <col min="5140" max="5140" width="4.625" style="973" customWidth="1"/>
    <col min="5141" max="5141" width="9" style="973"/>
    <col min="5142" max="5142" width="4.625" style="973" customWidth="1"/>
    <col min="5143" max="5143" width="9" style="973"/>
    <col min="5144" max="5144" width="4.625" style="973" customWidth="1"/>
    <col min="5145" max="5145" width="9" style="973"/>
    <col min="5146" max="5146" width="4.625" style="973" customWidth="1"/>
    <col min="5147" max="5147" width="9" style="973"/>
    <col min="5148" max="5148" width="4.625" style="973" customWidth="1"/>
    <col min="5149" max="5376" width="9" style="973"/>
    <col min="5377" max="5377" width="5.625" style="973" customWidth="1"/>
    <col min="5378" max="5378" width="3" style="973" customWidth="1"/>
    <col min="5379" max="5379" width="15.375" style="973" customWidth="1"/>
    <col min="5380" max="5380" width="7.25" style="973" bestFit="1" customWidth="1"/>
    <col min="5381" max="5381" width="6.25" style="973" bestFit="1" customWidth="1"/>
    <col min="5382" max="5382" width="4.75" style="973" bestFit="1" customWidth="1"/>
    <col min="5383" max="5383" width="6.25" style="973" bestFit="1" customWidth="1"/>
    <col min="5384" max="5384" width="4.75" style="973" bestFit="1" customWidth="1"/>
    <col min="5385" max="5385" width="6.25" style="973" bestFit="1" customWidth="1"/>
    <col min="5386" max="5386" width="4.75" style="973" bestFit="1" customWidth="1"/>
    <col min="5387" max="5387" width="6.125" style="973" customWidth="1"/>
    <col min="5388" max="5388" width="6.25" style="973" bestFit="1" customWidth="1"/>
    <col min="5389" max="5389" width="4.75" style="973" bestFit="1" customWidth="1"/>
    <col min="5390" max="5390" width="6.25" style="973" bestFit="1" customWidth="1"/>
    <col min="5391" max="5391" width="4.5" style="973" customWidth="1"/>
    <col min="5392" max="5392" width="6.25" style="973" bestFit="1" customWidth="1"/>
    <col min="5393" max="5393" width="4.75" style="973" bestFit="1" customWidth="1"/>
    <col min="5394" max="5394" width="6.25" style="973" bestFit="1" customWidth="1"/>
    <col min="5395" max="5395" width="4.75" style="973" bestFit="1" customWidth="1"/>
    <col min="5396" max="5396" width="4.625" style="973" customWidth="1"/>
    <col min="5397" max="5397" width="9" style="973"/>
    <col min="5398" max="5398" width="4.625" style="973" customWidth="1"/>
    <col min="5399" max="5399" width="9" style="973"/>
    <col min="5400" max="5400" width="4.625" style="973" customWidth="1"/>
    <col min="5401" max="5401" width="9" style="973"/>
    <col min="5402" max="5402" width="4.625" style="973" customWidth="1"/>
    <col min="5403" max="5403" width="9" style="973"/>
    <col min="5404" max="5404" width="4.625" style="973" customWidth="1"/>
    <col min="5405" max="5632" width="9" style="973"/>
    <col min="5633" max="5633" width="5.625" style="973" customWidth="1"/>
    <col min="5634" max="5634" width="3" style="973" customWidth="1"/>
    <col min="5635" max="5635" width="15.375" style="973" customWidth="1"/>
    <col min="5636" max="5636" width="7.25" style="973" bestFit="1" customWidth="1"/>
    <col min="5637" max="5637" width="6.25" style="973" bestFit="1" customWidth="1"/>
    <col min="5638" max="5638" width="4.75" style="973" bestFit="1" customWidth="1"/>
    <col min="5639" max="5639" width="6.25" style="973" bestFit="1" customWidth="1"/>
    <col min="5640" max="5640" width="4.75" style="973" bestFit="1" customWidth="1"/>
    <col min="5641" max="5641" width="6.25" style="973" bestFit="1" customWidth="1"/>
    <col min="5642" max="5642" width="4.75" style="973" bestFit="1" customWidth="1"/>
    <col min="5643" max="5643" width="6.125" style="973" customWidth="1"/>
    <col min="5644" max="5644" width="6.25" style="973" bestFit="1" customWidth="1"/>
    <col min="5645" max="5645" width="4.75" style="973" bestFit="1" customWidth="1"/>
    <col min="5646" max="5646" width="6.25" style="973" bestFit="1" customWidth="1"/>
    <col min="5647" max="5647" width="4.5" style="973" customWidth="1"/>
    <col min="5648" max="5648" width="6.25" style="973" bestFit="1" customWidth="1"/>
    <col min="5649" max="5649" width="4.75" style="973" bestFit="1" customWidth="1"/>
    <col min="5650" max="5650" width="6.25" style="973" bestFit="1" customWidth="1"/>
    <col min="5651" max="5651" width="4.75" style="973" bestFit="1" customWidth="1"/>
    <col min="5652" max="5652" width="4.625" style="973" customWidth="1"/>
    <col min="5653" max="5653" width="9" style="973"/>
    <col min="5654" max="5654" width="4.625" style="973" customWidth="1"/>
    <col min="5655" max="5655" width="9" style="973"/>
    <col min="5656" max="5656" width="4.625" style="973" customWidth="1"/>
    <col min="5657" max="5657" width="9" style="973"/>
    <col min="5658" max="5658" width="4.625" style="973" customWidth="1"/>
    <col min="5659" max="5659" width="9" style="973"/>
    <col min="5660" max="5660" width="4.625" style="973" customWidth="1"/>
    <col min="5661" max="5888" width="9" style="973"/>
    <col min="5889" max="5889" width="5.625" style="973" customWidth="1"/>
    <col min="5890" max="5890" width="3" style="973" customWidth="1"/>
    <col min="5891" max="5891" width="15.375" style="973" customWidth="1"/>
    <col min="5892" max="5892" width="7.25" style="973" bestFit="1" customWidth="1"/>
    <col min="5893" max="5893" width="6.25" style="973" bestFit="1" customWidth="1"/>
    <col min="5894" max="5894" width="4.75" style="973" bestFit="1" customWidth="1"/>
    <col min="5895" max="5895" width="6.25" style="973" bestFit="1" customWidth="1"/>
    <col min="5896" max="5896" width="4.75" style="973" bestFit="1" customWidth="1"/>
    <col min="5897" max="5897" width="6.25" style="973" bestFit="1" customWidth="1"/>
    <col min="5898" max="5898" width="4.75" style="973" bestFit="1" customWidth="1"/>
    <col min="5899" max="5899" width="6.125" style="973" customWidth="1"/>
    <col min="5900" max="5900" width="6.25" style="973" bestFit="1" customWidth="1"/>
    <col min="5901" max="5901" width="4.75" style="973" bestFit="1" customWidth="1"/>
    <col min="5902" max="5902" width="6.25" style="973" bestFit="1" customWidth="1"/>
    <col min="5903" max="5903" width="4.5" style="973" customWidth="1"/>
    <col min="5904" max="5904" width="6.25" style="973" bestFit="1" customWidth="1"/>
    <col min="5905" max="5905" width="4.75" style="973" bestFit="1" customWidth="1"/>
    <col min="5906" max="5906" width="6.25" style="973" bestFit="1" customWidth="1"/>
    <col min="5907" max="5907" width="4.75" style="973" bestFit="1" customWidth="1"/>
    <col min="5908" max="5908" width="4.625" style="973" customWidth="1"/>
    <col min="5909" max="5909" width="9" style="973"/>
    <col min="5910" max="5910" width="4.625" style="973" customWidth="1"/>
    <col min="5911" max="5911" width="9" style="973"/>
    <col min="5912" max="5912" width="4.625" style="973" customWidth="1"/>
    <col min="5913" max="5913" width="9" style="973"/>
    <col min="5914" max="5914" width="4.625" style="973" customWidth="1"/>
    <col min="5915" max="5915" width="9" style="973"/>
    <col min="5916" max="5916" width="4.625" style="973" customWidth="1"/>
    <col min="5917" max="6144" width="9" style="973"/>
    <col min="6145" max="6145" width="5.625" style="973" customWidth="1"/>
    <col min="6146" max="6146" width="3" style="973" customWidth="1"/>
    <col min="6147" max="6147" width="15.375" style="973" customWidth="1"/>
    <col min="6148" max="6148" width="7.25" style="973" bestFit="1" customWidth="1"/>
    <col min="6149" max="6149" width="6.25" style="973" bestFit="1" customWidth="1"/>
    <col min="6150" max="6150" width="4.75" style="973" bestFit="1" customWidth="1"/>
    <col min="6151" max="6151" width="6.25" style="973" bestFit="1" customWidth="1"/>
    <col min="6152" max="6152" width="4.75" style="973" bestFit="1" customWidth="1"/>
    <col min="6153" max="6153" width="6.25" style="973" bestFit="1" customWidth="1"/>
    <col min="6154" max="6154" width="4.75" style="973" bestFit="1" customWidth="1"/>
    <col min="6155" max="6155" width="6.125" style="973" customWidth="1"/>
    <col min="6156" max="6156" width="6.25" style="973" bestFit="1" customWidth="1"/>
    <col min="6157" max="6157" width="4.75" style="973" bestFit="1" customWidth="1"/>
    <col min="6158" max="6158" width="6.25" style="973" bestFit="1" customWidth="1"/>
    <col min="6159" max="6159" width="4.5" style="973" customWidth="1"/>
    <col min="6160" max="6160" width="6.25" style="973" bestFit="1" customWidth="1"/>
    <col min="6161" max="6161" width="4.75" style="973" bestFit="1" customWidth="1"/>
    <col min="6162" max="6162" width="6.25" style="973" bestFit="1" customWidth="1"/>
    <col min="6163" max="6163" width="4.75" style="973" bestFit="1" customWidth="1"/>
    <col min="6164" max="6164" width="4.625" style="973" customWidth="1"/>
    <col min="6165" max="6165" width="9" style="973"/>
    <col min="6166" max="6166" width="4.625" style="973" customWidth="1"/>
    <col min="6167" max="6167" width="9" style="973"/>
    <col min="6168" max="6168" width="4.625" style="973" customWidth="1"/>
    <col min="6169" max="6169" width="9" style="973"/>
    <col min="6170" max="6170" width="4.625" style="973" customWidth="1"/>
    <col min="6171" max="6171" width="9" style="973"/>
    <col min="6172" max="6172" width="4.625" style="973" customWidth="1"/>
    <col min="6173" max="6400" width="9" style="973"/>
    <col min="6401" max="6401" width="5.625" style="973" customWidth="1"/>
    <col min="6402" max="6402" width="3" style="973" customWidth="1"/>
    <col min="6403" max="6403" width="15.375" style="973" customWidth="1"/>
    <col min="6404" max="6404" width="7.25" style="973" bestFit="1" customWidth="1"/>
    <col min="6405" max="6405" width="6.25" style="973" bestFit="1" customWidth="1"/>
    <col min="6406" max="6406" width="4.75" style="973" bestFit="1" customWidth="1"/>
    <col min="6407" max="6407" width="6.25" style="973" bestFit="1" customWidth="1"/>
    <col min="6408" max="6408" width="4.75" style="973" bestFit="1" customWidth="1"/>
    <col min="6409" max="6409" width="6.25" style="973" bestFit="1" customWidth="1"/>
    <col min="6410" max="6410" width="4.75" style="973" bestFit="1" customWidth="1"/>
    <col min="6411" max="6411" width="6.125" style="973" customWidth="1"/>
    <col min="6412" max="6412" width="6.25" style="973" bestFit="1" customWidth="1"/>
    <col min="6413" max="6413" width="4.75" style="973" bestFit="1" customWidth="1"/>
    <col min="6414" max="6414" width="6.25" style="973" bestFit="1" customWidth="1"/>
    <col min="6415" max="6415" width="4.5" style="973" customWidth="1"/>
    <col min="6416" max="6416" width="6.25" style="973" bestFit="1" customWidth="1"/>
    <col min="6417" max="6417" width="4.75" style="973" bestFit="1" customWidth="1"/>
    <col min="6418" max="6418" width="6.25" style="973" bestFit="1" customWidth="1"/>
    <col min="6419" max="6419" width="4.75" style="973" bestFit="1" customWidth="1"/>
    <col min="6420" max="6420" width="4.625" style="973" customWidth="1"/>
    <col min="6421" max="6421" width="9" style="973"/>
    <col min="6422" max="6422" width="4.625" style="973" customWidth="1"/>
    <col min="6423" max="6423" width="9" style="973"/>
    <col min="6424" max="6424" width="4.625" style="973" customWidth="1"/>
    <col min="6425" max="6425" width="9" style="973"/>
    <col min="6426" max="6426" width="4.625" style="973" customWidth="1"/>
    <col min="6427" max="6427" width="9" style="973"/>
    <col min="6428" max="6428" width="4.625" style="973" customWidth="1"/>
    <col min="6429" max="6656" width="9" style="973"/>
    <col min="6657" max="6657" width="5.625" style="973" customWidth="1"/>
    <col min="6658" max="6658" width="3" style="973" customWidth="1"/>
    <col min="6659" max="6659" width="15.375" style="973" customWidth="1"/>
    <col min="6660" max="6660" width="7.25" style="973" bestFit="1" customWidth="1"/>
    <col min="6661" max="6661" width="6.25" style="973" bestFit="1" customWidth="1"/>
    <col min="6662" max="6662" width="4.75" style="973" bestFit="1" customWidth="1"/>
    <col min="6663" max="6663" width="6.25" style="973" bestFit="1" customWidth="1"/>
    <col min="6664" max="6664" width="4.75" style="973" bestFit="1" customWidth="1"/>
    <col min="6665" max="6665" width="6.25" style="973" bestFit="1" customWidth="1"/>
    <col min="6666" max="6666" width="4.75" style="973" bestFit="1" customWidth="1"/>
    <col min="6667" max="6667" width="6.125" style="973" customWidth="1"/>
    <col min="6668" max="6668" width="6.25" style="973" bestFit="1" customWidth="1"/>
    <col min="6669" max="6669" width="4.75" style="973" bestFit="1" customWidth="1"/>
    <col min="6670" max="6670" width="6.25" style="973" bestFit="1" customWidth="1"/>
    <col min="6671" max="6671" width="4.5" style="973" customWidth="1"/>
    <col min="6672" max="6672" width="6.25" style="973" bestFit="1" customWidth="1"/>
    <col min="6673" max="6673" width="4.75" style="973" bestFit="1" customWidth="1"/>
    <col min="6674" max="6674" width="6.25" style="973" bestFit="1" customWidth="1"/>
    <col min="6675" max="6675" width="4.75" style="973" bestFit="1" customWidth="1"/>
    <col min="6676" max="6676" width="4.625" style="973" customWidth="1"/>
    <col min="6677" max="6677" width="9" style="973"/>
    <col min="6678" max="6678" width="4.625" style="973" customWidth="1"/>
    <col min="6679" max="6679" width="9" style="973"/>
    <col min="6680" max="6680" width="4.625" style="973" customWidth="1"/>
    <col min="6681" max="6681" width="9" style="973"/>
    <col min="6682" max="6682" width="4.625" style="973" customWidth="1"/>
    <col min="6683" max="6683" width="9" style="973"/>
    <col min="6684" max="6684" width="4.625" style="973" customWidth="1"/>
    <col min="6685" max="6912" width="9" style="973"/>
    <col min="6913" max="6913" width="5.625" style="973" customWidth="1"/>
    <col min="6914" max="6914" width="3" style="973" customWidth="1"/>
    <col min="6915" max="6915" width="15.375" style="973" customWidth="1"/>
    <col min="6916" max="6916" width="7.25" style="973" bestFit="1" customWidth="1"/>
    <col min="6917" max="6917" width="6.25" style="973" bestFit="1" customWidth="1"/>
    <col min="6918" max="6918" width="4.75" style="973" bestFit="1" customWidth="1"/>
    <col min="6919" max="6919" width="6.25" style="973" bestFit="1" customWidth="1"/>
    <col min="6920" max="6920" width="4.75" style="973" bestFit="1" customWidth="1"/>
    <col min="6921" max="6921" width="6.25" style="973" bestFit="1" customWidth="1"/>
    <col min="6922" max="6922" width="4.75" style="973" bestFit="1" customWidth="1"/>
    <col min="6923" max="6923" width="6.125" style="973" customWidth="1"/>
    <col min="6924" max="6924" width="6.25" style="973" bestFit="1" customWidth="1"/>
    <col min="6925" max="6925" width="4.75" style="973" bestFit="1" customWidth="1"/>
    <col min="6926" max="6926" width="6.25" style="973" bestFit="1" customWidth="1"/>
    <col min="6927" max="6927" width="4.5" style="973" customWidth="1"/>
    <col min="6928" max="6928" width="6.25" style="973" bestFit="1" customWidth="1"/>
    <col min="6929" max="6929" width="4.75" style="973" bestFit="1" customWidth="1"/>
    <col min="6930" max="6930" width="6.25" style="973" bestFit="1" customWidth="1"/>
    <col min="6931" max="6931" width="4.75" style="973" bestFit="1" customWidth="1"/>
    <col min="6932" max="6932" width="4.625" style="973" customWidth="1"/>
    <col min="6933" max="6933" width="9" style="973"/>
    <col min="6934" max="6934" width="4.625" style="973" customWidth="1"/>
    <col min="6935" max="6935" width="9" style="973"/>
    <col min="6936" max="6936" width="4.625" style="973" customWidth="1"/>
    <col min="6937" max="6937" width="9" style="973"/>
    <col min="6938" max="6938" width="4.625" style="973" customWidth="1"/>
    <col min="6939" max="6939" width="9" style="973"/>
    <col min="6940" max="6940" width="4.625" style="973" customWidth="1"/>
    <col min="6941" max="7168" width="9" style="973"/>
    <col min="7169" max="7169" width="5.625" style="973" customWidth="1"/>
    <col min="7170" max="7170" width="3" style="973" customWidth="1"/>
    <col min="7171" max="7171" width="15.375" style="973" customWidth="1"/>
    <col min="7172" max="7172" width="7.25" style="973" bestFit="1" customWidth="1"/>
    <col min="7173" max="7173" width="6.25" style="973" bestFit="1" customWidth="1"/>
    <col min="7174" max="7174" width="4.75" style="973" bestFit="1" customWidth="1"/>
    <col min="7175" max="7175" width="6.25" style="973" bestFit="1" customWidth="1"/>
    <col min="7176" max="7176" width="4.75" style="973" bestFit="1" customWidth="1"/>
    <col min="7177" max="7177" width="6.25" style="973" bestFit="1" customWidth="1"/>
    <col min="7178" max="7178" width="4.75" style="973" bestFit="1" customWidth="1"/>
    <col min="7179" max="7179" width="6.125" style="973" customWidth="1"/>
    <col min="7180" max="7180" width="6.25" style="973" bestFit="1" customWidth="1"/>
    <col min="7181" max="7181" width="4.75" style="973" bestFit="1" customWidth="1"/>
    <col min="7182" max="7182" width="6.25" style="973" bestFit="1" customWidth="1"/>
    <col min="7183" max="7183" width="4.5" style="973" customWidth="1"/>
    <col min="7184" max="7184" width="6.25" style="973" bestFit="1" customWidth="1"/>
    <col min="7185" max="7185" width="4.75" style="973" bestFit="1" customWidth="1"/>
    <col min="7186" max="7186" width="6.25" style="973" bestFit="1" customWidth="1"/>
    <col min="7187" max="7187" width="4.75" style="973" bestFit="1" customWidth="1"/>
    <col min="7188" max="7188" width="4.625" style="973" customWidth="1"/>
    <col min="7189" max="7189" width="9" style="973"/>
    <col min="7190" max="7190" width="4.625" style="973" customWidth="1"/>
    <col min="7191" max="7191" width="9" style="973"/>
    <col min="7192" max="7192" width="4.625" style="973" customWidth="1"/>
    <col min="7193" max="7193" width="9" style="973"/>
    <col min="7194" max="7194" width="4.625" style="973" customWidth="1"/>
    <col min="7195" max="7195" width="9" style="973"/>
    <col min="7196" max="7196" width="4.625" style="973" customWidth="1"/>
    <col min="7197" max="7424" width="9" style="973"/>
    <col min="7425" max="7425" width="5.625" style="973" customWidth="1"/>
    <col min="7426" max="7426" width="3" style="973" customWidth="1"/>
    <col min="7427" max="7427" width="15.375" style="973" customWidth="1"/>
    <col min="7428" max="7428" width="7.25" style="973" bestFit="1" customWidth="1"/>
    <col min="7429" max="7429" width="6.25" style="973" bestFit="1" customWidth="1"/>
    <col min="7430" max="7430" width="4.75" style="973" bestFit="1" customWidth="1"/>
    <col min="7431" max="7431" width="6.25" style="973" bestFit="1" customWidth="1"/>
    <col min="7432" max="7432" width="4.75" style="973" bestFit="1" customWidth="1"/>
    <col min="7433" max="7433" width="6.25" style="973" bestFit="1" customWidth="1"/>
    <col min="7434" max="7434" width="4.75" style="973" bestFit="1" customWidth="1"/>
    <col min="7435" max="7435" width="6.125" style="973" customWidth="1"/>
    <col min="7436" max="7436" width="6.25" style="973" bestFit="1" customWidth="1"/>
    <col min="7437" max="7437" width="4.75" style="973" bestFit="1" customWidth="1"/>
    <col min="7438" max="7438" width="6.25" style="973" bestFit="1" customWidth="1"/>
    <col min="7439" max="7439" width="4.5" style="973" customWidth="1"/>
    <col min="7440" max="7440" width="6.25" style="973" bestFit="1" customWidth="1"/>
    <col min="7441" max="7441" width="4.75" style="973" bestFit="1" customWidth="1"/>
    <col min="7442" max="7442" width="6.25" style="973" bestFit="1" customWidth="1"/>
    <col min="7443" max="7443" width="4.75" style="973" bestFit="1" customWidth="1"/>
    <col min="7444" max="7444" width="4.625" style="973" customWidth="1"/>
    <col min="7445" max="7445" width="9" style="973"/>
    <col min="7446" max="7446" width="4.625" style="973" customWidth="1"/>
    <col min="7447" max="7447" width="9" style="973"/>
    <col min="7448" max="7448" width="4.625" style="973" customWidth="1"/>
    <col min="7449" max="7449" width="9" style="973"/>
    <col min="7450" max="7450" width="4.625" style="973" customWidth="1"/>
    <col min="7451" max="7451" width="9" style="973"/>
    <col min="7452" max="7452" width="4.625" style="973" customWidth="1"/>
    <col min="7453" max="7680" width="9" style="973"/>
    <col min="7681" max="7681" width="5.625" style="973" customWidth="1"/>
    <col min="7682" max="7682" width="3" style="973" customWidth="1"/>
    <col min="7683" max="7683" width="15.375" style="973" customWidth="1"/>
    <col min="7684" max="7684" width="7.25" style="973" bestFit="1" customWidth="1"/>
    <col min="7685" max="7685" width="6.25" style="973" bestFit="1" customWidth="1"/>
    <col min="7686" max="7686" width="4.75" style="973" bestFit="1" customWidth="1"/>
    <col min="7687" max="7687" width="6.25" style="973" bestFit="1" customWidth="1"/>
    <col min="7688" max="7688" width="4.75" style="973" bestFit="1" customWidth="1"/>
    <col min="7689" max="7689" width="6.25" style="973" bestFit="1" customWidth="1"/>
    <col min="7690" max="7690" width="4.75" style="973" bestFit="1" customWidth="1"/>
    <col min="7691" max="7691" width="6.125" style="973" customWidth="1"/>
    <col min="7692" max="7692" width="6.25" style="973" bestFit="1" customWidth="1"/>
    <col min="7693" max="7693" width="4.75" style="973" bestFit="1" customWidth="1"/>
    <col min="7694" max="7694" width="6.25" style="973" bestFit="1" customWidth="1"/>
    <col min="7695" max="7695" width="4.5" style="973" customWidth="1"/>
    <col min="7696" max="7696" width="6.25" style="973" bestFit="1" customWidth="1"/>
    <col min="7697" max="7697" width="4.75" style="973" bestFit="1" customWidth="1"/>
    <col min="7698" max="7698" width="6.25" style="973" bestFit="1" customWidth="1"/>
    <col min="7699" max="7699" width="4.75" style="973" bestFit="1" customWidth="1"/>
    <col min="7700" max="7700" width="4.625" style="973" customWidth="1"/>
    <col min="7701" max="7701" width="9" style="973"/>
    <col min="7702" max="7702" width="4.625" style="973" customWidth="1"/>
    <col min="7703" max="7703" width="9" style="973"/>
    <col min="7704" max="7704" width="4.625" style="973" customWidth="1"/>
    <col min="7705" max="7705" width="9" style="973"/>
    <col min="7706" max="7706" width="4.625" style="973" customWidth="1"/>
    <col min="7707" max="7707" width="9" style="973"/>
    <col min="7708" max="7708" width="4.625" style="973" customWidth="1"/>
    <col min="7709" max="7936" width="9" style="973"/>
    <col min="7937" max="7937" width="5.625" style="973" customWidth="1"/>
    <col min="7938" max="7938" width="3" style="973" customWidth="1"/>
    <col min="7939" max="7939" width="15.375" style="973" customWidth="1"/>
    <col min="7940" max="7940" width="7.25" style="973" bestFit="1" customWidth="1"/>
    <col min="7941" max="7941" width="6.25" style="973" bestFit="1" customWidth="1"/>
    <col min="7942" max="7942" width="4.75" style="973" bestFit="1" customWidth="1"/>
    <col min="7943" max="7943" width="6.25" style="973" bestFit="1" customWidth="1"/>
    <col min="7944" max="7944" width="4.75" style="973" bestFit="1" customWidth="1"/>
    <col min="7945" max="7945" width="6.25" style="973" bestFit="1" customWidth="1"/>
    <col min="7946" max="7946" width="4.75" style="973" bestFit="1" customWidth="1"/>
    <col min="7947" max="7947" width="6.125" style="973" customWidth="1"/>
    <col min="7948" max="7948" width="6.25" style="973" bestFit="1" customWidth="1"/>
    <col min="7949" max="7949" width="4.75" style="973" bestFit="1" customWidth="1"/>
    <col min="7950" max="7950" width="6.25" style="973" bestFit="1" customWidth="1"/>
    <col min="7951" max="7951" width="4.5" style="973" customWidth="1"/>
    <col min="7952" max="7952" width="6.25" style="973" bestFit="1" customWidth="1"/>
    <col min="7953" max="7953" width="4.75" style="973" bestFit="1" customWidth="1"/>
    <col min="7954" max="7954" width="6.25" style="973" bestFit="1" customWidth="1"/>
    <col min="7955" max="7955" width="4.75" style="973" bestFit="1" customWidth="1"/>
    <col min="7956" max="7956" width="4.625" style="973" customWidth="1"/>
    <col min="7957" max="7957" width="9" style="973"/>
    <col min="7958" max="7958" width="4.625" style="973" customWidth="1"/>
    <col min="7959" max="7959" width="9" style="973"/>
    <col min="7960" max="7960" width="4.625" style="973" customWidth="1"/>
    <col min="7961" max="7961" width="9" style="973"/>
    <col min="7962" max="7962" width="4.625" style="973" customWidth="1"/>
    <col min="7963" max="7963" width="9" style="973"/>
    <col min="7964" max="7964" width="4.625" style="973" customWidth="1"/>
    <col min="7965" max="8192" width="9" style="973"/>
    <col min="8193" max="8193" width="5.625" style="973" customWidth="1"/>
    <col min="8194" max="8194" width="3" style="973" customWidth="1"/>
    <col min="8195" max="8195" width="15.375" style="973" customWidth="1"/>
    <col min="8196" max="8196" width="7.25" style="973" bestFit="1" customWidth="1"/>
    <col min="8197" max="8197" width="6.25" style="973" bestFit="1" customWidth="1"/>
    <col min="8198" max="8198" width="4.75" style="973" bestFit="1" customWidth="1"/>
    <col min="8199" max="8199" width="6.25" style="973" bestFit="1" customWidth="1"/>
    <col min="8200" max="8200" width="4.75" style="973" bestFit="1" customWidth="1"/>
    <col min="8201" max="8201" width="6.25" style="973" bestFit="1" customWidth="1"/>
    <col min="8202" max="8202" width="4.75" style="973" bestFit="1" customWidth="1"/>
    <col min="8203" max="8203" width="6.125" style="973" customWidth="1"/>
    <col min="8204" max="8204" width="6.25" style="973" bestFit="1" customWidth="1"/>
    <col min="8205" max="8205" width="4.75" style="973" bestFit="1" customWidth="1"/>
    <col min="8206" max="8206" width="6.25" style="973" bestFit="1" customWidth="1"/>
    <col min="8207" max="8207" width="4.5" style="973" customWidth="1"/>
    <col min="8208" max="8208" width="6.25" style="973" bestFit="1" customWidth="1"/>
    <col min="8209" max="8209" width="4.75" style="973" bestFit="1" customWidth="1"/>
    <col min="8210" max="8210" width="6.25" style="973" bestFit="1" customWidth="1"/>
    <col min="8211" max="8211" width="4.75" style="973" bestFit="1" customWidth="1"/>
    <col min="8212" max="8212" width="4.625" style="973" customWidth="1"/>
    <col min="8213" max="8213" width="9" style="973"/>
    <col min="8214" max="8214" width="4.625" style="973" customWidth="1"/>
    <col min="8215" max="8215" width="9" style="973"/>
    <col min="8216" max="8216" width="4.625" style="973" customWidth="1"/>
    <col min="8217" max="8217" width="9" style="973"/>
    <col min="8218" max="8218" width="4.625" style="973" customWidth="1"/>
    <col min="8219" max="8219" width="9" style="973"/>
    <col min="8220" max="8220" width="4.625" style="973" customWidth="1"/>
    <col min="8221" max="8448" width="9" style="973"/>
    <col min="8449" max="8449" width="5.625" style="973" customWidth="1"/>
    <col min="8450" max="8450" width="3" style="973" customWidth="1"/>
    <col min="8451" max="8451" width="15.375" style="973" customWidth="1"/>
    <col min="8452" max="8452" width="7.25" style="973" bestFit="1" customWidth="1"/>
    <col min="8453" max="8453" width="6.25" style="973" bestFit="1" customWidth="1"/>
    <col min="8454" max="8454" width="4.75" style="973" bestFit="1" customWidth="1"/>
    <col min="8455" max="8455" width="6.25" style="973" bestFit="1" customWidth="1"/>
    <col min="8456" max="8456" width="4.75" style="973" bestFit="1" customWidth="1"/>
    <col min="8457" max="8457" width="6.25" style="973" bestFit="1" customWidth="1"/>
    <col min="8458" max="8458" width="4.75" style="973" bestFit="1" customWidth="1"/>
    <col min="8459" max="8459" width="6.125" style="973" customWidth="1"/>
    <col min="8460" max="8460" width="6.25" style="973" bestFit="1" customWidth="1"/>
    <col min="8461" max="8461" width="4.75" style="973" bestFit="1" customWidth="1"/>
    <col min="8462" max="8462" width="6.25" style="973" bestFit="1" customWidth="1"/>
    <col min="8463" max="8463" width="4.5" style="973" customWidth="1"/>
    <col min="8464" max="8464" width="6.25" style="973" bestFit="1" customWidth="1"/>
    <col min="8465" max="8465" width="4.75" style="973" bestFit="1" customWidth="1"/>
    <col min="8466" max="8466" width="6.25" style="973" bestFit="1" customWidth="1"/>
    <col min="8467" max="8467" width="4.75" style="973" bestFit="1" customWidth="1"/>
    <col min="8468" max="8468" width="4.625" style="973" customWidth="1"/>
    <col min="8469" max="8469" width="9" style="973"/>
    <col min="8470" max="8470" width="4.625" style="973" customWidth="1"/>
    <col min="8471" max="8471" width="9" style="973"/>
    <col min="8472" max="8472" width="4.625" style="973" customWidth="1"/>
    <col min="8473" max="8473" width="9" style="973"/>
    <col min="8474" max="8474" width="4.625" style="973" customWidth="1"/>
    <col min="8475" max="8475" width="9" style="973"/>
    <col min="8476" max="8476" width="4.625" style="973" customWidth="1"/>
    <col min="8477" max="8704" width="9" style="973"/>
    <col min="8705" max="8705" width="5.625" style="973" customWidth="1"/>
    <col min="8706" max="8706" width="3" style="973" customWidth="1"/>
    <col min="8707" max="8707" width="15.375" style="973" customWidth="1"/>
    <col min="8708" max="8708" width="7.25" style="973" bestFit="1" customWidth="1"/>
    <col min="8709" max="8709" width="6.25" style="973" bestFit="1" customWidth="1"/>
    <col min="8710" max="8710" width="4.75" style="973" bestFit="1" customWidth="1"/>
    <col min="8711" max="8711" width="6.25" style="973" bestFit="1" customWidth="1"/>
    <col min="8712" max="8712" width="4.75" style="973" bestFit="1" customWidth="1"/>
    <col min="8713" max="8713" width="6.25" style="973" bestFit="1" customWidth="1"/>
    <col min="8714" max="8714" width="4.75" style="973" bestFit="1" customWidth="1"/>
    <col min="8715" max="8715" width="6.125" style="973" customWidth="1"/>
    <col min="8716" max="8716" width="6.25" style="973" bestFit="1" customWidth="1"/>
    <col min="8717" max="8717" width="4.75" style="973" bestFit="1" customWidth="1"/>
    <col min="8718" max="8718" width="6.25" style="973" bestFit="1" customWidth="1"/>
    <col min="8719" max="8719" width="4.5" style="973" customWidth="1"/>
    <col min="8720" max="8720" width="6.25" style="973" bestFit="1" customWidth="1"/>
    <col min="8721" max="8721" width="4.75" style="973" bestFit="1" customWidth="1"/>
    <col min="8722" max="8722" width="6.25" style="973" bestFit="1" customWidth="1"/>
    <col min="8723" max="8723" width="4.75" style="973" bestFit="1" customWidth="1"/>
    <col min="8724" max="8724" width="4.625" style="973" customWidth="1"/>
    <col min="8725" max="8725" width="9" style="973"/>
    <col min="8726" max="8726" width="4.625" style="973" customWidth="1"/>
    <col min="8727" max="8727" width="9" style="973"/>
    <col min="8728" max="8728" width="4.625" style="973" customWidth="1"/>
    <col min="8729" max="8729" width="9" style="973"/>
    <col min="8730" max="8730" width="4.625" style="973" customWidth="1"/>
    <col min="8731" max="8731" width="9" style="973"/>
    <col min="8732" max="8732" width="4.625" style="973" customWidth="1"/>
    <col min="8733" max="8960" width="9" style="973"/>
    <col min="8961" max="8961" width="5.625" style="973" customWidth="1"/>
    <col min="8962" max="8962" width="3" style="973" customWidth="1"/>
    <col min="8963" max="8963" width="15.375" style="973" customWidth="1"/>
    <col min="8964" max="8964" width="7.25" style="973" bestFit="1" customWidth="1"/>
    <col min="8965" max="8965" width="6.25" style="973" bestFit="1" customWidth="1"/>
    <col min="8966" max="8966" width="4.75" style="973" bestFit="1" customWidth="1"/>
    <col min="8967" max="8967" width="6.25" style="973" bestFit="1" customWidth="1"/>
    <col min="8968" max="8968" width="4.75" style="973" bestFit="1" customWidth="1"/>
    <col min="8969" max="8969" width="6.25" style="973" bestFit="1" customWidth="1"/>
    <col min="8970" max="8970" width="4.75" style="973" bestFit="1" customWidth="1"/>
    <col min="8971" max="8971" width="6.125" style="973" customWidth="1"/>
    <col min="8972" max="8972" width="6.25" style="973" bestFit="1" customWidth="1"/>
    <col min="8973" max="8973" width="4.75" style="973" bestFit="1" customWidth="1"/>
    <col min="8974" max="8974" width="6.25" style="973" bestFit="1" customWidth="1"/>
    <col min="8975" max="8975" width="4.5" style="973" customWidth="1"/>
    <col min="8976" max="8976" width="6.25" style="973" bestFit="1" customWidth="1"/>
    <col min="8977" max="8977" width="4.75" style="973" bestFit="1" customWidth="1"/>
    <col min="8978" max="8978" width="6.25" style="973" bestFit="1" customWidth="1"/>
    <col min="8979" max="8979" width="4.75" style="973" bestFit="1" customWidth="1"/>
    <col min="8980" max="8980" width="4.625" style="973" customWidth="1"/>
    <col min="8981" max="8981" width="9" style="973"/>
    <col min="8982" max="8982" width="4.625" style="973" customWidth="1"/>
    <col min="8983" max="8983" width="9" style="973"/>
    <col min="8984" max="8984" width="4.625" style="973" customWidth="1"/>
    <col min="8985" max="8985" width="9" style="973"/>
    <col min="8986" max="8986" width="4.625" style="973" customWidth="1"/>
    <col min="8987" max="8987" width="9" style="973"/>
    <col min="8988" max="8988" width="4.625" style="973" customWidth="1"/>
    <col min="8989" max="9216" width="9" style="973"/>
    <col min="9217" max="9217" width="5.625" style="973" customWidth="1"/>
    <col min="9218" max="9218" width="3" style="973" customWidth="1"/>
    <col min="9219" max="9219" width="15.375" style="973" customWidth="1"/>
    <col min="9220" max="9220" width="7.25" style="973" bestFit="1" customWidth="1"/>
    <col min="9221" max="9221" width="6.25" style="973" bestFit="1" customWidth="1"/>
    <col min="9222" max="9222" width="4.75" style="973" bestFit="1" customWidth="1"/>
    <col min="9223" max="9223" width="6.25" style="973" bestFit="1" customWidth="1"/>
    <col min="9224" max="9224" width="4.75" style="973" bestFit="1" customWidth="1"/>
    <col min="9225" max="9225" width="6.25" style="973" bestFit="1" customWidth="1"/>
    <col min="9226" max="9226" width="4.75" style="973" bestFit="1" customWidth="1"/>
    <col min="9227" max="9227" width="6.125" style="973" customWidth="1"/>
    <col min="9228" max="9228" width="6.25" style="973" bestFit="1" customWidth="1"/>
    <col min="9229" max="9229" width="4.75" style="973" bestFit="1" customWidth="1"/>
    <col min="9230" max="9230" width="6.25" style="973" bestFit="1" customWidth="1"/>
    <col min="9231" max="9231" width="4.5" style="973" customWidth="1"/>
    <col min="9232" max="9232" width="6.25" style="973" bestFit="1" customWidth="1"/>
    <col min="9233" max="9233" width="4.75" style="973" bestFit="1" customWidth="1"/>
    <col min="9234" max="9234" width="6.25" style="973" bestFit="1" customWidth="1"/>
    <col min="9235" max="9235" width="4.75" style="973" bestFit="1" customWidth="1"/>
    <col min="9236" max="9236" width="4.625" style="973" customWidth="1"/>
    <col min="9237" max="9237" width="9" style="973"/>
    <col min="9238" max="9238" width="4.625" style="973" customWidth="1"/>
    <col min="9239" max="9239" width="9" style="973"/>
    <col min="9240" max="9240" width="4.625" style="973" customWidth="1"/>
    <col min="9241" max="9241" width="9" style="973"/>
    <col min="9242" max="9242" width="4.625" style="973" customWidth="1"/>
    <col min="9243" max="9243" width="9" style="973"/>
    <col min="9244" max="9244" width="4.625" style="973" customWidth="1"/>
    <col min="9245" max="9472" width="9" style="973"/>
    <col min="9473" max="9473" width="5.625" style="973" customWidth="1"/>
    <col min="9474" max="9474" width="3" style="973" customWidth="1"/>
    <col min="9475" max="9475" width="15.375" style="973" customWidth="1"/>
    <col min="9476" max="9476" width="7.25" style="973" bestFit="1" customWidth="1"/>
    <col min="9477" max="9477" width="6.25" style="973" bestFit="1" customWidth="1"/>
    <col min="9478" max="9478" width="4.75" style="973" bestFit="1" customWidth="1"/>
    <col min="9479" max="9479" width="6.25" style="973" bestFit="1" customWidth="1"/>
    <col min="9480" max="9480" width="4.75" style="973" bestFit="1" customWidth="1"/>
    <col min="9481" max="9481" width="6.25" style="973" bestFit="1" customWidth="1"/>
    <col min="9482" max="9482" width="4.75" style="973" bestFit="1" customWidth="1"/>
    <col min="9483" max="9483" width="6.125" style="973" customWidth="1"/>
    <col min="9484" max="9484" width="6.25" style="973" bestFit="1" customWidth="1"/>
    <col min="9485" max="9485" width="4.75" style="973" bestFit="1" customWidth="1"/>
    <col min="9486" max="9486" width="6.25" style="973" bestFit="1" customWidth="1"/>
    <col min="9487" max="9487" width="4.5" style="973" customWidth="1"/>
    <col min="9488" max="9488" width="6.25" style="973" bestFit="1" customWidth="1"/>
    <col min="9489" max="9489" width="4.75" style="973" bestFit="1" customWidth="1"/>
    <col min="9490" max="9490" width="6.25" style="973" bestFit="1" customWidth="1"/>
    <col min="9491" max="9491" width="4.75" style="973" bestFit="1" customWidth="1"/>
    <col min="9492" max="9492" width="4.625" style="973" customWidth="1"/>
    <col min="9493" max="9493" width="9" style="973"/>
    <col min="9494" max="9494" width="4.625" style="973" customWidth="1"/>
    <col min="9495" max="9495" width="9" style="973"/>
    <col min="9496" max="9496" width="4.625" style="973" customWidth="1"/>
    <col min="9497" max="9497" width="9" style="973"/>
    <col min="9498" max="9498" width="4.625" style="973" customWidth="1"/>
    <col min="9499" max="9499" width="9" style="973"/>
    <col min="9500" max="9500" width="4.625" style="973" customWidth="1"/>
    <col min="9501" max="9728" width="9" style="973"/>
    <col min="9729" max="9729" width="5.625" style="973" customWidth="1"/>
    <col min="9730" max="9730" width="3" style="973" customWidth="1"/>
    <col min="9731" max="9731" width="15.375" style="973" customWidth="1"/>
    <col min="9732" max="9732" width="7.25" style="973" bestFit="1" customWidth="1"/>
    <col min="9733" max="9733" width="6.25" style="973" bestFit="1" customWidth="1"/>
    <col min="9734" max="9734" width="4.75" style="973" bestFit="1" customWidth="1"/>
    <col min="9735" max="9735" width="6.25" style="973" bestFit="1" customWidth="1"/>
    <col min="9736" max="9736" width="4.75" style="973" bestFit="1" customWidth="1"/>
    <col min="9737" max="9737" width="6.25" style="973" bestFit="1" customWidth="1"/>
    <col min="9738" max="9738" width="4.75" style="973" bestFit="1" customWidth="1"/>
    <col min="9739" max="9739" width="6.125" style="973" customWidth="1"/>
    <col min="9740" max="9740" width="6.25" style="973" bestFit="1" customWidth="1"/>
    <col min="9741" max="9741" width="4.75" style="973" bestFit="1" customWidth="1"/>
    <col min="9742" max="9742" width="6.25" style="973" bestFit="1" customWidth="1"/>
    <col min="9743" max="9743" width="4.5" style="973" customWidth="1"/>
    <col min="9744" max="9744" width="6.25" style="973" bestFit="1" customWidth="1"/>
    <col min="9745" max="9745" width="4.75" style="973" bestFit="1" customWidth="1"/>
    <col min="9746" max="9746" width="6.25" style="973" bestFit="1" customWidth="1"/>
    <col min="9747" max="9747" width="4.75" style="973" bestFit="1" customWidth="1"/>
    <col min="9748" max="9748" width="4.625" style="973" customWidth="1"/>
    <col min="9749" max="9749" width="9" style="973"/>
    <col min="9750" max="9750" width="4.625" style="973" customWidth="1"/>
    <col min="9751" max="9751" width="9" style="973"/>
    <col min="9752" max="9752" width="4.625" style="973" customWidth="1"/>
    <col min="9753" max="9753" width="9" style="973"/>
    <col min="9754" max="9754" width="4.625" style="973" customWidth="1"/>
    <col min="9755" max="9755" width="9" style="973"/>
    <col min="9756" max="9756" width="4.625" style="973" customWidth="1"/>
    <col min="9757" max="9984" width="9" style="973"/>
    <col min="9985" max="9985" width="5.625" style="973" customWidth="1"/>
    <col min="9986" max="9986" width="3" style="973" customWidth="1"/>
    <col min="9987" max="9987" width="15.375" style="973" customWidth="1"/>
    <col min="9988" max="9988" width="7.25" style="973" bestFit="1" customWidth="1"/>
    <col min="9989" max="9989" width="6.25" style="973" bestFit="1" customWidth="1"/>
    <col min="9990" max="9990" width="4.75" style="973" bestFit="1" customWidth="1"/>
    <col min="9991" max="9991" width="6.25" style="973" bestFit="1" customWidth="1"/>
    <col min="9992" max="9992" width="4.75" style="973" bestFit="1" customWidth="1"/>
    <col min="9993" max="9993" width="6.25" style="973" bestFit="1" customWidth="1"/>
    <col min="9994" max="9994" width="4.75" style="973" bestFit="1" customWidth="1"/>
    <col min="9995" max="9995" width="6.125" style="973" customWidth="1"/>
    <col min="9996" max="9996" width="6.25" style="973" bestFit="1" customWidth="1"/>
    <col min="9997" max="9997" width="4.75" style="973" bestFit="1" customWidth="1"/>
    <col min="9998" max="9998" width="6.25" style="973" bestFit="1" customWidth="1"/>
    <col min="9999" max="9999" width="4.5" style="973" customWidth="1"/>
    <col min="10000" max="10000" width="6.25" style="973" bestFit="1" customWidth="1"/>
    <col min="10001" max="10001" width="4.75" style="973" bestFit="1" customWidth="1"/>
    <col min="10002" max="10002" width="6.25" style="973" bestFit="1" customWidth="1"/>
    <col min="10003" max="10003" width="4.75" style="973" bestFit="1" customWidth="1"/>
    <col min="10004" max="10004" width="4.625" style="973" customWidth="1"/>
    <col min="10005" max="10005" width="9" style="973"/>
    <col min="10006" max="10006" width="4.625" style="973" customWidth="1"/>
    <col min="10007" max="10007" width="9" style="973"/>
    <col min="10008" max="10008" width="4.625" style="973" customWidth="1"/>
    <col min="10009" max="10009" width="9" style="973"/>
    <col min="10010" max="10010" width="4.625" style="973" customWidth="1"/>
    <col min="10011" max="10011" width="9" style="973"/>
    <col min="10012" max="10012" width="4.625" style="973" customWidth="1"/>
    <col min="10013" max="10240" width="9" style="973"/>
    <col min="10241" max="10241" width="5.625" style="973" customWidth="1"/>
    <col min="10242" max="10242" width="3" style="973" customWidth="1"/>
    <col min="10243" max="10243" width="15.375" style="973" customWidth="1"/>
    <col min="10244" max="10244" width="7.25" style="973" bestFit="1" customWidth="1"/>
    <col min="10245" max="10245" width="6.25" style="973" bestFit="1" customWidth="1"/>
    <col min="10246" max="10246" width="4.75" style="973" bestFit="1" customWidth="1"/>
    <col min="10247" max="10247" width="6.25" style="973" bestFit="1" customWidth="1"/>
    <col min="10248" max="10248" width="4.75" style="973" bestFit="1" customWidth="1"/>
    <col min="10249" max="10249" width="6.25" style="973" bestFit="1" customWidth="1"/>
    <col min="10250" max="10250" width="4.75" style="973" bestFit="1" customWidth="1"/>
    <col min="10251" max="10251" width="6.125" style="973" customWidth="1"/>
    <col min="10252" max="10252" width="6.25" style="973" bestFit="1" customWidth="1"/>
    <col min="10253" max="10253" width="4.75" style="973" bestFit="1" customWidth="1"/>
    <col min="10254" max="10254" width="6.25" style="973" bestFit="1" customWidth="1"/>
    <col min="10255" max="10255" width="4.5" style="973" customWidth="1"/>
    <col min="10256" max="10256" width="6.25" style="973" bestFit="1" customWidth="1"/>
    <col min="10257" max="10257" width="4.75" style="973" bestFit="1" customWidth="1"/>
    <col min="10258" max="10258" width="6.25" style="973" bestFit="1" customWidth="1"/>
    <col min="10259" max="10259" width="4.75" style="973" bestFit="1" customWidth="1"/>
    <col min="10260" max="10260" width="4.625" style="973" customWidth="1"/>
    <col min="10261" max="10261" width="9" style="973"/>
    <col min="10262" max="10262" width="4.625" style="973" customWidth="1"/>
    <col min="10263" max="10263" width="9" style="973"/>
    <col min="10264" max="10264" width="4.625" style="973" customWidth="1"/>
    <col min="10265" max="10265" width="9" style="973"/>
    <col min="10266" max="10266" width="4.625" style="973" customWidth="1"/>
    <col min="10267" max="10267" width="9" style="973"/>
    <col min="10268" max="10268" width="4.625" style="973" customWidth="1"/>
    <col min="10269" max="10496" width="9" style="973"/>
    <col min="10497" max="10497" width="5.625" style="973" customWidth="1"/>
    <col min="10498" max="10498" width="3" style="973" customWidth="1"/>
    <col min="10499" max="10499" width="15.375" style="973" customWidth="1"/>
    <col min="10500" max="10500" width="7.25" style="973" bestFit="1" customWidth="1"/>
    <col min="10501" max="10501" width="6.25" style="973" bestFit="1" customWidth="1"/>
    <col min="10502" max="10502" width="4.75" style="973" bestFit="1" customWidth="1"/>
    <col min="10503" max="10503" width="6.25" style="973" bestFit="1" customWidth="1"/>
    <col min="10504" max="10504" width="4.75" style="973" bestFit="1" customWidth="1"/>
    <col min="10505" max="10505" width="6.25" style="973" bestFit="1" customWidth="1"/>
    <col min="10506" max="10506" width="4.75" style="973" bestFit="1" customWidth="1"/>
    <col min="10507" max="10507" width="6.125" style="973" customWidth="1"/>
    <col min="10508" max="10508" width="6.25" style="973" bestFit="1" customWidth="1"/>
    <col min="10509" max="10509" width="4.75" style="973" bestFit="1" customWidth="1"/>
    <col min="10510" max="10510" width="6.25" style="973" bestFit="1" customWidth="1"/>
    <col min="10511" max="10511" width="4.5" style="973" customWidth="1"/>
    <col min="10512" max="10512" width="6.25" style="973" bestFit="1" customWidth="1"/>
    <col min="10513" max="10513" width="4.75" style="973" bestFit="1" customWidth="1"/>
    <col min="10514" max="10514" width="6.25" style="973" bestFit="1" customWidth="1"/>
    <col min="10515" max="10515" width="4.75" style="973" bestFit="1" customWidth="1"/>
    <col min="10516" max="10516" width="4.625" style="973" customWidth="1"/>
    <col min="10517" max="10517" width="9" style="973"/>
    <col min="10518" max="10518" width="4.625" style="973" customWidth="1"/>
    <col min="10519" max="10519" width="9" style="973"/>
    <col min="10520" max="10520" width="4.625" style="973" customWidth="1"/>
    <col min="10521" max="10521" width="9" style="973"/>
    <col min="10522" max="10522" width="4.625" style="973" customWidth="1"/>
    <col min="10523" max="10523" width="9" style="973"/>
    <col min="10524" max="10524" width="4.625" style="973" customWidth="1"/>
    <col min="10525" max="10752" width="9" style="973"/>
    <col min="10753" max="10753" width="5.625" style="973" customWidth="1"/>
    <col min="10754" max="10754" width="3" style="973" customWidth="1"/>
    <col min="10755" max="10755" width="15.375" style="973" customWidth="1"/>
    <col min="10756" max="10756" width="7.25" style="973" bestFit="1" customWidth="1"/>
    <col min="10757" max="10757" width="6.25" style="973" bestFit="1" customWidth="1"/>
    <col min="10758" max="10758" width="4.75" style="973" bestFit="1" customWidth="1"/>
    <col min="10759" max="10759" width="6.25" style="973" bestFit="1" customWidth="1"/>
    <col min="10760" max="10760" width="4.75" style="973" bestFit="1" customWidth="1"/>
    <col min="10761" max="10761" width="6.25" style="973" bestFit="1" customWidth="1"/>
    <col min="10762" max="10762" width="4.75" style="973" bestFit="1" customWidth="1"/>
    <col min="10763" max="10763" width="6.125" style="973" customWidth="1"/>
    <col min="10764" max="10764" width="6.25" style="973" bestFit="1" customWidth="1"/>
    <col min="10765" max="10765" width="4.75" style="973" bestFit="1" customWidth="1"/>
    <col min="10766" max="10766" width="6.25" style="973" bestFit="1" customWidth="1"/>
    <col min="10767" max="10767" width="4.5" style="973" customWidth="1"/>
    <col min="10768" max="10768" width="6.25" style="973" bestFit="1" customWidth="1"/>
    <col min="10769" max="10769" width="4.75" style="973" bestFit="1" customWidth="1"/>
    <col min="10770" max="10770" width="6.25" style="973" bestFit="1" customWidth="1"/>
    <col min="10771" max="10771" width="4.75" style="973" bestFit="1" customWidth="1"/>
    <col min="10772" max="10772" width="4.625" style="973" customWidth="1"/>
    <col min="10773" max="10773" width="9" style="973"/>
    <col min="10774" max="10774" width="4.625" style="973" customWidth="1"/>
    <col min="10775" max="10775" width="9" style="973"/>
    <col min="10776" max="10776" width="4.625" style="973" customWidth="1"/>
    <col min="10777" max="10777" width="9" style="973"/>
    <col min="10778" max="10778" width="4.625" style="973" customWidth="1"/>
    <col min="10779" max="10779" width="9" style="973"/>
    <col min="10780" max="10780" width="4.625" style="973" customWidth="1"/>
    <col min="10781" max="11008" width="9" style="973"/>
    <col min="11009" max="11009" width="5.625" style="973" customWidth="1"/>
    <col min="11010" max="11010" width="3" style="973" customWidth="1"/>
    <col min="11011" max="11011" width="15.375" style="973" customWidth="1"/>
    <col min="11012" max="11012" width="7.25" style="973" bestFit="1" customWidth="1"/>
    <col min="11013" max="11013" width="6.25" style="973" bestFit="1" customWidth="1"/>
    <col min="11014" max="11014" width="4.75" style="973" bestFit="1" customWidth="1"/>
    <col min="11015" max="11015" width="6.25" style="973" bestFit="1" customWidth="1"/>
    <col min="11016" max="11016" width="4.75" style="973" bestFit="1" customWidth="1"/>
    <col min="11017" max="11017" width="6.25" style="973" bestFit="1" customWidth="1"/>
    <col min="11018" max="11018" width="4.75" style="973" bestFit="1" customWidth="1"/>
    <col min="11019" max="11019" width="6.125" style="973" customWidth="1"/>
    <col min="11020" max="11020" width="6.25" style="973" bestFit="1" customWidth="1"/>
    <col min="11021" max="11021" width="4.75" style="973" bestFit="1" customWidth="1"/>
    <col min="11022" max="11022" width="6.25" style="973" bestFit="1" customWidth="1"/>
    <col min="11023" max="11023" width="4.5" style="973" customWidth="1"/>
    <col min="11024" max="11024" width="6.25" style="973" bestFit="1" customWidth="1"/>
    <col min="11025" max="11025" width="4.75" style="973" bestFit="1" customWidth="1"/>
    <col min="11026" max="11026" width="6.25" style="973" bestFit="1" customWidth="1"/>
    <col min="11027" max="11027" width="4.75" style="973" bestFit="1" customWidth="1"/>
    <col min="11028" max="11028" width="4.625" style="973" customWidth="1"/>
    <col min="11029" max="11029" width="9" style="973"/>
    <col min="11030" max="11030" width="4.625" style="973" customWidth="1"/>
    <col min="11031" max="11031" width="9" style="973"/>
    <col min="11032" max="11032" width="4.625" style="973" customWidth="1"/>
    <col min="11033" max="11033" width="9" style="973"/>
    <col min="11034" max="11034" width="4.625" style="973" customWidth="1"/>
    <col min="11035" max="11035" width="9" style="973"/>
    <col min="11036" max="11036" width="4.625" style="973" customWidth="1"/>
    <col min="11037" max="11264" width="9" style="973"/>
    <col min="11265" max="11265" width="5.625" style="973" customWidth="1"/>
    <col min="11266" max="11266" width="3" style="973" customWidth="1"/>
    <col min="11267" max="11267" width="15.375" style="973" customWidth="1"/>
    <col min="11268" max="11268" width="7.25" style="973" bestFit="1" customWidth="1"/>
    <col min="11269" max="11269" width="6.25" style="973" bestFit="1" customWidth="1"/>
    <col min="11270" max="11270" width="4.75" style="973" bestFit="1" customWidth="1"/>
    <col min="11271" max="11271" width="6.25" style="973" bestFit="1" customWidth="1"/>
    <col min="11272" max="11272" width="4.75" style="973" bestFit="1" customWidth="1"/>
    <col min="11273" max="11273" width="6.25" style="973" bestFit="1" customWidth="1"/>
    <col min="11274" max="11274" width="4.75" style="973" bestFit="1" customWidth="1"/>
    <col min="11275" max="11275" width="6.125" style="973" customWidth="1"/>
    <col min="11276" max="11276" width="6.25" style="973" bestFit="1" customWidth="1"/>
    <col min="11277" max="11277" width="4.75" style="973" bestFit="1" customWidth="1"/>
    <col min="11278" max="11278" width="6.25" style="973" bestFit="1" customWidth="1"/>
    <col min="11279" max="11279" width="4.5" style="973" customWidth="1"/>
    <col min="11280" max="11280" width="6.25" style="973" bestFit="1" customWidth="1"/>
    <col min="11281" max="11281" width="4.75" style="973" bestFit="1" customWidth="1"/>
    <col min="11282" max="11282" width="6.25" style="973" bestFit="1" customWidth="1"/>
    <col min="11283" max="11283" width="4.75" style="973" bestFit="1" customWidth="1"/>
    <col min="11284" max="11284" width="4.625" style="973" customWidth="1"/>
    <col min="11285" max="11285" width="9" style="973"/>
    <col min="11286" max="11286" width="4.625" style="973" customWidth="1"/>
    <col min="11287" max="11287" width="9" style="973"/>
    <col min="11288" max="11288" width="4.625" style="973" customWidth="1"/>
    <col min="11289" max="11289" width="9" style="973"/>
    <col min="11290" max="11290" width="4.625" style="973" customWidth="1"/>
    <col min="11291" max="11291" width="9" style="973"/>
    <col min="11292" max="11292" width="4.625" style="973" customWidth="1"/>
    <col min="11293" max="11520" width="9" style="973"/>
    <col min="11521" max="11521" width="5.625" style="973" customWidth="1"/>
    <col min="11522" max="11522" width="3" style="973" customWidth="1"/>
    <col min="11523" max="11523" width="15.375" style="973" customWidth="1"/>
    <col min="11524" max="11524" width="7.25" style="973" bestFit="1" customWidth="1"/>
    <col min="11525" max="11525" width="6.25" style="973" bestFit="1" customWidth="1"/>
    <col min="11526" max="11526" width="4.75" style="973" bestFit="1" customWidth="1"/>
    <col min="11527" max="11527" width="6.25" style="973" bestFit="1" customWidth="1"/>
    <col min="11528" max="11528" width="4.75" style="973" bestFit="1" customWidth="1"/>
    <col min="11529" max="11529" width="6.25" style="973" bestFit="1" customWidth="1"/>
    <col min="11530" max="11530" width="4.75" style="973" bestFit="1" customWidth="1"/>
    <col min="11531" max="11531" width="6.125" style="973" customWidth="1"/>
    <col min="11532" max="11532" width="6.25" style="973" bestFit="1" customWidth="1"/>
    <col min="11533" max="11533" width="4.75" style="973" bestFit="1" customWidth="1"/>
    <col min="11534" max="11534" width="6.25" style="973" bestFit="1" customWidth="1"/>
    <col min="11535" max="11535" width="4.5" style="973" customWidth="1"/>
    <col min="11536" max="11536" width="6.25" style="973" bestFit="1" customWidth="1"/>
    <col min="11537" max="11537" width="4.75" style="973" bestFit="1" customWidth="1"/>
    <col min="11538" max="11538" width="6.25" style="973" bestFit="1" customWidth="1"/>
    <col min="11539" max="11539" width="4.75" style="973" bestFit="1" customWidth="1"/>
    <col min="11540" max="11540" width="4.625" style="973" customWidth="1"/>
    <col min="11541" max="11541" width="9" style="973"/>
    <col min="11542" max="11542" width="4.625" style="973" customWidth="1"/>
    <col min="11543" max="11543" width="9" style="973"/>
    <col min="11544" max="11544" width="4.625" style="973" customWidth="1"/>
    <col min="11545" max="11545" width="9" style="973"/>
    <col min="11546" max="11546" width="4.625" style="973" customWidth="1"/>
    <col min="11547" max="11547" width="9" style="973"/>
    <col min="11548" max="11548" width="4.625" style="973" customWidth="1"/>
    <col min="11549" max="11776" width="9" style="973"/>
    <col min="11777" max="11777" width="5.625" style="973" customWidth="1"/>
    <col min="11778" max="11778" width="3" style="973" customWidth="1"/>
    <col min="11779" max="11779" width="15.375" style="973" customWidth="1"/>
    <col min="11780" max="11780" width="7.25" style="973" bestFit="1" customWidth="1"/>
    <col min="11781" max="11781" width="6.25" style="973" bestFit="1" customWidth="1"/>
    <col min="11782" max="11782" width="4.75" style="973" bestFit="1" customWidth="1"/>
    <col min="11783" max="11783" width="6.25" style="973" bestFit="1" customWidth="1"/>
    <col min="11784" max="11784" width="4.75" style="973" bestFit="1" customWidth="1"/>
    <col min="11785" max="11785" width="6.25" style="973" bestFit="1" customWidth="1"/>
    <col min="11786" max="11786" width="4.75" style="973" bestFit="1" customWidth="1"/>
    <col min="11787" max="11787" width="6.125" style="973" customWidth="1"/>
    <col min="11788" max="11788" width="6.25" style="973" bestFit="1" customWidth="1"/>
    <col min="11789" max="11789" width="4.75" style="973" bestFit="1" customWidth="1"/>
    <col min="11790" max="11790" width="6.25" style="973" bestFit="1" customWidth="1"/>
    <col min="11791" max="11791" width="4.5" style="973" customWidth="1"/>
    <col min="11792" max="11792" width="6.25" style="973" bestFit="1" customWidth="1"/>
    <col min="11793" max="11793" width="4.75" style="973" bestFit="1" customWidth="1"/>
    <col min="11794" max="11794" width="6.25" style="973" bestFit="1" customWidth="1"/>
    <col min="11795" max="11795" width="4.75" style="973" bestFit="1" customWidth="1"/>
    <col min="11796" max="11796" width="4.625" style="973" customWidth="1"/>
    <col min="11797" max="11797" width="9" style="973"/>
    <col min="11798" max="11798" width="4.625" style="973" customWidth="1"/>
    <col min="11799" max="11799" width="9" style="973"/>
    <col min="11800" max="11800" width="4.625" style="973" customWidth="1"/>
    <col min="11801" max="11801" width="9" style="973"/>
    <col min="11802" max="11802" width="4.625" style="973" customWidth="1"/>
    <col min="11803" max="11803" width="9" style="973"/>
    <col min="11804" max="11804" width="4.625" style="973" customWidth="1"/>
    <col min="11805" max="12032" width="9" style="973"/>
    <col min="12033" max="12033" width="5.625" style="973" customWidth="1"/>
    <col min="12034" max="12034" width="3" style="973" customWidth="1"/>
    <col min="12035" max="12035" width="15.375" style="973" customWidth="1"/>
    <col min="12036" max="12036" width="7.25" style="973" bestFit="1" customWidth="1"/>
    <col min="12037" max="12037" width="6.25" style="973" bestFit="1" customWidth="1"/>
    <col min="12038" max="12038" width="4.75" style="973" bestFit="1" customWidth="1"/>
    <col min="12039" max="12039" width="6.25" style="973" bestFit="1" customWidth="1"/>
    <col min="12040" max="12040" width="4.75" style="973" bestFit="1" customWidth="1"/>
    <col min="12041" max="12041" width="6.25" style="973" bestFit="1" customWidth="1"/>
    <col min="12042" max="12042" width="4.75" style="973" bestFit="1" customWidth="1"/>
    <col min="12043" max="12043" width="6.125" style="973" customWidth="1"/>
    <col min="12044" max="12044" width="6.25" style="973" bestFit="1" customWidth="1"/>
    <col min="12045" max="12045" width="4.75" style="973" bestFit="1" customWidth="1"/>
    <col min="12046" max="12046" width="6.25" style="973" bestFit="1" customWidth="1"/>
    <col min="12047" max="12047" width="4.5" style="973" customWidth="1"/>
    <col min="12048" max="12048" width="6.25" style="973" bestFit="1" customWidth="1"/>
    <col min="12049" max="12049" width="4.75" style="973" bestFit="1" customWidth="1"/>
    <col min="12050" max="12050" width="6.25" style="973" bestFit="1" customWidth="1"/>
    <col min="12051" max="12051" width="4.75" style="973" bestFit="1" customWidth="1"/>
    <col min="12052" max="12052" width="4.625" style="973" customWidth="1"/>
    <col min="12053" max="12053" width="9" style="973"/>
    <col min="12054" max="12054" width="4.625" style="973" customWidth="1"/>
    <col min="12055" max="12055" width="9" style="973"/>
    <col min="12056" max="12056" width="4.625" style="973" customWidth="1"/>
    <col min="12057" max="12057" width="9" style="973"/>
    <col min="12058" max="12058" width="4.625" style="973" customWidth="1"/>
    <col min="12059" max="12059" width="9" style="973"/>
    <col min="12060" max="12060" width="4.625" style="973" customWidth="1"/>
    <col min="12061" max="12288" width="9" style="973"/>
    <col min="12289" max="12289" width="5.625" style="973" customWidth="1"/>
    <col min="12290" max="12290" width="3" style="973" customWidth="1"/>
    <col min="12291" max="12291" width="15.375" style="973" customWidth="1"/>
    <col min="12292" max="12292" width="7.25" style="973" bestFit="1" customWidth="1"/>
    <col min="12293" max="12293" width="6.25" style="973" bestFit="1" customWidth="1"/>
    <col min="12294" max="12294" width="4.75" style="973" bestFit="1" customWidth="1"/>
    <col min="12295" max="12295" width="6.25" style="973" bestFit="1" customWidth="1"/>
    <col min="12296" max="12296" width="4.75" style="973" bestFit="1" customWidth="1"/>
    <col min="12297" max="12297" width="6.25" style="973" bestFit="1" customWidth="1"/>
    <col min="12298" max="12298" width="4.75" style="973" bestFit="1" customWidth="1"/>
    <col min="12299" max="12299" width="6.125" style="973" customWidth="1"/>
    <col min="12300" max="12300" width="6.25" style="973" bestFit="1" customWidth="1"/>
    <col min="12301" max="12301" width="4.75" style="973" bestFit="1" customWidth="1"/>
    <col min="12302" max="12302" width="6.25" style="973" bestFit="1" customWidth="1"/>
    <col min="12303" max="12303" width="4.5" style="973" customWidth="1"/>
    <col min="12304" max="12304" width="6.25" style="973" bestFit="1" customWidth="1"/>
    <col min="12305" max="12305" width="4.75" style="973" bestFit="1" customWidth="1"/>
    <col min="12306" max="12306" width="6.25" style="973" bestFit="1" customWidth="1"/>
    <col min="12307" max="12307" width="4.75" style="973" bestFit="1" customWidth="1"/>
    <col min="12308" max="12308" width="4.625" style="973" customWidth="1"/>
    <col min="12309" max="12309" width="9" style="973"/>
    <col min="12310" max="12310" width="4.625" style="973" customWidth="1"/>
    <col min="12311" max="12311" width="9" style="973"/>
    <col min="12312" max="12312" width="4.625" style="973" customWidth="1"/>
    <col min="12313" max="12313" width="9" style="973"/>
    <col min="12314" max="12314" width="4.625" style="973" customWidth="1"/>
    <col min="12315" max="12315" width="9" style="973"/>
    <col min="12316" max="12316" width="4.625" style="973" customWidth="1"/>
    <col min="12317" max="12544" width="9" style="973"/>
    <col min="12545" max="12545" width="5.625" style="973" customWidth="1"/>
    <col min="12546" max="12546" width="3" style="973" customWidth="1"/>
    <col min="12547" max="12547" width="15.375" style="973" customWidth="1"/>
    <col min="12548" max="12548" width="7.25" style="973" bestFit="1" customWidth="1"/>
    <col min="12549" max="12549" width="6.25" style="973" bestFit="1" customWidth="1"/>
    <col min="12550" max="12550" width="4.75" style="973" bestFit="1" customWidth="1"/>
    <col min="12551" max="12551" width="6.25" style="973" bestFit="1" customWidth="1"/>
    <col min="12552" max="12552" width="4.75" style="973" bestFit="1" customWidth="1"/>
    <col min="12553" max="12553" width="6.25" style="973" bestFit="1" customWidth="1"/>
    <col min="12554" max="12554" width="4.75" style="973" bestFit="1" customWidth="1"/>
    <col min="12555" max="12555" width="6.125" style="973" customWidth="1"/>
    <col min="12556" max="12556" width="6.25" style="973" bestFit="1" customWidth="1"/>
    <col min="12557" max="12557" width="4.75" style="973" bestFit="1" customWidth="1"/>
    <col min="12558" max="12558" width="6.25" style="973" bestFit="1" customWidth="1"/>
    <col min="12559" max="12559" width="4.5" style="973" customWidth="1"/>
    <col min="12560" max="12560" width="6.25" style="973" bestFit="1" customWidth="1"/>
    <col min="12561" max="12561" width="4.75" style="973" bestFit="1" customWidth="1"/>
    <col min="12562" max="12562" width="6.25" style="973" bestFit="1" customWidth="1"/>
    <col min="12563" max="12563" width="4.75" style="973" bestFit="1" customWidth="1"/>
    <col min="12564" max="12564" width="4.625" style="973" customWidth="1"/>
    <col min="12565" max="12565" width="9" style="973"/>
    <col min="12566" max="12566" width="4.625" style="973" customWidth="1"/>
    <col min="12567" max="12567" width="9" style="973"/>
    <col min="12568" max="12568" width="4.625" style="973" customWidth="1"/>
    <col min="12569" max="12569" width="9" style="973"/>
    <col min="12570" max="12570" width="4.625" style="973" customWidth="1"/>
    <col min="12571" max="12571" width="9" style="973"/>
    <col min="12572" max="12572" width="4.625" style="973" customWidth="1"/>
    <col min="12573" max="12800" width="9" style="973"/>
    <col min="12801" max="12801" width="5.625" style="973" customWidth="1"/>
    <col min="12802" max="12802" width="3" style="973" customWidth="1"/>
    <col min="12803" max="12803" width="15.375" style="973" customWidth="1"/>
    <col min="12804" max="12804" width="7.25" style="973" bestFit="1" customWidth="1"/>
    <col min="12805" max="12805" width="6.25" style="973" bestFit="1" customWidth="1"/>
    <col min="12806" max="12806" width="4.75" style="973" bestFit="1" customWidth="1"/>
    <col min="12807" max="12807" width="6.25" style="973" bestFit="1" customWidth="1"/>
    <col min="12808" max="12808" width="4.75" style="973" bestFit="1" customWidth="1"/>
    <col min="12809" max="12809" width="6.25" style="973" bestFit="1" customWidth="1"/>
    <col min="12810" max="12810" width="4.75" style="973" bestFit="1" customWidth="1"/>
    <col min="12811" max="12811" width="6.125" style="973" customWidth="1"/>
    <col min="12812" max="12812" width="6.25" style="973" bestFit="1" customWidth="1"/>
    <col min="12813" max="12813" width="4.75" style="973" bestFit="1" customWidth="1"/>
    <col min="12814" max="12814" width="6.25" style="973" bestFit="1" customWidth="1"/>
    <col min="12815" max="12815" width="4.5" style="973" customWidth="1"/>
    <col min="12816" max="12816" width="6.25" style="973" bestFit="1" customWidth="1"/>
    <col min="12817" max="12817" width="4.75" style="973" bestFit="1" customWidth="1"/>
    <col min="12818" max="12818" width="6.25" style="973" bestFit="1" customWidth="1"/>
    <col min="12819" max="12819" width="4.75" style="973" bestFit="1" customWidth="1"/>
    <col min="12820" max="12820" width="4.625" style="973" customWidth="1"/>
    <col min="12821" max="12821" width="9" style="973"/>
    <col min="12822" max="12822" width="4.625" style="973" customWidth="1"/>
    <col min="12823" max="12823" width="9" style="973"/>
    <col min="12824" max="12824" width="4.625" style="973" customWidth="1"/>
    <col min="12825" max="12825" width="9" style="973"/>
    <col min="12826" max="12826" width="4.625" style="973" customWidth="1"/>
    <col min="12827" max="12827" width="9" style="973"/>
    <col min="12828" max="12828" width="4.625" style="973" customWidth="1"/>
    <col min="12829" max="13056" width="9" style="973"/>
    <col min="13057" max="13057" width="5.625" style="973" customWidth="1"/>
    <col min="13058" max="13058" width="3" style="973" customWidth="1"/>
    <col min="13059" max="13059" width="15.375" style="973" customWidth="1"/>
    <col min="13060" max="13060" width="7.25" style="973" bestFit="1" customWidth="1"/>
    <col min="13061" max="13061" width="6.25" style="973" bestFit="1" customWidth="1"/>
    <col min="13062" max="13062" width="4.75" style="973" bestFit="1" customWidth="1"/>
    <col min="13063" max="13063" width="6.25" style="973" bestFit="1" customWidth="1"/>
    <col min="13064" max="13064" width="4.75" style="973" bestFit="1" customWidth="1"/>
    <col min="13065" max="13065" width="6.25" style="973" bestFit="1" customWidth="1"/>
    <col min="13066" max="13066" width="4.75" style="973" bestFit="1" customWidth="1"/>
    <col min="13067" max="13067" width="6.125" style="973" customWidth="1"/>
    <col min="13068" max="13068" width="6.25" style="973" bestFit="1" customWidth="1"/>
    <col min="13069" max="13069" width="4.75" style="973" bestFit="1" customWidth="1"/>
    <col min="13070" max="13070" width="6.25" style="973" bestFit="1" customWidth="1"/>
    <col min="13071" max="13071" width="4.5" style="973" customWidth="1"/>
    <col min="13072" max="13072" width="6.25" style="973" bestFit="1" customWidth="1"/>
    <col min="13073" max="13073" width="4.75" style="973" bestFit="1" customWidth="1"/>
    <col min="13074" max="13074" width="6.25" style="973" bestFit="1" customWidth="1"/>
    <col min="13075" max="13075" width="4.75" style="973" bestFit="1" customWidth="1"/>
    <col min="13076" max="13076" width="4.625" style="973" customWidth="1"/>
    <col min="13077" max="13077" width="9" style="973"/>
    <col min="13078" max="13078" width="4.625" style="973" customWidth="1"/>
    <col min="13079" max="13079" width="9" style="973"/>
    <col min="13080" max="13080" width="4.625" style="973" customWidth="1"/>
    <col min="13081" max="13081" width="9" style="973"/>
    <col min="13082" max="13082" width="4.625" style="973" customWidth="1"/>
    <col min="13083" max="13083" width="9" style="973"/>
    <col min="13084" max="13084" width="4.625" style="973" customWidth="1"/>
    <col min="13085" max="13312" width="9" style="973"/>
    <col min="13313" max="13313" width="5.625" style="973" customWidth="1"/>
    <col min="13314" max="13314" width="3" style="973" customWidth="1"/>
    <col min="13315" max="13315" width="15.375" style="973" customWidth="1"/>
    <col min="13316" max="13316" width="7.25" style="973" bestFit="1" customWidth="1"/>
    <col min="13317" max="13317" width="6.25" style="973" bestFit="1" customWidth="1"/>
    <col min="13318" max="13318" width="4.75" style="973" bestFit="1" customWidth="1"/>
    <col min="13319" max="13319" width="6.25" style="973" bestFit="1" customWidth="1"/>
    <col min="13320" max="13320" width="4.75" style="973" bestFit="1" customWidth="1"/>
    <col min="13321" max="13321" width="6.25" style="973" bestFit="1" customWidth="1"/>
    <col min="13322" max="13322" width="4.75" style="973" bestFit="1" customWidth="1"/>
    <col min="13323" max="13323" width="6.125" style="973" customWidth="1"/>
    <col min="13324" max="13324" width="6.25" style="973" bestFit="1" customWidth="1"/>
    <col min="13325" max="13325" width="4.75" style="973" bestFit="1" customWidth="1"/>
    <col min="13326" max="13326" width="6.25" style="973" bestFit="1" customWidth="1"/>
    <col min="13327" max="13327" width="4.5" style="973" customWidth="1"/>
    <col min="13328" max="13328" width="6.25" style="973" bestFit="1" customWidth="1"/>
    <col min="13329" max="13329" width="4.75" style="973" bestFit="1" customWidth="1"/>
    <col min="13330" max="13330" width="6.25" style="973" bestFit="1" customWidth="1"/>
    <col min="13331" max="13331" width="4.75" style="973" bestFit="1" customWidth="1"/>
    <col min="13332" max="13332" width="4.625" style="973" customWidth="1"/>
    <col min="13333" max="13333" width="9" style="973"/>
    <col min="13334" max="13334" width="4.625" style="973" customWidth="1"/>
    <col min="13335" max="13335" width="9" style="973"/>
    <col min="13336" max="13336" width="4.625" style="973" customWidth="1"/>
    <col min="13337" max="13337" width="9" style="973"/>
    <col min="13338" max="13338" width="4.625" style="973" customWidth="1"/>
    <col min="13339" max="13339" width="9" style="973"/>
    <col min="13340" max="13340" width="4.625" style="973" customWidth="1"/>
    <col min="13341" max="13568" width="9" style="973"/>
    <col min="13569" max="13569" width="5.625" style="973" customWidth="1"/>
    <col min="13570" max="13570" width="3" style="973" customWidth="1"/>
    <col min="13571" max="13571" width="15.375" style="973" customWidth="1"/>
    <col min="13572" max="13572" width="7.25" style="973" bestFit="1" customWidth="1"/>
    <col min="13573" max="13573" width="6.25" style="973" bestFit="1" customWidth="1"/>
    <col min="13574" max="13574" width="4.75" style="973" bestFit="1" customWidth="1"/>
    <col min="13575" max="13575" width="6.25" style="973" bestFit="1" customWidth="1"/>
    <col min="13576" max="13576" width="4.75" style="973" bestFit="1" customWidth="1"/>
    <col min="13577" max="13577" width="6.25" style="973" bestFit="1" customWidth="1"/>
    <col min="13578" max="13578" width="4.75" style="973" bestFit="1" customWidth="1"/>
    <col min="13579" max="13579" width="6.125" style="973" customWidth="1"/>
    <col min="13580" max="13580" width="6.25" style="973" bestFit="1" customWidth="1"/>
    <col min="13581" max="13581" width="4.75" style="973" bestFit="1" customWidth="1"/>
    <col min="13582" max="13582" width="6.25" style="973" bestFit="1" customWidth="1"/>
    <col min="13583" max="13583" width="4.5" style="973" customWidth="1"/>
    <col min="13584" max="13584" width="6.25" style="973" bestFit="1" customWidth="1"/>
    <col min="13585" max="13585" width="4.75" style="973" bestFit="1" customWidth="1"/>
    <col min="13586" max="13586" width="6.25" style="973" bestFit="1" customWidth="1"/>
    <col min="13587" max="13587" width="4.75" style="973" bestFit="1" customWidth="1"/>
    <col min="13588" max="13588" width="4.625" style="973" customWidth="1"/>
    <col min="13589" max="13589" width="9" style="973"/>
    <col min="13590" max="13590" width="4.625" style="973" customWidth="1"/>
    <col min="13591" max="13591" width="9" style="973"/>
    <col min="13592" max="13592" width="4.625" style="973" customWidth="1"/>
    <col min="13593" max="13593" width="9" style="973"/>
    <col min="13594" max="13594" width="4.625" style="973" customWidth="1"/>
    <col min="13595" max="13595" width="9" style="973"/>
    <col min="13596" max="13596" width="4.625" style="973" customWidth="1"/>
    <col min="13597" max="13824" width="9" style="973"/>
    <col min="13825" max="13825" width="5.625" style="973" customWidth="1"/>
    <col min="13826" max="13826" width="3" style="973" customWidth="1"/>
    <col min="13827" max="13827" width="15.375" style="973" customWidth="1"/>
    <col min="13828" max="13828" width="7.25" style="973" bestFit="1" customWidth="1"/>
    <col min="13829" max="13829" width="6.25" style="973" bestFit="1" customWidth="1"/>
    <col min="13830" max="13830" width="4.75" style="973" bestFit="1" customWidth="1"/>
    <col min="13831" max="13831" width="6.25" style="973" bestFit="1" customWidth="1"/>
    <col min="13832" max="13832" width="4.75" style="973" bestFit="1" customWidth="1"/>
    <col min="13833" max="13833" width="6.25" style="973" bestFit="1" customWidth="1"/>
    <col min="13834" max="13834" width="4.75" style="973" bestFit="1" customWidth="1"/>
    <col min="13835" max="13835" width="6.125" style="973" customWidth="1"/>
    <col min="13836" max="13836" width="6.25" style="973" bestFit="1" customWidth="1"/>
    <col min="13837" max="13837" width="4.75" style="973" bestFit="1" customWidth="1"/>
    <col min="13838" max="13838" width="6.25" style="973" bestFit="1" customWidth="1"/>
    <col min="13839" max="13839" width="4.5" style="973" customWidth="1"/>
    <col min="13840" max="13840" width="6.25" style="973" bestFit="1" customWidth="1"/>
    <col min="13841" max="13841" width="4.75" style="973" bestFit="1" customWidth="1"/>
    <col min="13842" max="13842" width="6.25" style="973" bestFit="1" customWidth="1"/>
    <col min="13843" max="13843" width="4.75" style="973" bestFit="1" customWidth="1"/>
    <col min="13844" max="13844" width="4.625" style="973" customWidth="1"/>
    <col min="13845" max="13845" width="9" style="973"/>
    <col min="13846" max="13846" width="4.625" style="973" customWidth="1"/>
    <col min="13847" max="13847" width="9" style="973"/>
    <col min="13848" max="13848" width="4.625" style="973" customWidth="1"/>
    <col min="13849" max="13849" width="9" style="973"/>
    <col min="13850" max="13850" width="4.625" style="973" customWidth="1"/>
    <col min="13851" max="13851" width="9" style="973"/>
    <col min="13852" max="13852" width="4.625" style="973" customWidth="1"/>
    <col min="13853" max="14080" width="9" style="973"/>
    <col min="14081" max="14081" width="5.625" style="973" customWidth="1"/>
    <col min="14082" max="14082" width="3" style="973" customWidth="1"/>
    <col min="14083" max="14083" width="15.375" style="973" customWidth="1"/>
    <col min="14084" max="14084" width="7.25" style="973" bestFit="1" customWidth="1"/>
    <col min="14085" max="14085" width="6.25" style="973" bestFit="1" customWidth="1"/>
    <col min="14086" max="14086" width="4.75" style="973" bestFit="1" customWidth="1"/>
    <col min="14087" max="14087" width="6.25" style="973" bestFit="1" customWidth="1"/>
    <col min="14088" max="14088" width="4.75" style="973" bestFit="1" customWidth="1"/>
    <col min="14089" max="14089" width="6.25" style="973" bestFit="1" customWidth="1"/>
    <col min="14090" max="14090" width="4.75" style="973" bestFit="1" customWidth="1"/>
    <col min="14091" max="14091" width="6.125" style="973" customWidth="1"/>
    <col min="14092" max="14092" width="6.25" style="973" bestFit="1" customWidth="1"/>
    <col min="14093" max="14093" width="4.75" style="973" bestFit="1" customWidth="1"/>
    <col min="14094" max="14094" width="6.25" style="973" bestFit="1" customWidth="1"/>
    <col min="14095" max="14095" width="4.5" style="973" customWidth="1"/>
    <col min="14096" max="14096" width="6.25" style="973" bestFit="1" customWidth="1"/>
    <col min="14097" max="14097" width="4.75" style="973" bestFit="1" customWidth="1"/>
    <col min="14098" max="14098" width="6.25" style="973" bestFit="1" customWidth="1"/>
    <col min="14099" max="14099" width="4.75" style="973" bestFit="1" customWidth="1"/>
    <col min="14100" max="14100" width="4.625" style="973" customWidth="1"/>
    <col min="14101" max="14101" width="9" style="973"/>
    <col min="14102" max="14102" width="4.625" style="973" customWidth="1"/>
    <col min="14103" max="14103" width="9" style="973"/>
    <col min="14104" max="14104" width="4.625" style="973" customWidth="1"/>
    <col min="14105" max="14105" width="9" style="973"/>
    <col min="14106" max="14106" width="4.625" style="973" customWidth="1"/>
    <col min="14107" max="14107" width="9" style="973"/>
    <col min="14108" max="14108" width="4.625" style="973" customWidth="1"/>
    <col min="14109" max="14336" width="9" style="973"/>
    <col min="14337" max="14337" width="5.625" style="973" customWidth="1"/>
    <col min="14338" max="14338" width="3" style="973" customWidth="1"/>
    <col min="14339" max="14339" width="15.375" style="973" customWidth="1"/>
    <col min="14340" max="14340" width="7.25" style="973" bestFit="1" customWidth="1"/>
    <col min="14341" max="14341" width="6.25" style="973" bestFit="1" customWidth="1"/>
    <col min="14342" max="14342" width="4.75" style="973" bestFit="1" customWidth="1"/>
    <col min="14343" max="14343" width="6.25" style="973" bestFit="1" customWidth="1"/>
    <col min="14344" max="14344" width="4.75" style="973" bestFit="1" customWidth="1"/>
    <col min="14345" max="14345" width="6.25" style="973" bestFit="1" customWidth="1"/>
    <col min="14346" max="14346" width="4.75" style="973" bestFit="1" customWidth="1"/>
    <col min="14347" max="14347" width="6.125" style="973" customWidth="1"/>
    <col min="14348" max="14348" width="6.25" style="973" bestFit="1" customWidth="1"/>
    <col min="14349" max="14349" width="4.75" style="973" bestFit="1" customWidth="1"/>
    <col min="14350" max="14350" width="6.25" style="973" bestFit="1" customWidth="1"/>
    <col min="14351" max="14351" width="4.5" style="973" customWidth="1"/>
    <col min="14352" max="14352" width="6.25" style="973" bestFit="1" customWidth="1"/>
    <col min="14353" max="14353" width="4.75" style="973" bestFit="1" customWidth="1"/>
    <col min="14354" max="14354" width="6.25" style="973" bestFit="1" customWidth="1"/>
    <col min="14355" max="14355" width="4.75" style="973" bestFit="1" customWidth="1"/>
    <col min="14356" max="14356" width="4.625" style="973" customWidth="1"/>
    <col min="14357" max="14357" width="9" style="973"/>
    <col min="14358" max="14358" width="4.625" style="973" customWidth="1"/>
    <col min="14359" max="14359" width="9" style="973"/>
    <col min="14360" max="14360" width="4.625" style="973" customWidth="1"/>
    <col min="14361" max="14361" width="9" style="973"/>
    <col min="14362" max="14362" width="4.625" style="973" customWidth="1"/>
    <col min="14363" max="14363" width="9" style="973"/>
    <col min="14364" max="14364" width="4.625" style="973" customWidth="1"/>
    <col min="14365" max="14592" width="9" style="973"/>
    <col min="14593" max="14593" width="5.625" style="973" customWidth="1"/>
    <col min="14594" max="14594" width="3" style="973" customWidth="1"/>
    <col min="14595" max="14595" width="15.375" style="973" customWidth="1"/>
    <col min="14596" max="14596" width="7.25" style="973" bestFit="1" customWidth="1"/>
    <col min="14597" max="14597" width="6.25" style="973" bestFit="1" customWidth="1"/>
    <col min="14598" max="14598" width="4.75" style="973" bestFit="1" customWidth="1"/>
    <col min="14599" max="14599" width="6.25" style="973" bestFit="1" customWidth="1"/>
    <col min="14600" max="14600" width="4.75" style="973" bestFit="1" customWidth="1"/>
    <col min="14601" max="14601" width="6.25" style="973" bestFit="1" customWidth="1"/>
    <col min="14602" max="14602" width="4.75" style="973" bestFit="1" customWidth="1"/>
    <col min="14603" max="14603" width="6.125" style="973" customWidth="1"/>
    <col min="14604" max="14604" width="6.25" style="973" bestFit="1" customWidth="1"/>
    <col min="14605" max="14605" width="4.75" style="973" bestFit="1" customWidth="1"/>
    <col min="14606" max="14606" width="6.25" style="973" bestFit="1" customWidth="1"/>
    <col min="14607" max="14607" width="4.5" style="973" customWidth="1"/>
    <col min="14608" max="14608" width="6.25" style="973" bestFit="1" customWidth="1"/>
    <col min="14609" max="14609" width="4.75" style="973" bestFit="1" customWidth="1"/>
    <col min="14610" max="14610" width="6.25" style="973" bestFit="1" customWidth="1"/>
    <col min="14611" max="14611" width="4.75" style="973" bestFit="1" customWidth="1"/>
    <col min="14612" max="14612" width="4.625" style="973" customWidth="1"/>
    <col min="14613" max="14613" width="9" style="973"/>
    <col min="14614" max="14614" width="4.625" style="973" customWidth="1"/>
    <col min="14615" max="14615" width="9" style="973"/>
    <col min="14616" max="14616" width="4.625" style="973" customWidth="1"/>
    <col min="14617" max="14617" width="9" style="973"/>
    <col min="14618" max="14618" width="4.625" style="973" customWidth="1"/>
    <col min="14619" max="14619" width="9" style="973"/>
    <col min="14620" max="14620" width="4.625" style="973" customWidth="1"/>
    <col min="14621" max="14848" width="9" style="973"/>
    <col min="14849" max="14849" width="5.625" style="973" customWidth="1"/>
    <col min="14850" max="14850" width="3" style="973" customWidth="1"/>
    <col min="14851" max="14851" width="15.375" style="973" customWidth="1"/>
    <col min="14852" max="14852" width="7.25" style="973" bestFit="1" customWidth="1"/>
    <col min="14853" max="14853" width="6.25" style="973" bestFit="1" customWidth="1"/>
    <col min="14854" max="14854" width="4.75" style="973" bestFit="1" customWidth="1"/>
    <col min="14855" max="14855" width="6.25" style="973" bestFit="1" customWidth="1"/>
    <col min="14856" max="14856" width="4.75" style="973" bestFit="1" customWidth="1"/>
    <col min="14857" max="14857" width="6.25" style="973" bestFit="1" customWidth="1"/>
    <col min="14858" max="14858" width="4.75" style="973" bestFit="1" customWidth="1"/>
    <col min="14859" max="14859" width="6.125" style="973" customWidth="1"/>
    <col min="14860" max="14860" width="6.25" style="973" bestFit="1" customWidth="1"/>
    <col min="14861" max="14861" width="4.75" style="973" bestFit="1" customWidth="1"/>
    <col min="14862" max="14862" width="6.25" style="973" bestFit="1" customWidth="1"/>
    <col min="14863" max="14863" width="4.5" style="973" customWidth="1"/>
    <col min="14864" max="14864" width="6.25" style="973" bestFit="1" customWidth="1"/>
    <col min="14865" max="14865" width="4.75" style="973" bestFit="1" customWidth="1"/>
    <col min="14866" max="14866" width="6.25" style="973" bestFit="1" customWidth="1"/>
    <col min="14867" max="14867" width="4.75" style="973" bestFit="1" customWidth="1"/>
    <col min="14868" max="14868" width="4.625" style="973" customWidth="1"/>
    <col min="14869" max="14869" width="9" style="973"/>
    <col min="14870" max="14870" width="4.625" style="973" customWidth="1"/>
    <col min="14871" max="14871" width="9" style="973"/>
    <col min="14872" max="14872" width="4.625" style="973" customWidth="1"/>
    <col min="14873" max="14873" width="9" style="973"/>
    <col min="14874" max="14874" width="4.625" style="973" customWidth="1"/>
    <col min="14875" max="14875" width="9" style="973"/>
    <col min="14876" max="14876" width="4.625" style="973" customWidth="1"/>
    <col min="14877" max="15104" width="9" style="973"/>
    <col min="15105" max="15105" width="5.625" style="973" customWidth="1"/>
    <col min="15106" max="15106" width="3" style="973" customWidth="1"/>
    <col min="15107" max="15107" width="15.375" style="973" customWidth="1"/>
    <col min="15108" max="15108" width="7.25" style="973" bestFit="1" customWidth="1"/>
    <col min="15109" max="15109" width="6.25" style="973" bestFit="1" customWidth="1"/>
    <col min="15110" max="15110" width="4.75" style="973" bestFit="1" customWidth="1"/>
    <col min="15111" max="15111" width="6.25" style="973" bestFit="1" customWidth="1"/>
    <col min="15112" max="15112" width="4.75" style="973" bestFit="1" customWidth="1"/>
    <col min="15113" max="15113" width="6.25" style="973" bestFit="1" customWidth="1"/>
    <col min="15114" max="15114" width="4.75" style="973" bestFit="1" customWidth="1"/>
    <col min="15115" max="15115" width="6.125" style="973" customWidth="1"/>
    <col min="15116" max="15116" width="6.25" style="973" bestFit="1" customWidth="1"/>
    <col min="15117" max="15117" width="4.75" style="973" bestFit="1" customWidth="1"/>
    <col min="15118" max="15118" width="6.25" style="973" bestFit="1" customWidth="1"/>
    <col min="15119" max="15119" width="4.5" style="973" customWidth="1"/>
    <col min="15120" max="15120" width="6.25" style="973" bestFit="1" customWidth="1"/>
    <col min="15121" max="15121" width="4.75" style="973" bestFit="1" customWidth="1"/>
    <col min="15122" max="15122" width="6.25" style="973" bestFit="1" customWidth="1"/>
    <col min="15123" max="15123" width="4.75" style="973" bestFit="1" customWidth="1"/>
    <col min="15124" max="15124" width="4.625" style="973" customWidth="1"/>
    <col min="15125" max="15125" width="9" style="973"/>
    <col min="15126" max="15126" width="4.625" style="973" customWidth="1"/>
    <col min="15127" max="15127" width="9" style="973"/>
    <col min="15128" max="15128" width="4.625" style="973" customWidth="1"/>
    <col min="15129" max="15129" width="9" style="973"/>
    <col min="15130" max="15130" width="4.625" style="973" customWidth="1"/>
    <col min="15131" max="15131" width="9" style="973"/>
    <col min="15132" max="15132" width="4.625" style="973" customWidth="1"/>
    <col min="15133" max="15360" width="9" style="973"/>
    <col min="15361" max="15361" width="5.625" style="973" customWidth="1"/>
    <col min="15362" max="15362" width="3" style="973" customWidth="1"/>
    <col min="15363" max="15363" width="15.375" style="973" customWidth="1"/>
    <col min="15364" max="15364" width="7.25" style="973" bestFit="1" customWidth="1"/>
    <col min="15365" max="15365" width="6.25" style="973" bestFit="1" customWidth="1"/>
    <col min="15366" max="15366" width="4.75" style="973" bestFit="1" customWidth="1"/>
    <col min="15367" max="15367" width="6.25" style="973" bestFit="1" customWidth="1"/>
    <col min="15368" max="15368" width="4.75" style="973" bestFit="1" customWidth="1"/>
    <col min="15369" max="15369" width="6.25" style="973" bestFit="1" customWidth="1"/>
    <col min="15370" max="15370" width="4.75" style="973" bestFit="1" customWidth="1"/>
    <col min="15371" max="15371" width="6.125" style="973" customWidth="1"/>
    <col min="15372" max="15372" width="6.25" style="973" bestFit="1" customWidth="1"/>
    <col min="15373" max="15373" width="4.75" style="973" bestFit="1" customWidth="1"/>
    <col min="15374" max="15374" width="6.25" style="973" bestFit="1" customWidth="1"/>
    <col min="15375" max="15375" width="4.5" style="973" customWidth="1"/>
    <col min="15376" max="15376" width="6.25" style="973" bestFit="1" customWidth="1"/>
    <col min="15377" max="15377" width="4.75" style="973" bestFit="1" customWidth="1"/>
    <col min="15378" max="15378" width="6.25" style="973" bestFit="1" customWidth="1"/>
    <col min="15379" max="15379" width="4.75" style="973" bestFit="1" customWidth="1"/>
    <col min="15380" max="15380" width="4.625" style="973" customWidth="1"/>
    <col min="15381" max="15381" width="9" style="973"/>
    <col min="15382" max="15382" width="4.625" style="973" customWidth="1"/>
    <col min="15383" max="15383" width="9" style="973"/>
    <col min="15384" max="15384" width="4.625" style="973" customWidth="1"/>
    <col min="15385" max="15385" width="9" style="973"/>
    <col min="15386" max="15386" width="4.625" style="973" customWidth="1"/>
    <col min="15387" max="15387" width="9" style="973"/>
    <col min="15388" max="15388" width="4.625" style="973" customWidth="1"/>
    <col min="15389" max="15616" width="9" style="973"/>
    <col min="15617" max="15617" width="5.625" style="973" customWidth="1"/>
    <col min="15618" max="15618" width="3" style="973" customWidth="1"/>
    <col min="15619" max="15619" width="15.375" style="973" customWidth="1"/>
    <col min="15620" max="15620" width="7.25" style="973" bestFit="1" customWidth="1"/>
    <col min="15621" max="15621" width="6.25" style="973" bestFit="1" customWidth="1"/>
    <col min="15622" max="15622" width="4.75" style="973" bestFit="1" customWidth="1"/>
    <col min="15623" max="15623" width="6.25" style="973" bestFit="1" customWidth="1"/>
    <col min="15624" max="15624" width="4.75" style="973" bestFit="1" customWidth="1"/>
    <col min="15625" max="15625" width="6.25" style="973" bestFit="1" customWidth="1"/>
    <col min="15626" max="15626" width="4.75" style="973" bestFit="1" customWidth="1"/>
    <col min="15627" max="15627" width="6.125" style="973" customWidth="1"/>
    <col min="15628" max="15628" width="6.25" style="973" bestFit="1" customWidth="1"/>
    <col min="15629" max="15629" width="4.75" style="973" bestFit="1" customWidth="1"/>
    <col min="15630" max="15630" width="6.25" style="973" bestFit="1" customWidth="1"/>
    <col min="15631" max="15631" width="4.5" style="973" customWidth="1"/>
    <col min="15632" max="15632" width="6.25" style="973" bestFit="1" customWidth="1"/>
    <col min="15633" max="15633" width="4.75" style="973" bestFit="1" customWidth="1"/>
    <col min="15634" max="15634" width="6.25" style="973" bestFit="1" customWidth="1"/>
    <col min="15635" max="15635" width="4.75" style="973" bestFit="1" customWidth="1"/>
    <col min="15636" max="15636" width="4.625" style="973" customWidth="1"/>
    <col min="15637" max="15637" width="9" style="973"/>
    <col min="15638" max="15638" width="4.625" style="973" customWidth="1"/>
    <col min="15639" max="15639" width="9" style="973"/>
    <col min="15640" max="15640" width="4.625" style="973" customWidth="1"/>
    <col min="15641" max="15641" width="9" style="973"/>
    <col min="15642" max="15642" width="4.625" style="973" customWidth="1"/>
    <col min="15643" max="15643" width="9" style="973"/>
    <col min="15644" max="15644" width="4.625" style="973" customWidth="1"/>
    <col min="15645" max="15872" width="9" style="973"/>
    <col min="15873" max="15873" width="5.625" style="973" customWidth="1"/>
    <col min="15874" max="15874" width="3" style="973" customWidth="1"/>
    <col min="15875" max="15875" width="15.375" style="973" customWidth="1"/>
    <col min="15876" max="15876" width="7.25" style="973" bestFit="1" customWidth="1"/>
    <col min="15877" max="15877" width="6.25" style="973" bestFit="1" customWidth="1"/>
    <col min="15878" max="15878" width="4.75" style="973" bestFit="1" customWidth="1"/>
    <col min="15879" max="15879" width="6.25" style="973" bestFit="1" customWidth="1"/>
    <col min="15880" max="15880" width="4.75" style="973" bestFit="1" customWidth="1"/>
    <col min="15881" max="15881" width="6.25" style="973" bestFit="1" customWidth="1"/>
    <col min="15882" max="15882" width="4.75" style="973" bestFit="1" customWidth="1"/>
    <col min="15883" max="15883" width="6.125" style="973" customWidth="1"/>
    <col min="15884" max="15884" width="6.25" style="973" bestFit="1" customWidth="1"/>
    <col min="15885" max="15885" width="4.75" style="973" bestFit="1" customWidth="1"/>
    <col min="15886" max="15886" width="6.25" style="973" bestFit="1" customWidth="1"/>
    <col min="15887" max="15887" width="4.5" style="973" customWidth="1"/>
    <col min="15888" max="15888" width="6.25" style="973" bestFit="1" customWidth="1"/>
    <col min="15889" max="15889" width="4.75" style="973" bestFit="1" customWidth="1"/>
    <col min="15890" max="15890" width="6.25" style="973" bestFit="1" customWidth="1"/>
    <col min="15891" max="15891" width="4.75" style="973" bestFit="1" customWidth="1"/>
    <col min="15892" max="15892" width="4.625" style="973" customWidth="1"/>
    <col min="15893" max="15893" width="9" style="973"/>
    <col min="15894" max="15894" width="4.625" style="973" customWidth="1"/>
    <col min="15895" max="15895" width="9" style="973"/>
    <col min="15896" max="15896" width="4.625" style="973" customWidth="1"/>
    <col min="15897" max="15897" width="9" style="973"/>
    <col min="15898" max="15898" width="4.625" style="973" customWidth="1"/>
    <col min="15899" max="15899" width="9" style="973"/>
    <col min="15900" max="15900" width="4.625" style="973" customWidth="1"/>
    <col min="15901" max="16128" width="9" style="973"/>
    <col min="16129" max="16129" width="5.625" style="973" customWidth="1"/>
    <col min="16130" max="16130" width="3" style="973" customWidth="1"/>
    <col min="16131" max="16131" width="15.375" style="973" customWidth="1"/>
    <col min="16132" max="16132" width="7.25" style="973" bestFit="1" customWidth="1"/>
    <col min="16133" max="16133" width="6.25" style="973" bestFit="1" customWidth="1"/>
    <col min="16134" max="16134" width="4.75" style="973" bestFit="1" customWidth="1"/>
    <col min="16135" max="16135" width="6.25" style="973" bestFit="1" customWidth="1"/>
    <col min="16136" max="16136" width="4.75" style="973" bestFit="1" customWidth="1"/>
    <col min="16137" max="16137" width="6.25" style="973" bestFit="1" customWidth="1"/>
    <col min="16138" max="16138" width="4.75" style="973" bestFit="1" customWidth="1"/>
    <col min="16139" max="16139" width="6.125" style="973" customWidth="1"/>
    <col min="16140" max="16140" width="6.25" style="973" bestFit="1" customWidth="1"/>
    <col min="16141" max="16141" width="4.75" style="973" bestFit="1" customWidth="1"/>
    <col min="16142" max="16142" width="6.25" style="973" bestFit="1" customWidth="1"/>
    <col min="16143" max="16143" width="4.5" style="973" customWidth="1"/>
    <col min="16144" max="16144" width="6.25" style="973" bestFit="1" customWidth="1"/>
    <col min="16145" max="16145" width="4.75" style="973" bestFit="1" customWidth="1"/>
    <col min="16146" max="16146" width="6.25" style="973" bestFit="1" customWidth="1"/>
    <col min="16147" max="16147" width="4.75" style="973" bestFit="1" customWidth="1"/>
    <col min="16148" max="16148" width="4.625" style="973" customWidth="1"/>
    <col min="16149" max="16149" width="9" style="973"/>
    <col min="16150" max="16150" width="4.625" style="973" customWidth="1"/>
    <col min="16151" max="16151" width="9" style="973"/>
    <col min="16152" max="16152" width="4.625" style="973" customWidth="1"/>
    <col min="16153" max="16153" width="9" style="973"/>
    <col min="16154" max="16154" width="4.625" style="973" customWidth="1"/>
    <col min="16155" max="16155" width="9" style="973"/>
    <col min="16156" max="16156" width="4.625" style="973" customWidth="1"/>
    <col min="16157" max="16384" width="9" style="973"/>
  </cols>
  <sheetData>
    <row r="1" spans="1:29" ht="17.25">
      <c r="A1" s="1074" t="s">
        <v>915</v>
      </c>
    </row>
    <row r="2" spans="1:29" ht="14.1" customHeight="1">
      <c r="T2" s="1107"/>
      <c r="U2" s="1107"/>
      <c r="V2" s="1107"/>
      <c r="W2" s="1107"/>
      <c r="X2" s="1107"/>
      <c r="Y2" s="1107"/>
      <c r="Z2" s="1107"/>
      <c r="AA2" s="1107"/>
      <c r="AB2" s="1107"/>
      <c r="AC2" s="1107"/>
    </row>
    <row r="3" spans="1:29" s="1027" customFormat="1" ht="16.5" customHeight="1">
      <c r="A3" s="2709" t="s">
        <v>482</v>
      </c>
      <c r="B3" s="2709" t="s">
        <v>483</v>
      </c>
      <c r="C3" s="2709" t="s">
        <v>484</v>
      </c>
      <c r="D3" s="2709" t="s">
        <v>532</v>
      </c>
      <c r="E3" s="2709"/>
      <c r="F3" s="2709"/>
      <c r="G3" s="2709"/>
      <c r="H3" s="2709"/>
      <c r="I3" s="2709"/>
      <c r="J3" s="2709"/>
      <c r="K3" s="2803" t="s">
        <v>539</v>
      </c>
      <c r="L3" s="2803"/>
      <c r="M3" s="2803"/>
      <c r="N3" s="2803"/>
      <c r="O3" s="2803"/>
      <c r="P3" s="2803" t="s">
        <v>539</v>
      </c>
      <c r="Q3" s="2803"/>
      <c r="R3" s="2803"/>
      <c r="S3" s="2803"/>
      <c r="T3" s="2710" t="s">
        <v>916</v>
      </c>
      <c r="U3" s="2710"/>
      <c r="V3" s="2710"/>
      <c r="W3" s="2710"/>
      <c r="X3" s="2710"/>
      <c r="Y3" s="2710"/>
      <c r="Z3" s="2710"/>
      <c r="AA3" s="2710"/>
      <c r="AB3" s="2710"/>
      <c r="AC3" s="2710"/>
    </row>
    <row r="4" spans="1:29" s="1027" customFormat="1" ht="16.5" customHeight="1">
      <c r="A4" s="2709"/>
      <c r="B4" s="2709"/>
      <c r="C4" s="2709"/>
      <c r="D4" s="2712" t="s">
        <v>917</v>
      </c>
      <c r="E4" s="2715" t="s">
        <v>534</v>
      </c>
      <c r="F4" s="2716"/>
      <c r="G4" s="2715" t="s">
        <v>535</v>
      </c>
      <c r="H4" s="2738"/>
      <c r="I4" s="1019"/>
      <c r="J4" s="1354"/>
      <c r="K4" s="2712" t="s">
        <v>918</v>
      </c>
      <c r="L4" s="2709" t="s">
        <v>541</v>
      </c>
      <c r="M4" s="2709"/>
      <c r="N4" s="2709" t="s">
        <v>542</v>
      </c>
      <c r="O4" s="2709"/>
      <c r="P4" s="2715" t="s">
        <v>543</v>
      </c>
      <c r="Q4" s="2738"/>
      <c r="R4" s="1013"/>
      <c r="S4" s="1008"/>
      <c r="T4" s="2715" t="s">
        <v>919</v>
      </c>
      <c r="U4" s="2716"/>
      <c r="V4" s="2710" t="s">
        <v>920</v>
      </c>
      <c r="W4" s="2710"/>
      <c r="X4" s="2710" t="s">
        <v>921</v>
      </c>
      <c r="Y4" s="2710"/>
      <c r="Z4" s="2710"/>
      <c r="AA4" s="2710"/>
      <c r="AB4" s="2710"/>
      <c r="AC4" s="2710"/>
    </row>
    <row r="5" spans="1:29" s="1027" customFormat="1" ht="16.5" customHeight="1">
      <c r="A5" s="2709"/>
      <c r="B5" s="2709"/>
      <c r="C5" s="2709"/>
      <c r="D5" s="2713"/>
      <c r="E5" s="2735"/>
      <c r="F5" s="2718"/>
      <c r="G5" s="2735"/>
      <c r="H5" s="2736"/>
      <c r="I5" s="2721" t="s">
        <v>536</v>
      </c>
      <c r="J5" s="2734"/>
      <c r="K5" s="2713"/>
      <c r="L5" s="2709"/>
      <c r="M5" s="2709"/>
      <c r="N5" s="2709"/>
      <c r="O5" s="2709"/>
      <c r="P5" s="2735"/>
      <c r="Q5" s="2718"/>
      <c r="R5" s="2721" t="s">
        <v>536</v>
      </c>
      <c r="S5" s="2722"/>
      <c r="T5" s="2723" t="s">
        <v>922</v>
      </c>
      <c r="U5" s="2836" t="s">
        <v>923</v>
      </c>
      <c r="V5" s="2723" t="s">
        <v>922</v>
      </c>
      <c r="W5" s="2723" t="s">
        <v>924</v>
      </c>
      <c r="X5" s="2807" t="s">
        <v>925</v>
      </c>
      <c r="Y5" s="2809"/>
      <c r="Z5" s="2710" t="s">
        <v>926</v>
      </c>
      <c r="AA5" s="2710"/>
      <c r="AB5" s="2710"/>
      <c r="AC5" s="2710"/>
    </row>
    <row r="6" spans="1:29" s="1027" customFormat="1" ht="16.5" customHeight="1">
      <c r="A6" s="2709"/>
      <c r="B6" s="2709"/>
      <c r="C6" s="2709"/>
      <c r="D6" s="2713"/>
      <c r="E6" s="2709" t="s">
        <v>927</v>
      </c>
      <c r="F6" s="2711" t="s">
        <v>538</v>
      </c>
      <c r="G6" s="2709" t="s">
        <v>927</v>
      </c>
      <c r="H6" s="2711" t="s">
        <v>538</v>
      </c>
      <c r="I6" s="2709" t="s">
        <v>927</v>
      </c>
      <c r="J6" s="2711" t="s">
        <v>538</v>
      </c>
      <c r="K6" s="2713"/>
      <c r="L6" s="2709" t="s">
        <v>928</v>
      </c>
      <c r="M6" s="2711" t="s">
        <v>538</v>
      </c>
      <c r="N6" s="2709" t="s">
        <v>928</v>
      </c>
      <c r="O6" s="2711" t="s">
        <v>538</v>
      </c>
      <c r="P6" s="2709" t="s">
        <v>928</v>
      </c>
      <c r="Q6" s="2711" t="s">
        <v>538</v>
      </c>
      <c r="R6" s="2709" t="s">
        <v>928</v>
      </c>
      <c r="S6" s="2711" t="s">
        <v>538</v>
      </c>
      <c r="T6" s="2724"/>
      <c r="U6" s="2836"/>
      <c r="V6" s="2724"/>
      <c r="W6" s="2724"/>
      <c r="X6" s="2813"/>
      <c r="Y6" s="2815"/>
      <c r="Z6" s="2710" t="s">
        <v>929</v>
      </c>
      <c r="AA6" s="2710"/>
      <c r="AB6" s="2710" t="s">
        <v>930</v>
      </c>
      <c r="AC6" s="2710"/>
    </row>
    <row r="7" spans="1:29" s="1027" customFormat="1" ht="50.25" customHeight="1">
      <c r="A7" s="2709"/>
      <c r="B7" s="2709"/>
      <c r="C7" s="2709"/>
      <c r="D7" s="2714"/>
      <c r="E7" s="2709"/>
      <c r="F7" s="2711"/>
      <c r="G7" s="2709"/>
      <c r="H7" s="2711"/>
      <c r="I7" s="2709"/>
      <c r="J7" s="2711"/>
      <c r="K7" s="2714"/>
      <c r="L7" s="2709"/>
      <c r="M7" s="2711"/>
      <c r="N7" s="2709"/>
      <c r="O7" s="2711"/>
      <c r="P7" s="2709"/>
      <c r="Q7" s="2711"/>
      <c r="R7" s="2709"/>
      <c r="S7" s="2711"/>
      <c r="T7" s="2725"/>
      <c r="U7" s="2836"/>
      <c r="V7" s="2725"/>
      <c r="W7" s="2725"/>
      <c r="X7" s="1006" t="s">
        <v>931</v>
      </c>
      <c r="Y7" s="1006" t="s">
        <v>932</v>
      </c>
      <c r="Z7" s="1028" t="s">
        <v>931</v>
      </c>
      <c r="AA7" s="1028" t="s">
        <v>933</v>
      </c>
      <c r="AB7" s="1028" t="s">
        <v>931</v>
      </c>
      <c r="AC7" s="1028" t="s">
        <v>934</v>
      </c>
    </row>
    <row r="8" spans="1:29" s="1273" customFormat="1" ht="14.1" customHeight="1">
      <c r="A8" s="2834" t="s">
        <v>494</v>
      </c>
      <c r="B8" s="1245">
        <v>6</v>
      </c>
      <c r="C8" s="1245" t="s">
        <v>677</v>
      </c>
      <c r="D8" s="1245">
        <f>E8+G8+I8</f>
        <v>16838</v>
      </c>
      <c r="E8" s="1245">
        <v>0</v>
      </c>
      <c r="F8" s="1252">
        <f t="shared" ref="F8:F15" si="0">E8/$D8*100</f>
        <v>0</v>
      </c>
      <c r="G8" s="1245">
        <v>0</v>
      </c>
      <c r="H8" s="1247">
        <f t="shared" ref="H8:H15" si="1">G8/$D8*100</f>
        <v>0</v>
      </c>
      <c r="I8" s="1245">
        <v>16838</v>
      </c>
      <c r="J8" s="1247">
        <f t="shared" ref="J8:J15" si="2">I8/$D8*100</f>
        <v>100</v>
      </c>
      <c r="K8" s="1245">
        <f>N8+P8</f>
        <v>21109</v>
      </c>
      <c r="L8" s="1245">
        <v>4020</v>
      </c>
      <c r="M8" s="1247">
        <f t="shared" ref="M8:M15" si="3">L8/$K8*100</f>
        <v>19.044009664124307</v>
      </c>
      <c r="N8" s="1245">
        <v>4020</v>
      </c>
      <c r="O8" s="1247">
        <f t="shared" ref="O8:O15" si="4">N8/$K8*100</f>
        <v>19.044009664124307</v>
      </c>
      <c r="P8" s="1245">
        <v>17089</v>
      </c>
      <c r="Q8" s="1247">
        <f t="shared" ref="Q8:Q15" si="5">P8/$K8*100</f>
        <v>80.955990335875697</v>
      </c>
      <c r="R8" s="1245">
        <v>17089</v>
      </c>
      <c r="S8" s="1247">
        <f t="shared" ref="S8:S15" si="6">R8/$K8*100</f>
        <v>80.955990335875697</v>
      </c>
      <c r="T8" s="1355">
        <v>2</v>
      </c>
      <c r="U8" s="1247">
        <v>4</v>
      </c>
      <c r="V8" s="1355">
        <v>9</v>
      </c>
      <c r="W8" s="1245">
        <v>518</v>
      </c>
      <c r="X8" s="1245">
        <v>0</v>
      </c>
      <c r="Y8" s="1245">
        <v>0</v>
      </c>
      <c r="Z8" s="1245">
        <v>0</v>
      </c>
      <c r="AA8" s="1245">
        <v>0</v>
      </c>
      <c r="AB8" s="1245">
        <v>0</v>
      </c>
      <c r="AC8" s="1245">
        <v>0</v>
      </c>
    </row>
    <row r="9" spans="1:29" s="1273" customFormat="1" ht="14.1" customHeight="1">
      <c r="A9" s="2834"/>
      <c r="B9" s="1249">
        <v>42</v>
      </c>
      <c r="C9" s="1249" t="s">
        <v>681</v>
      </c>
      <c r="D9" s="1249">
        <f t="shared" ref="D9:D14" si="7">E9+G9+I9</f>
        <v>6105</v>
      </c>
      <c r="E9" s="1249">
        <v>0</v>
      </c>
      <c r="F9" s="1252">
        <f t="shared" si="0"/>
        <v>0</v>
      </c>
      <c r="G9" s="1249">
        <v>6105</v>
      </c>
      <c r="H9" s="1252">
        <f t="shared" si="1"/>
        <v>100</v>
      </c>
      <c r="I9" s="1249">
        <v>0</v>
      </c>
      <c r="J9" s="1252">
        <f t="shared" si="2"/>
        <v>0</v>
      </c>
      <c r="K9" s="1249">
        <f t="shared" ref="K9:K14" si="8">N9+P9</f>
        <v>4158</v>
      </c>
      <c r="L9" s="1249">
        <v>4158</v>
      </c>
      <c r="M9" s="1252">
        <f t="shared" si="3"/>
        <v>100</v>
      </c>
      <c r="N9" s="1249">
        <v>4158</v>
      </c>
      <c r="O9" s="1252">
        <f t="shared" si="4"/>
        <v>100</v>
      </c>
      <c r="P9" s="1249">
        <v>0</v>
      </c>
      <c r="Q9" s="1252">
        <f t="shared" si="5"/>
        <v>0</v>
      </c>
      <c r="R9" s="1249">
        <v>0</v>
      </c>
      <c r="S9" s="1252">
        <f t="shared" si="6"/>
        <v>0</v>
      </c>
      <c r="T9" s="1249">
        <v>0</v>
      </c>
      <c r="U9" s="1252">
        <v>0</v>
      </c>
      <c r="V9" s="1249">
        <v>0</v>
      </c>
      <c r="W9" s="1249">
        <v>0</v>
      </c>
      <c r="X9" s="1249">
        <v>0</v>
      </c>
      <c r="Y9" s="1249">
        <v>0</v>
      </c>
      <c r="Z9" s="1249">
        <v>0</v>
      </c>
      <c r="AA9" s="1249">
        <v>0</v>
      </c>
      <c r="AB9" s="1249">
        <v>0</v>
      </c>
      <c r="AC9" s="1249">
        <v>0</v>
      </c>
    </row>
    <row r="10" spans="1:29" s="1273" customFormat="1" ht="14.1" customHeight="1">
      <c r="A10" s="2834"/>
      <c r="B10" s="1249">
        <v>13</v>
      </c>
      <c r="C10" s="1249" t="s">
        <v>683</v>
      </c>
      <c r="D10" s="1249">
        <f t="shared" si="7"/>
        <v>23270</v>
      </c>
      <c r="E10" s="1249">
        <v>0</v>
      </c>
      <c r="F10" s="1252">
        <f t="shared" si="0"/>
        <v>0</v>
      </c>
      <c r="G10" s="1249">
        <v>23070</v>
      </c>
      <c r="H10" s="1252">
        <f t="shared" si="1"/>
        <v>99.140524280189084</v>
      </c>
      <c r="I10" s="1249">
        <v>200</v>
      </c>
      <c r="J10" s="1252">
        <f t="shared" si="2"/>
        <v>0.85947571981091542</v>
      </c>
      <c r="K10" s="1249">
        <f t="shared" si="8"/>
        <v>10632</v>
      </c>
      <c r="L10" s="1249">
        <v>0</v>
      </c>
      <c r="M10" s="1252">
        <f t="shared" si="3"/>
        <v>0</v>
      </c>
      <c r="N10" s="1249">
        <v>0</v>
      </c>
      <c r="O10" s="1252">
        <f t="shared" si="4"/>
        <v>0</v>
      </c>
      <c r="P10" s="1249">
        <v>10632</v>
      </c>
      <c r="Q10" s="1252">
        <f t="shared" si="5"/>
        <v>100</v>
      </c>
      <c r="R10" s="1249">
        <v>100</v>
      </c>
      <c r="S10" s="1252">
        <f t="shared" si="6"/>
        <v>0.94055680963130184</v>
      </c>
      <c r="T10" s="1356">
        <v>1</v>
      </c>
      <c r="U10" s="1252">
        <v>2</v>
      </c>
      <c r="V10" s="1356">
        <v>9</v>
      </c>
      <c r="W10" s="1356">
        <v>470</v>
      </c>
      <c r="X10" s="1249">
        <v>0</v>
      </c>
      <c r="Y10" s="1249">
        <v>0</v>
      </c>
      <c r="Z10" s="1249">
        <v>0</v>
      </c>
      <c r="AA10" s="1249">
        <v>0</v>
      </c>
      <c r="AB10" s="1249">
        <v>0</v>
      </c>
      <c r="AC10" s="1249">
        <v>0</v>
      </c>
    </row>
    <row r="11" spans="1:29" s="1273" customFormat="1" ht="14.1" customHeight="1">
      <c r="A11" s="2834"/>
      <c r="B11" s="1249">
        <v>50</v>
      </c>
      <c r="C11" s="1249" t="s">
        <v>688</v>
      </c>
      <c r="D11" s="1249">
        <f t="shared" si="7"/>
        <v>5785</v>
      </c>
      <c r="E11" s="1249">
        <v>0</v>
      </c>
      <c r="F11" s="1252">
        <f t="shared" si="0"/>
        <v>0</v>
      </c>
      <c r="G11" s="1249">
        <v>0</v>
      </c>
      <c r="H11" s="1252">
        <f t="shared" si="1"/>
        <v>0</v>
      </c>
      <c r="I11" s="1249">
        <v>5785</v>
      </c>
      <c r="J11" s="1252">
        <f t="shared" si="2"/>
        <v>100</v>
      </c>
      <c r="K11" s="1249">
        <f t="shared" si="8"/>
        <v>3782</v>
      </c>
      <c r="L11" s="1249">
        <v>0</v>
      </c>
      <c r="M11" s="1252">
        <f t="shared" si="3"/>
        <v>0</v>
      </c>
      <c r="N11" s="1249">
        <v>0</v>
      </c>
      <c r="O11" s="1252">
        <f t="shared" si="4"/>
        <v>0</v>
      </c>
      <c r="P11" s="1249">
        <v>3782</v>
      </c>
      <c r="Q11" s="1252">
        <f t="shared" si="5"/>
        <v>100</v>
      </c>
      <c r="R11" s="1249">
        <v>0</v>
      </c>
      <c r="S11" s="1252">
        <f t="shared" si="6"/>
        <v>0</v>
      </c>
      <c r="T11" s="1356">
        <v>3</v>
      </c>
      <c r="U11" s="1252">
        <v>15.7</v>
      </c>
      <c r="V11" s="1356">
        <v>1</v>
      </c>
      <c r="W11" s="1356">
        <v>18</v>
      </c>
      <c r="X11" s="1249">
        <v>0</v>
      </c>
      <c r="Y11" s="1249">
        <v>0</v>
      </c>
      <c r="Z11" s="1249">
        <v>0</v>
      </c>
      <c r="AA11" s="1249">
        <v>0</v>
      </c>
      <c r="AB11" s="1249">
        <v>0</v>
      </c>
      <c r="AC11" s="1249">
        <v>0</v>
      </c>
    </row>
    <row r="12" spans="1:29" s="1273" customFormat="1" ht="14.1" customHeight="1">
      <c r="A12" s="2834"/>
      <c r="B12" s="1249">
        <v>90</v>
      </c>
      <c r="C12" s="1249" t="s">
        <v>808</v>
      </c>
      <c r="D12" s="1249">
        <f t="shared" si="7"/>
        <v>2320</v>
      </c>
      <c r="E12" s="1249">
        <v>1710</v>
      </c>
      <c r="F12" s="1252">
        <f t="shared" si="0"/>
        <v>73.706896551724128</v>
      </c>
      <c r="G12" s="1249">
        <v>0</v>
      </c>
      <c r="H12" s="1252">
        <f t="shared" si="1"/>
        <v>0</v>
      </c>
      <c r="I12" s="1249">
        <v>610</v>
      </c>
      <c r="J12" s="1252">
        <f t="shared" si="2"/>
        <v>26.293103448275861</v>
      </c>
      <c r="K12" s="1249">
        <f t="shared" si="8"/>
        <v>3097</v>
      </c>
      <c r="L12" s="1249">
        <v>3097</v>
      </c>
      <c r="M12" s="1252">
        <f t="shared" si="3"/>
        <v>100</v>
      </c>
      <c r="N12" s="1249">
        <v>3097</v>
      </c>
      <c r="O12" s="1252">
        <f t="shared" si="4"/>
        <v>100</v>
      </c>
      <c r="P12" s="1249">
        <v>0</v>
      </c>
      <c r="Q12" s="1252">
        <f t="shared" si="5"/>
        <v>0</v>
      </c>
      <c r="R12" s="1249">
        <v>0</v>
      </c>
      <c r="S12" s="1252">
        <f t="shared" si="6"/>
        <v>0</v>
      </c>
      <c r="T12" s="1249">
        <v>1</v>
      </c>
      <c r="U12" s="1252">
        <v>5.3</v>
      </c>
      <c r="V12" s="1249">
        <v>3</v>
      </c>
      <c r="W12" s="1249">
        <v>200</v>
      </c>
      <c r="X12" s="1249">
        <v>0</v>
      </c>
      <c r="Y12" s="1249">
        <v>0</v>
      </c>
      <c r="Z12" s="1249">
        <v>0</v>
      </c>
      <c r="AA12" s="1249">
        <v>0</v>
      </c>
      <c r="AB12" s="1249">
        <v>0</v>
      </c>
      <c r="AC12" s="1249">
        <v>0</v>
      </c>
    </row>
    <row r="13" spans="1:29" s="1273" customFormat="1" ht="14.1" customHeight="1">
      <c r="A13" s="2834"/>
      <c r="B13" s="1249">
        <v>37</v>
      </c>
      <c r="C13" s="1249" t="s">
        <v>692</v>
      </c>
      <c r="D13" s="1249">
        <f t="shared" si="7"/>
        <v>49061</v>
      </c>
      <c r="E13" s="1249">
        <v>12530</v>
      </c>
      <c r="F13" s="1252">
        <f t="shared" si="0"/>
        <v>25.539634332769413</v>
      </c>
      <c r="G13" s="1249">
        <v>23660</v>
      </c>
      <c r="H13" s="1252">
        <f t="shared" si="1"/>
        <v>48.225678237296428</v>
      </c>
      <c r="I13" s="1249">
        <v>12871</v>
      </c>
      <c r="J13" s="1252">
        <f t="shared" si="2"/>
        <v>26.234687429934162</v>
      </c>
      <c r="K13" s="1249">
        <f t="shared" si="8"/>
        <v>39003</v>
      </c>
      <c r="L13" s="1249">
        <v>16700</v>
      </c>
      <c r="M13" s="1252">
        <f t="shared" si="3"/>
        <v>42.817219188267572</v>
      </c>
      <c r="N13" s="1249">
        <v>18643</v>
      </c>
      <c r="O13" s="1252">
        <f t="shared" si="4"/>
        <v>47.798887265082172</v>
      </c>
      <c r="P13" s="1249">
        <v>20360</v>
      </c>
      <c r="Q13" s="1252">
        <f t="shared" si="5"/>
        <v>52.201112734917828</v>
      </c>
      <c r="R13" s="1249">
        <v>8165</v>
      </c>
      <c r="S13" s="1252">
        <f t="shared" si="6"/>
        <v>20.934287106120042</v>
      </c>
      <c r="T13" s="1356">
        <v>1</v>
      </c>
      <c r="U13" s="1357">
        <v>2.1</v>
      </c>
      <c r="V13" s="1249">
        <v>8</v>
      </c>
      <c r="W13" s="1249">
        <v>943</v>
      </c>
      <c r="X13" s="1249">
        <v>1</v>
      </c>
      <c r="Y13" s="1249">
        <v>60</v>
      </c>
      <c r="Z13" s="1249">
        <v>1</v>
      </c>
      <c r="AA13" s="1249">
        <v>100</v>
      </c>
      <c r="AB13" s="1249">
        <v>0</v>
      </c>
      <c r="AC13" s="1249">
        <v>0</v>
      </c>
    </row>
    <row r="14" spans="1:29" s="1273" customFormat="1" ht="14.1" customHeight="1" thickBot="1">
      <c r="A14" s="2834"/>
      <c r="B14" s="1253">
        <v>86</v>
      </c>
      <c r="C14" s="1253" t="s">
        <v>694</v>
      </c>
      <c r="D14" s="1253">
        <f t="shared" si="7"/>
        <v>3292</v>
      </c>
      <c r="E14" s="1253">
        <v>0</v>
      </c>
      <c r="F14" s="1255">
        <f t="shared" si="0"/>
        <v>0</v>
      </c>
      <c r="G14" s="1253">
        <v>0</v>
      </c>
      <c r="H14" s="1255">
        <f t="shared" si="1"/>
        <v>0</v>
      </c>
      <c r="I14" s="1253">
        <v>3292</v>
      </c>
      <c r="J14" s="1255">
        <f t="shared" si="2"/>
        <v>100</v>
      </c>
      <c r="K14" s="1253">
        <f t="shared" si="8"/>
        <v>1588</v>
      </c>
      <c r="L14" s="1253">
        <v>0</v>
      </c>
      <c r="M14" s="1255">
        <f t="shared" si="3"/>
        <v>0</v>
      </c>
      <c r="N14" s="1253">
        <v>0</v>
      </c>
      <c r="O14" s="1255">
        <f t="shared" si="4"/>
        <v>0</v>
      </c>
      <c r="P14" s="1253">
        <v>1588</v>
      </c>
      <c r="Q14" s="1255">
        <f t="shared" si="5"/>
        <v>100</v>
      </c>
      <c r="R14" s="1253">
        <v>1588</v>
      </c>
      <c r="S14" s="1255">
        <f t="shared" si="6"/>
        <v>100</v>
      </c>
      <c r="T14" s="1253">
        <v>0</v>
      </c>
      <c r="U14" s="1255">
        <v>0</v>
      </c>
      <c r="V14" s="1253">
        <v>0</v>
      </c>
      <c r="W14" s="1253">
        <v>0</v>
      </c>
      <c r="X14" s="1253">
        <v>0</v>
      </c>
      <c r="Y14" s="1253">
        <v>0</v>
      </c>
      <c r="Z14" s="1253">
        <v>0</v>
      </c>
      <c r="AA14" s="1253">
        <v>0</v>
      </c>
      <c r="AB14" s="1253">
        <v>0</v>
      </c>
      <c r="AC14" s="1253">
        <v>0</v>
      </c>
    </row>
    <row r="15" spans="1:29" ht="14.1" customHeight="1" thickTop="1">
      <c r="A15" s="2834"/>
      <c r="B15" s="1130"/>
      <c r="C15" s="1131" t="s">
        <v>113</v>
      </c>
      <c r="D15" s="1131">
        <f>SUM(D8:D14)</f>
        <v>106671</v>
      </c>
      <c r="E15" s="1131">
        <f>SUM(E8:E14)</f>
        <v>14240</v>
      </c>
      <c r="F15" s="1358">
        <f t="shared" si="0"/>
        <v>13.349457678281821</v>
      </c>
      <c r="G15" s="1131">
        <f>SUM(G8:G14)</f>
        <v>52835</v>
      </c>
      <c r="H15" s="1358">
        <f t="shared" si="1"/>
        <v>49.530800311237357</v>
      </c>
      <c r="I15" s="1131">
        <f>SUM(I8:I14)</f>
        <v>39596</v>
      </c>
      <c r="J15" s="1358">
        <f t="shared" si="2"/>
        <v>37.11974201048082</v>
      </c>
      <c r="K15" s="1256">
        <f>SUM(K8:K14)</f>
        <v>83369</v>
      </c>
      <c r="L15" s="1131">
        <f>SUM(L8:L14)</f>
        <v>27975</v>
      </c>
      <c r="M15" s="1358">
        <f t="shared" si="3"/>
        <v>33.555638186856022</v>
      </c>
      <c r="N15" s="1131">
        <f>SUM(N8:N14)</f>
        <v>29918</v>
      </c>
      <c r="O15" s="1358">
        <f t="shared" si="4"/>
        <v>35.886240688985119</v>
      </c>
      <c r="P15" s="1256">
        <f>SUM(P8:P14)</f>
        <v>53451</v>
      </c>
      <c r="Q15" s="1358">
        <f t="shared" si="5"/>
        <v>64.113759311014888</v>
      </c>
      <c r="R15" s="1131">
        <f>SUM(R8:R14)</f>
        <v>26942</v>
      </c>
      <c r="S15" s="1358">
        <f t="shared" si="6"/>
        <v>32.316568508678287</v>
      </c>
      <c r="T15" s="1131">
        <f>SUM(T8:T14)</f>
        <v>8</v>
      </c>
      <c r="U15" s="1131">
        <f t="shared" ref="U15:AC15" si="9">SUM(U8:U14)</f>
        <v>29.1</v>
      </c>
      <c r="V15" s="1131">
        <f t="shared" si="9"/>
        <v>30</v>
      </c>
      <c r="W15" s="1131">
        <f t="shared" si="9"/>
        <v>2149</v>
      </c>
      <c r="X15" s="1131">
        <f t="shared" si="9"/>
        <v>1</v>
      </c>
      <c r="Y15" s="1131">
        <f t="shared" si="9"/>
        <v>60</v>
      </c>
      <c r="Z15" s="1131">
        <f t="shared" si="9"/>
        <v>1</v>
      </c>
      <c r="AA15" s="1131">
        <f t="shared" si="9"/>
        <v>100</v>
      </c>
      <c r="AB15" s="1131">
        <f t="shared" si="9"/>
        <v>0</v>
      </c>
      <c r="AC15" s="1131">
        <f t="shared" si="9"/>
        <v>0</v>
      </c>
    </row>
    <row r="16" spans="1:29" ht="14.1" customHeight="1">
      <c r="A16" s="2834"/>
      <c r="B16" s="1141"/>
      <c r="C16" s="1142"/>
      <c r="D16" s="1142"/>
      <c r="E16" s="1142"/>
      <c r="F16" s="1359"/>
      <c r="G16" s="1142"/>
      <c r="H16" s="1359"/>
      <c r="I16" s="1142"/>
      <c r="J16" s="1359"/>
      <c r="K16" s="1148"/>
      <c r="L16" s="1142"/>
      <c r="M16" s="1359"/>
      <c r="N16" s="1142"/>
      <c r="O16" s="1359"/>
      <c r="P16" s="1148"/>
      <c r="Q16" s="1359"/>
      <c r="R16" s="1142"/>
      <c r="S16" s="1359"/>
      <c r="T16" s="1148"/>
      <c r="U16" s="1148"/>
      <c r="V16" s="1148"/>
      <c r="W16" s="1148"/>
      <c r="X16" s="1148"/>
      <c r="Y16" s="1148"/>
      <c r="Z16" s="1148"/>
      <c r="AA16" s="1148"/>
      <c r="AB16" s="1148"/>
      <c r="AC16" s="1148"/>
    </row>
    <row r="17" spans="1:29" s="1273" customFormat="1" ht="14.1" customHeight="1">
      <c r="A17" s="2834" t="s">
        <v>697</v>
      </c>
      <c r="B17" s="1245">
        <v>3</v>
      </c>
      <c r="C17" s="1245" t="s">
        <v>698</v>
      </c>
      <c r="D17" s="1245">
        <f>E17+G17+I17</f>
        <v>91151</v>
      </c>
      <c r="E17" s="1245">
        <v>8200</v>
      </c>
      <c r="F17" s="1247">
        <f>E17/$D17*100</f>
        <v>8.9960614804006536</v>
      </c>
      <c r="G17" s="1245">
        <v>65500</v>
      </c>
      <c r="H17" s="1247">
        <f>G17/$D17*100</f>
        <v>71.85878377637107</v>
      </c>
      <c r="I17" s="1245">
        <v>17451</v>
      </c>
      <c r="J17" s="1247">
        <f>I17/$D17*100</f>
        <v>19.145154743228272</v>
      </c>
      <c r="K17" s="1245">
        <f>N17+P17</f>
        <v>40734</v>
      </c>
      <c r="L17" s="1245">
        <v>14600</v>
      </c>
      <c r="M17" s="1247">
        <f>L17/$K17*100</f>
        <v>35.842293906810035</v>
      </c>
      <c r="N17" s="1245">
        <v>15100</v>
      </c>
      <c r="O17" s="1247">
        <f>N17/$K17*100</f>
        <v>37.069769725536403</v>
      </c>
      <c r="P17" s="1245">
        <v>25634</v>
      </c>
      <c r="Q17" s="1247">
        <f>P17/$K17*100</f>
        <v>62.930230274463597</v>
      </c>
      <c r="R17" s="1245">
        <v>23634</v>
      </c>
      <c r="S17" s="1247">
        <f>R17/$K17*100</f>
        <v>58.020326999558115</v>
      </c>
      <c r="T17" s="1355">
        <v>6</v>
      </c>
      <c r="U17" s="1360">
        <v>4.7</v>
      </c>
      <c r="V17" s="1245">
        <v>2</v>
      </c>
      <c r="W17" s="1245">
        <v>16</v>
      </c>
      <c r="X17" s="1245">
        <v>0</v>
      </c>
      <c r="Y17" s="1245">
        <v>0</v>
      </c>
      <c r="Z17" s="1245">
        <v>0</v>
      </c>
      <c r="AA17" s="1245">
        <v>0</v>
      </c>
      <c r="AB17" s="1245">
        <v>0</v>
      </c>
      <c r="AC17" s="1245">
        <v>0</v>
      </c>
    </row>
    <row r="18" spans="1:29" s="1273" customFormat="1" ht="14.1" customHeight="1">
      <c r="A18" s="2834"/>
      <c r="B18" s="1249">
        <v>53</v>
      </c>
      <c r="C18" s="1249" t="s">
        <v>935</v>
      </c>
      <c r="D18" s="1249">
        <f>E18+G18+I18</f>
        <v>13400</v>
      </c>
      <c r="E18" s="1249">
        <v>1059</v>
      </c>
      <c r="F18" s="1252">
        <f>E18/$D18*100</f>
        <v>7.9029850746268657</v>
      </c>
      <c r="G18" s="1249">
        <v>0</v>
      </c>
      <c r="H18" s="1252">
        <f>G18/$D18*100</f>
        <v>0</v>
      </c>
      <c r="I18" s="1249">
        <v>12341</v>
      </c>
      <c r="J18" s="1252">
        <f>I18/$D18*100</f>
        <v>92.097014925373131</v>
      </c>
      <c r="K18" s="1249">
        <f>N18+P18</f>
        <v>19786</v>
      </c>
      <c r="L18" s="1249">
        <v>117</v>
      </c>
      <c r="M18" s="1252">
        <f>L18/$K18*100</f>
        <v>0.59132720105124836</v>
      </c>
      <c r="N18" s="1249">
        <v>117</v>
      </c>
      <c r="O18" s="1252">
        <f>N18/$K18*100</f>
        <v>0.59132720105124836</v>
      </c>
      <c r="P18" s="1249">
        <v>19669</v>
      </c>
      <c r="Q18" s="1252">
        <f>P18/$K18*100</f>
        <v>99.408672798948743</v>
      </c>
      <c r="R18" s="1249">
        <v>19669</v>
      </c>
      <c r="S18" s="1252">
        <f>R18/$K18*100</f>
        <v>99.408672798948743</v>
      </c>
      <c r="T18" s="1249">
        <v>1</v>
      </c>
      <c r="U18" s="1252">
        <v>4.4000000000000004</v>
      </c>
      <c r="V18" s="1249">
        <v>1</v>
      </c>
      <c r="W18" s="1249">
        <v>20</v>
      </c>
      <c r="X18" s="1249">
        <v>0</v>
      </c>
      <c r="Y18" s="1249">
        <v>0</v>
      </c>
      <c r="Z18" s="1249">
        <v>0</v>
      </c>
      <c r="AA18" s="1249">
        <v>0</v>
      </c>
      <c r="AB18" s="1249">
        <v>0</v>
      </c>
      <c r="AC18" s="1249">
        <v>0</v>
      </c>
    </row>
    <row r="19" spans="1:29" s="1273" customFormat="1" ht="14.1" customHeight="1" thickBot="1">
      <c r="A19" s="2834"/>
      <c r="B19" s="1253">
        <v>92</v>
      </c>
      <c r="C19" s="1253" t="s">
        <v>828</v>
      </c>
      <c r="D19" s="1253">
        <f>E19+G19+I19</f>
        <v>6330</v>
      </c>
      <c r="E19" s="1253">
        <v>0</v>
      </c>
      <c r="F19" s="1255">
        <f>E19/$D19*100</f>
        <v>0</v>
      </c>
      <c r="G19" s="1253">
        <v>0</v>
      </c>
      <c r="H19" s="1255">
        <f>G19/$D19*100</f>
        <v>0</v>
      </c>
      <c r="I19" s="1253">
        <v>6330</v>
      </c>
      <c r="J19" s="1255">
        <f>I19/$D19*100</f>
        <v>100</v>
      </c>
      <c r="K19" s="1253">
        <f>N19+P19</f>
        <v>3793</v>
      </c>
      <c r="L19" s="1253">
        <v>0</v>
      </c>
      <c r="M19" s="1255">
        <f>L19/$K19*100</f>
        <v>0</v>
      </c>
      <c r="N19" s="1253">
        <v>0</v>
      </c>
      <c r="O19" s="1255">
        <f>N19/$K19*100</f>
        <v>0</v>
      </c>
      <c r="P19" s="1253">
        <v>3793</v>
      </c>
      <c r="Q19" s="1255">
        <f>P19/$K19*100</f>
        <v>100</v>
      </c>
      <c r="R19" s="1253">
        <v>3793</v>
      </c>
      <c r="S19" s="1255">
        <f>R19/$K19*100</f>
        <v>100</v>
      </c>
      <c r="T19" s="1253">
        <v>4</v>
      </c>
      <c r="U19" s="1255">
        <v>6</v>
      </c>
      <c r="V19" s="1253">
        <v>7</v>
      </c>
      <c r="W19" s="1253">
        <v>517</v>
      </c>
      <c r="X19" s="1253">
        <v>0</v>
      </c>
      <c r="Y19" s="1253">
        <v>0</v>
      </c>
      <c r="Z19" s="1253">
        <v>0</v>
      </c>
      <c r="AA19" s="1253">
        <v>0</v>
      </c>
      <c r="AB19" s="1253">
        <v>0</v>
      </c>
      <c r="AC19" s="1253">
        <v>0</v>
      </c>
    </row>
    <row r="20" spans="1:29" ht="14.1" customHeight="1" thickTop="1">
      <c r="A20" s="2834"/>
      <c r="B20" s="1130"/>
      <c r="C20" s="1131" t="s">
        <v>113</v>
      </c>
      <c r="D20" s="1131">
        <f>SUM(D17:D19)</f>
        <v>110881</v>
      </c>
      <c r="E20" s="1131">
        <f>SUM(E17:E19)</f>
        <v>9259</v>
      </c>
      <c r="F20" s="1358">
        <f>E20/$D20*100</f>
        <v>8.3503936652807962</v>
      </c>
      <c r="G20" s="1131">
        <f>SUM(G17:G19)</f>
        <v>65500</v>
      </c>
      <c r="H20" s="1358">
        <f>G20/$D20*100</f>
        <v>59.072338813683132</v>
      </c>
      <c r="I20" s="1131">
        <f>SUM(I17:I19)</f>
        <v>36122</v>
      </c>
      <c r="J20" s="1358">
        <f>I20/$D20*100</f>
        <v>32.577267521036063</v>
      </c>
      <c r="K20" s="1256">
        <f>SUM(K17:K19)</f>
        <v>64313</v>
      </c>
      <c r="L20" s="1131">
        <f>SUM(L17:L19)</f>
        <v>14717</v>
      </c>
      <c r="M20" s="1358">
        <f>L20/$K20*100</f>
        <v>22.883398379798798</v>
      </c>
      <c r="N20" s="1131">
        <f>SUM(N17:N19)</f>
        <v>15217</v>
      </c>
      <c r="O20" s="1358">
        <f>N20/$K20*100</f>
        <v>23.660846174179404</v>
      </c>
      <c r="P20" s="1256">
        <f>SUM(P17:P19)</f>
        <v>49096</v>
      </c>
      <c r="Q20" s="1358">
        <f>P20/$K20*100</f>
        <v>76.339153825820588</v>
      </c>
      <c r="R20" s="1131">
        <f>SUM(R17:R19)</f>
        <v>47096</v>
      </c>
      <c r="S20" s="1358">
        <f>R20/$K20*100</f>
        <v>73.229362648298164</v>
      </c>
      <c r="T20" s="1131">
        <f t="shared" ref="T20:AC20" si="10">SUM(T17:T19)</f>
        <v>11</v>
      </c>
      <c r="U20" s="1131">
        <f t="shared" si="10"/>
        <v>15.100000000000001</v>
      </c>
      <c r="V20" s="1131">
        <f t="shared" si="10"/>
        <v>10</v>
      </c>
      <c r="W20" s="1131">
        <f t="shared" si="10"/>
        <v>553</v>
      </c>
      <c r="X20" s="1131">
        <f t="shared" si="10"/>
        <v>0</v>
      </c>
      <c r="Y20" s="1131">
        <f t="shared" si="10"/>
        <v>0</v>
      </c>
      <c r="Z20" s="1131">
        <f t="shared" si="10"/>
        <v>0</v>
      </c>
      <c r="AA20" s="1131">
        <f t="shared" si="10"/>
        <v>0</v>
      </c>
      <c r="AB20" s="1131">
        <f t="shared" si="10"/>
        <v>0</v>
      </c>
      <c r="AC20" s="1131">
        <f t="shared" si="10"/>
        <v>0</v>
      </c>
    </row>
    <row r="21" spans="1:29" ht="14.1" customHeight="1">
      <c r="A21" s="2834"/>
      <c r="B21" s="1141"/>
      <c r="C21" s="1142"/>
      <c r="D21" s="1142"/>
      <c r="E21" s="1142"/>
      <c r="F21" s="1359"/>
      <c r="G21" s="1142"/>
      <c r="H21" s="1359"/>
      <c r="I21" s="1142"/>
      <c r="J21" s="1359"/>
      <c r="K21" s="1148"/>
      <c r="L21" s="1142"/>
      <c r="M21" s="1359"/>
      <c r="N21" s="1142"/>
      <c r="O21" s="1359"/>
      <c r="P21" s="1148"/>
      <c r="Q21" s="1359"/>
      <c r="R21" s="1142"/>
      <c r="S21" s="1359"/>
      <c r="T21" s="1148"/>
      <c r="U21" s="1148"/>
      <c r="V21" s="1148"/>
      <c r="W21" s="1148"/>
      <c r="X21" s="1148"/>
      <c r="Y21" s="1148"/>
      <c r="Z21" s="1148"/>
      <c r="AA21" s="1148"/>
      <c r="AB21" s="1148"/>
      <c r="AC21" s="1148"/>
    </row>
    <row r="22" spans="1:29" s="1273" customFormat="1" ht="14.1" customHeight="1">
      <c r="A22" s="2834" t="s">
        <v>705</v>
      </c>
      <c r="B22" s="1245">
        <v>14</v>
      </c>
      <c r="C22" s="1245" t="s">
        <v>706</v>
      </c>
      <c r="D22" s="1245">
        <f t="shared" ref="D22:D32" si="11">E22+G22+I22</f>
        <v>32200</v>
      </c>
      <c r="E22" s="1245">
        <v>200</v>
      </c>
      <c r="F22" s="1247">
        <f t="shared" ref="F22:F33" si="12">E22/$D22*100</f>
        <v>0.6211180124223602</v>
      </c>
      <c r="G22" s="1245">
        <v>13400</v>
      </c>
      <c r="H22" s="1247">
        <f t="shared" ref="H22:H33" si="13">G22/$D22*100</f>
        <v>41.614906832298139</v>
      </c>
      <c r="I22" s="1245">
        <v>18600</v>
      </c>
      <c r="J22" s="1247">
        <f t="shared" ref="J22:J33" si="14">I22/$D22*100</f>
        <v>57.763975155279503</v>
      </c>
      <c r="K22" s="1245">
        <f t="shared" ref="K22:K32" si="15">N22+P22</f>
        <v>13986</v>
      </c>
      <c r="L22" s="1245">
        <v>5041</v>
      </c>
      <c r="M22" s="1247">
        <f t="shared" ref="M22:M33" si="16">L22/$K22*100</f>
        <v>36.04318604318604</v>
      </c>
      <c r="N22" s="1245">
        <v>5041</v>
      </c>
      <c r="O22" s="1247">
        <f t="shared" ref="O22:O33" si="17">N22/$K22*100</f>
        <v>36.04318604318604</v>
      </c>
      <c r="P22" s="1245">
        <v>8945</v>
      </c>
      <c r="Q22" s="1247">
        <f t="shared" ref="Q22:Q33" si="18">P22/$K22*100</f>
        <v>63.956813956813953</v>
      </c>
      <c r="R22" s="1245">
        <v>0</v>
      </c>
      <c r="S22" s="1247">
        <f t="shared" ref="S22:S33" si="19">R22/$K22*100</f>
        <v>0</v>
      </c>
      <c r="T22" s="1355">
        <v>3</v>
      </c>
      <c r="U22" s="1247">
        <v>4</v>
      </c>
      <c r="V22" s="1355">
        <v>0</v>
      </c>
      <c r="W22" s="1245">
        <v>0</v>
      </c>
      <c r="X22" s="1245">
        <v>0</v>
      </c>
      <c r="Y22" s="1245">
        <v>0</v>
      </c>
      <c r="Z22" s="1245">
        <v>0</v>
      </c>
      <c r="AA22" s="1245">
        <v>0</v>
      </c>
      <c r="AB22" s="1245">
        <v>0</v>
      </c>
      <c r="AC22" s="1245">
        <v>0</v>
      </c>
    </row>
    <row r="23" spans="1:29" s="1273" customFormat="1" ht="14.1" customHeight="1">
      <c r="A23" s="2834"/>
      <c r="B23" s="1249">
        <v>5</v>
      </c>
      <c r="C23" s="1249" t="s">
        <v>708</v>
      </c>
      <c r="D23" s="1249">
        <f t="shared" si="11"/>
        <v>42400</v>
      </c>
      <c r="E23" s="1249">
        <v>0</v>
      </c>
      <c r="F23" s="1252">
        <f t="shared" si="12"/>
        <v>0</v>
      </c>
      <c r="G23" s="1249">
        <v>0</v>
      </c>
      <c r="H23" s="1252">
        <f t="shared" si="13"/>
        <v>0</v>
      </c>
      <c r="I23" s="1249">
        <v>42400</v>
      </c>
      <c r="J23" s="1252">
        <f t="shared" si="14"/>
        <v>100</v>
      </c>
      <c r="K23" s="1249">
        <f t="shared" si="15"/>
        <v>17638</v>
      </c>
      <c r="L23" s="1249">
        <v>4226</v>
      </c>
      <c r="M23" s="1252">
        <f t="shared" si="16"/>
        <v>23.959632611407187</v>
      </c>
      <c r="N23" s="1249">
        <v>4226</v>
      </c>
      <c r="O23" s="1252">
        <f t="shared" si="17"/>
        <v>23.959632611407187</v>
      </c>
      <c r="P23" s="1249">
        <v>13412</v>
      </c>
      <c r="Q23" s="1252">
        <f t="shared" si="18"/>
        <v>76.040367388592813</v>
      </c>
      <c r="R23" s="1249">
        <v>13412</v>
      </c>
      <c r="S23" s="1252">
        <f t="shared" si="19"/>
        <v>76.040367388592813</v>
      </c>
      <c r="T23" s="1356">
        <v>6</v>
      </c>
      <c r="U23" s="1357">
        <v>9</v>
      </c>
      <c r="V23" s="1356">
        <v>1</v>
      </c>
      <c r="W23" s="1356">
        <v>210</v>
      </c>
      <c r="X23" s="1249">
        <v>0</v>
      </c>
      <c r="Y23" s="1249">
        <v>0</v>
      </c>
      <c r="Z23" s="1249">
        <v>0</v>
      </c>
      <c r="AA23" s="1249">
        <v>0</v>
      </c>
      <c r="AB23" s="1249">
        <v>0</v>
      </c>
      <c r="AC23" s="1249">
        <v>0</v>
      </c>
    </row>
    <row r="24" spans="1:29" s="1273" customFormat="1" ht="14.1" customHeight="1">
      <c r="A24" s="2834"/>
      <c r="B24" s="1249">
        <v>45</v>
      </c>
      <c r="C24" s="1249" t="s">
        <v>710</v>
      </c>
      <c r="D24" s="1249">
        <f t="shared" si="11"/>
        <v>37500</v>
      </c>
      <c r="E24" s="1249">
        <v>2199</v>
      </c>
      <c r="F24" s="1252">
        <f t="shared" si="12"/>
        <v>5.8639999999999999</v>
      </c>
      <c r="G24" s="1249">
        <v>32818</v>
      </c>
      <c r="H24" s="1252">
        <f t="shared" si="13"/>
        <v>87.514666666666656</v>
      </c>
      <c r="I24" s="1249">
        <v>2483</v>
      </c>
      <c r="J24" s="1252">
        <f t="shared" si="14"/>
        <v>6.6213333333333333</v>
      </c>
      <c r="K24" s="1249">
        <f t="shared" si="15"/>
        <v>21106</v>
      </c>
      <c r="L24" s="1249">
        <v>1500</v>
      </c>
      <c r="M24" s="1252">
        <f t="shared" si="16"/>
        <v>7.1069837960769444</v>
      </c>
      <c r="N24" s="1249">
        <v>1500</v>
      </c>
      <c r="O24" s="1252">
        <f t="shared" si="17"/>
        <v>7.1069837960769444</v>
      </c>
      <c r="P24" s="1249">
        <v>19606</v>
      </c>
      <c r="Q24" s="1252">
        <f t="shared" si="18"/>
        <v>92.893016203923054</v>
      </c>
      <c r="R24" s="1249">
        <v>1149</v>
      </c>
      <c r="S24" s="1252">
        <f t="shared" si="19"/>
        <v>5.4439495877949398</v>
      </c>
      <c r="T24" s="1249">
        <v>5</v>
      </c>
      <c r="U24" s="1252">
        <v>0.1</v>
      </c>
      <c r="V24" s="1249">
        <v>0</v>
      </c>
      <c r="W24" s="1249">
        <v>0</v>
      </c>
      <c r="X24" s="1249">
        <v>0</v>
      </c>
      <c r="Y24" s="1249">
        <v>0</v>
      </c>
      <c r="Z24" s="1249">
        <v>0</v>
      </c>
      <c r="AA24" s="1249">
        <v>0</v>
      </c>
      <c r="AB24" s="1249">
        <v>0</v>
      </c>
      <c r="AC24" s="1249">
        <v>0</v>
      </c>
    </row>
    <row r="25" spans="1:29" s="1273" customFormat="1" ht="14.1" customHeight="1">
      <c r="A25" s="2834"/>
      <c r="B25" s="1249">
        <v>17</v>
      </c>
      <c r="C25" s="1249" t="s">
        <v>711</v>
      </c>
      <c r="D25" s="1249">
        <f t="shared" si="11"/>
        <v>20420</v>
      </c>
      <c r="E25" s="1249">
        <v>10000</v>
      </c>
      <c r="F25" s="1252">
        <f t="shared" si="12"/>
        <v>48.971596474045057</v>
      </c>
      <c r="G25" s="1249">
        <v>0</v>
      </c>
      <c r="H25" s="1252">
        <f t="shared" si="13"/>
        <v>0</v>
      </c>
      <c r="I25" s="1249">
        <v>10420</v>
      </c>
      <c r="J25" s="1252">
        <f t="shared" si="14"/>
        <v>51.028403525954943</v>
      </c>
      <c r="K25" s="1249">
        <f t="shared" si="15"/>
        <v>6250</v>
      </c>
      <c r="L25" s="1249">
        <v>0</v>
      </c>
      <c r="M25" s="1252">
        <f t="shared" si="16"/>
        <v>0</v>
      </c>
      <c r="N25" s="1249">
        <v>0</v>
      </c>
      <c r="O25" s="1252">
        <f t="shared" si="17"/>
        <v>0</v>
      </c>
      <c r="P25" s="1249">
        <v>6250</v>
      </c>
      <c r="Q25" s="1252">
        <f t="shared" si="18"/>
        <v>100</v>
      </c>
      <c r="R25" s="1249">
        <v>2320</v>
      </c>
      <c r="S25" s="1252">
        <f t="shared" si="19"/>
        <v>37.119999999999997</v>
      </c>
      <c r="T25" s="1249">
        <v>1</v>
      </c>
      <c r="U25" s="1252">
        <v>7.5</v>
      </c>
      <c r="V25" s="1249">
        <v>1</v>
      </c>
      <c r="W25" s="1249">
        <v>90</v>
      </c>
      <c r="X25" s="1249">
        <v>0</v>
      </c>
      <c r="Y25" s="1249">
        <v>0</v>
      </c>
      <c r="Z25" s="1249">
        <v>0</v>
      </c>
      <c r="AA25" s="1249">
        <v>0</v>
      </c>
      <c r="AB25" s="1249">
        <v>0</v>
      </c>
      <c r="AC25" s="1249">
        <v>0</v>
      </c>
    </row>
    <row r="26" spans="1:29" s="1273" customFormat="1" ht="14.1" customHeight="1">
      <c r="A26" s="2834"/>
      <c r="B26" s="1249">
        <v>58</v>
      </c>
      <c r="C26" s="1249" t="s">
        <v>712</v>
      </c>
      <c r="D26" s="1249">
        <f t="shared" si="11"/>
        <v>20600</v>
      </c>
      <c r="E26" s="1249">
        <v>9580</v>
      </c>
      <c r="F26" s="1252">
        <f t="shared" si="12"/>
        <v>46.504854368932044</v>
      </c>
      <c r="G26" s="1249">
        <v>7840</v>
      </c>
      <c r="H26" s="1252">
        <f t="shared" si="13"/>
        <v>38.058252427184463</v>
      </c>
      <c r="I26" s="1249">
        <v>3180</v>
      </c>
      <c r="J26" s="1252">
        <f t="shared" si="14"/>
        <v>15.436893203883495</v>
      </c>
      <c r="K26" s="1249">
        <f t="shared" si="15"/>
        <v>24521</v>
      </c>
      <c r="L26" s="1249">
        <v>10620</v>
      </c>
      <c r="M26" s="1252">
        <f t="shared" si="16"/>
        <v>43.309816076016475</v>
      </c>
      <c r="N26" s="1249">
        <v>10620</v>
      </c>
      <c r="O26" s="1252">
        <f t="shared" si="17"/>
        <v>43.309816076016475</v>
      </c>
      <c r="P26" s="1249">
        <v>13901</v>
      </c>
      <c r="Q26" s="1252">
        <f t="shared" si="18"/>
        <v>56.690183923983525</v>
      </c>
      <c r="R26" s="1249">
        <v>10536</v>
      </c>
      <c r="S26" s="1252">
        <f t="shared" si="19"/>
        <v>42.967252559031031</v>
      </c>
      <c r="T26" s="1249">
        <v>0</v>
      </c>
      <c r="U26" s="1252">
        <v>0</v>
      </c>
      <c r="V26" s="1249">
        <v>0</v>
      </c>
      <c r="W26" s="1249">
        <v>0</v>
      </c>
      <c r="X26" s="1249">
        <v>0</v>
      </c>
      <c r="Y26" s="1249">
        <v>0</v>
      </c>
      <c r="Z26" s="1249">
        <v>0</v>
      </c>
      <c r="AA26" s="1249">
        <v>0</v>
      </c>
      <c r="AB26" s="1249">
        <v>0</v>
      </c>
      <c r="AC26" s="1249">
        <v>0</v>
      </c>
    </row>
    <row r="27" spans="1:29" s="1273" customFormat="1" ht="14.1" customHeight="1">
      <c r="A27" s="2834"/>
      <c r="B27" s="1249">
        <v>56</v>
      </c>
      <c r="C27" s="1249" t="s">
        <v>713</v>
      </c>
      <c r="D27" s="1249">
        <f t="shared" si="11"/>
        <v>4700</v>
      </c>
      <c r="E27" s="1249">
        <v>975</v>
      </c>
      <c r="F27" s="1252">
        <f t="shared" si="12"/>
        <v>20.74468085106383</v>
      </c>
      <c r="G27" s="1249">
        <v>0</v>
      </c>
      <c r="H27" s="1252">
        <f t="shared" si="13"/>
        <v>0</v>
      </c>
      <c r="I27" s="1249">
        <v>3725</v>
      </c>
      <c r="J27" s="1252">
        <f t="shared" si="14"/>
        <v>79.255319148936167</v>
      </c>
      <c r="K27" s="1249">
        <f t="shared" si="15"/>
        <v>4550</v>
      </c>
      <c r="L27" s="1249">
        <v>1432</v>
      </c>
      <c r="M27" s="1252">
        <f t="shared" si="16"/>
        <v>31.472527472527474</v>
      </c>
      <c r="N27" s="1249">
        <v>1432</v>
      </c>
      <c r="O27" s="1252">
        <f t="shared" si="17"/>
        <v>31.472527472527474</v>
      </c>
      <c r="P27" s="1249">
        <v>3118</v>
      </c>
      <c r="Q27" s="1252">
        <f t="shared" si="18"/>
        <v>68.527472527472526</v>
      </c>
      <c r="R27" s="1249">
        <v>3118</v>
      </c>
      <c r="S27" s="1252">
        <f t="shared" si="19"/>
        <v>68.527472527472526</v>
      </c>
      <c r="T27" s="1249">
        <v>2</v>
      </c>
      <c r="U27" s="1252">
        <v>6</v>
      </c>
      <c r="V27" s="1249">
        <v>1</v>
      </c>
      <c r="W27" s="1249">
        <v>70</v>
      </c>
      <c r="X27" s="1249">
        <v>0</v>
      </c>
      <c r="Y27" s="1249">
        <v>0</v>
      </c>
      <c r="Z27" s="1249">
        <v>0</v>
      </c>
      <c r="AA27" s="1249">
        <v>0</v>
      </c>
      <c r="AB27" s="1249">
        <v>0</v>
      </c>
      <c r="AC27" s="1249">
        <v>0</v>
      </c>
    </row>
    <row r="28" spans="1:29" s="1273" customFormat="1" ht="14.1" customHeight="1">
      <c r="A28" s="2834"/>
      <c r="B28" s="1249">
        <v>71</v>
      </c>
      <c r="C28" s="1249" t="s">
        <v>717</v>
      </c>
      <c r="D28" s="1249">
        <f t="shared" si="11"/>
        <v>3200</v>
      </c>
      <c r="E28" s="1249">
        <v>0</v>
      </c>
      <c r="F28" s="1252">
        <f t="shared" si="12"/>
        <v>0</v>
      </c>
      <c r="G28" s="1249">
        <v>0</v>
      </c>
      <c r="H28" s="1252">
        <f t="shared" si="13"/>
        <v>0</v>
      </c>
      <c r="I28" s="1249">
        <v>3200</v>
      </c>
      <c r="J28" s="1252">
        <f t="shared" si="14"/>
        <v>100</v>
      </c>
      <c r="K28" s="1249">
        <f t="shared" si="15"/>
        <v>2866</v>
      </c>
      <c r="L28" s="1249">
        <v>0</v>
      </c>
      <c r="M28" s="1252">
        <f t="shared" si="16"/>
        <v>0</v>
      </c>
      <c r="N28" s="1249">
        <v>0</v>
      </c>
      <c r="O28" s="1252">
        <f t="shared" si="17"/>
        <v>0</v>
      </c>
      <c r="P28" s="1249">
        <v>2866</v>
      </c>
      <c r="Q28" s="1252">
        <f t="shared" si="18"/>
        <v>100</v>
      </c>
      <c r="R28" s="1249">
        <v>2866</v>
      </c>
      <c r="S28" s="1252">
        <f t="shared" si="19"/>
        <v>100</v>
      </c>
      <c r="T28" s="1356">
        <v>0</v>
      </c>
      <c r="U28" s="1357">
        <v>0</v>
      </c>
      <c r="V28" s="1249">
        <v>0</v>
      </c>
      <c r="W28" s="1249">
        <v>0</v>
      </c>
      <c r="X28" s="1249">
        <v>0</v>
      </c>
      <c r="Y28" s="1249">
        <v>0</v>
      </c>
      <c r="Z28" s="1249">
        <v>0</v>
      </c>
      <c r="AA28" s="1249">
        <v>0</v>
      </c>
      <c r="AB28" s="1249">
        <v>0</v>
      </c>
      <c r="AC28" s="1249">
        <v>0</v>
      </c>
    </row>
    <row r="29" spans="1:29" s="1273" customFormat="1" ht="14.1" customHeight="1">
      <c r="A29" s="2834"/>
      <c r="B29" s="1249">
        <v>78</v>
      </c>
      <c r="C29" s="1249" t="s">
        <v>718</v>
      </c>
      <c r="D29" s="1249">
        <f t="shared" si="11"/>
        <v>4450</v>
      </c>
      <c r="E29" s="1249">
        <v>0</v>
      </c>
      <c r="F29" s="1252">
        <f t="shared" si="12"/>
        <v>0</v>
      </c>
      <c r="G29" s="1249">
        <v>0</v>
      </c>
      <c r="H29" s="1252">
        <f t="shared" si="13"/>
        <v>0</v>
      </c>
      <c r="I29" s="1249">
        <v>4450</v>
      </c>
      <c r="J29" s="1252">
        <f t="shared" si="14"/>
        <v>100</v>
      </c>
      <c r="K29" s="1249">
        <f t="shared" si="15"/>
        <v>2919</v>
      </c>
      <c r="L29" s="1249">
        <v>0</v>
      </c>
      <c r="M29" s="1252">
        <f t="shared" si="16"/>
        <v>0</v>
      </c>
      <c r="N29" s="1249">
        <v>0</v>
      </c>
      <c r="O29" s="1252">
        <f t="shared" si="17"/>
        <v>0</v>
      </c>
      <c r="P29" s="1249">
        <v>2919</v>
      </c>
      <c r="Q29" s="1252">
        <f t="shared" si="18"/>
        <v>100</v>
      </c>
      <c r="R29" s="1249">
        <v>2919</v>
      </c>
      <c r="S29" s="1252">
        <f t="shared" si="19"/>
        <v>100</v>
      </c>
      <c r="T29" s="1249">
        <v>0</v>
      </c>
      <c r="U29" s="1252">
        <v>0</v>
      </c>
      <c r="V29" s="1249">
        <v>0</v>
      </c>
      <c r="W29" s="1249">
        <v>0</v>
      </c>
      <c r="X29" s="1249">
        <v>0</v>
      </c>
      <c r="Y29" s="1249">
        <v>0</v>
      </c>
      <c r="Z29" s="1249">
        <v>0</v>
      </c>
      <c r="AA29" s="1249">
        <v>0</v>
      </c>
      <c r="AB29" s="1249">
        <v>0</v>
      </c>
      <c r="AC29" s="1249">
        <v>0</v>
      </c>
    </row>
    <row r="30" spans="1:29" s="1273" customFormat="1" ht="13.5" customHeight="1">
      <c r="A30" s="2834"/>
      <c r="B30" s="1249">
        <v>79</v>
      </c>
      <c r="C30" s="1249" t="s">
        <v>719</v>
      </c>
      <c r="D30" s="1249">
        <f t="shared" si="11"/>
        <v>2194</v>
      </c>
      <c r="E30" s="1249">
        <v>0</v>
      </c>
      <c r="F30" s="1252">
        <f t="shared" si="12"/>
        <v>0</v>
      </c>
      <c r="G30" s="1249">
        <v>0</v>
      </c>
      <c r="H30" s="1252">
        <f t="shared" si="13"/>
        <v>0</v>
      </c>
      <c r="I30" s="1249">
        <v>2194</v>
      </c>
      <c r="J30" s="1252">
        <f t="shared" si="14"/>
        <v>100</v>
      </c>
      <c r="K30" s="1249">
        <f t="shared" si="15"/>
        <v>1190</v>
      </c>
      <c r="L30" s="1249">
        <v>0</v>
      </c>
      <c r="M30" s="1252">
        <f t="shared" si="16"/>
        <v>0</v>
      </c>
      <c r="N30" s="1249">
        <v>0</v>
      </c>
      <c r="O30" s="1252">
        <f t="shared" si="17"/>
        <v>0</v>
      </c>
      <c r="P30" s="1249">
        <v>1190</v>
      </c>
      <c r="Q30" s="1252">
        <f t="shared" si="18"/>
        <v>100</v>
      </c>
      <c r="R30" s="1249">
        <v>1190</v>
      </c>
      <c r="S30" s="1252">
        <f t="shared" si="19"/>
        <v>100</v>
      </c>
      <c r="T30" s="1249">
        <v>0</v>
      </c>
      <c r="U30" s="1252">
        <v>0</v>
      </c>
      <c r="V30" s="1249">
        <v>0</v>
      </c>
      <c r="W30" s="1249">
        <v>0</v>
      </c>
      <c r="X30" s="1249">
        <v>0</v>
      </c>
      <c r="Y30" s="1249">
        <v>0</v>
      </c>
      <c r="Z30" s="1249">
        <v>0</v>
      </c>
      <c r="AA30" s="1249">
        <v>0</v>
      </c>
      <c r="AB30" s="1249">
        <v>0</v>
      </c>
      <c r="AC30" s="1249">
        <v>0</v>
      </c>
    </row>
    <row r="31" spans="1:29" s="1273" customFormat="1" ht="14.1" customHeight="1">
      <c r="A31" s="2834"/>
      <c r="B31" s="1249">
        <v>80</v>
      </c>
      <c r="C31" s="1249" t="s">
        <v>720</v>
      </c>
      <c r="D31" s="1249">
        <f t="shared" si="11"/>
        <v>3400</v>
      </c>
      <c r="E31" s="1249">
        <v>0</v>
      </c>
      <c r="F31" s="1252">
        <f t="shared" si="12"/>
        <v>0</v>
      </c>
      <c r="G31" s="1249">
        <v>0</v>
      </c>
      <c r="H31" s="1252">
        <f t="shared" si="13"/>
        <v>0</v>
      </c>
      <c r="I31" s="1249">
        <v>3400</v>
      </c>
      <c r="J31" s="1252">
        <f t="shared" si="14"/>
        <v>100</v>
      </c>
      <c r="K31" s="1249">
        <f t="shared" si="15"/>
        <v>2370</v>
      </c>
      <c r="L31" s="1249">
        <v>0</v>
      </c>
      <c r="M31" s="1252">
        <f t="shared" si="16"/>
        <v>0</v>
      </c>
      <c r="N31" s="1249">
        <v>0</v>
      </c>
      <c r="O31" s="1252">
        <f t="shared" si="17"/>
        <v>0</v>
      </c>
      <c r="P31" s="1249">
        <v>2370</v>
      </c>
      <c r="Q31" s="1252">
        <f t="shared" si="18"/>
        <v>100</v>
      </c>
      <c r="R31" s="1249">
        <v>2370</v>
      </c>
      <c r="S31" s="1252">
        <f t="shared" si="19"/>
        <v>100</v>
      </c>
      <c r="T31" s="1249">
        <v>7</v>
      </c>
      <c r="U31" s="1252">
        <v>24</v>
      </c>
      <c r="V31" s="1249">
        <v>1</v>
      </c>
      <c r="W31" s="1249">
        <v>20</v>
      </c>
      <c r="X31" s="1249">
        <v>0</v>
      </c>
      <c r="Y31" s="1249">
        <v>0</v>
      </c>
      <c r="Z31" s="1249">
        <v>0</v>
      </c>
      <c r="AA31" s="1249">
        <v>0</v>
      </c>
      <c r="AB31" s="1249">
        <v>0</v>
      </c>
      <c r="AC31" s="1249">
        <v>0</v>
      </c>
    </row>
    <row r="32" spans="1:29" s="1273" customFormat="1" ht="14.1" customHeight="1" thickBot="1">
      <c r="A32" s="2834"/>
      <c r="B32" s="1253">
        <v>85</v>
      </c>
      <c r="C32" s="1253" t="s">
        <v>721</v>
      </c>
      <c r="D32" s="1253">
        <f t="shared" si="11"/>
        <v>2045</v>
      </c>
      <c r="E32" s="1253">
        <v>0</v>
      </c>
      <c r="F32" s="1255">
        <f t="shared" si="12"/>
        <v>0</v>
      </c>
      <c r="G32" s="1253">
        <v>0</v>
      </c>
      <c r="H32" s="1255">
        <f t="shared" si="13"/>
        <v>0</v>
      </c>
      <c r="I32" s="1253">
        <v>2045</v>
      </c>
      <c r="J32" s="1255">
        <f t="shared" si="14"/>
        <v>100</v>
      </c>
      <c r="K32" s="1253">
        <f t="shared" si="15"/>
        <v>3944</v>
      </c>
      <c r="L32" s="1253">
        <v>0</v>
      </c>
      <c r="M32" s="1255">
        <f t="shared" si="16"/>
        <v>0</v>
      </c>
      <c r="N32" s="1253">
        <v>0</v>
      </c>
      <c r="O32" s="1255">
        <f t="shared" si="17"/>
        <v>0</v>
      </c>
      <c r="P32" s="1253">
        <v>3944</v>
      </c>
      <c r="Q32" s="1255">
        <f t="shared" si="18"/>
        <v>100</v>
      </c>
      <c r="R32" s="1253">
        <v>3944</v>
      </c>
      <c r="S32" s="1255">
        <f t="shared" si="19"/>
        <v>100</v>
      </c>
      <c r="T32" s="1253">
        <v>0</v>
      </c>
      <c r="U32" s="1255">
        <v>0</v>
      </c>
      <c r="V32" s="1253">
        <v>0</v>
      </c>
      <c r="W32" s="1253">
        <v>0</v>
      </c>
      <c r="X32" s="1253">
        <v>0</v>
      </c>
      <c r="Y32" s="1253">
        <v>0</v>
      </c>
      <c r="Z32" s="1253">
        <v>0</v>
      </c>
      <c r="AA32" s="1253">
        <v>0</v>
      </c>
      <c r="AB32" s="1253">
        <v>0</v>
      </c>
      <c r="AC32" s="1253">
        <v>0</v>
      </c>
    </row>
    <row r="33" spans="1:29" ht="14.1" customHeight="1" thickTop="1">
      <c r="A33" s="2834"/>
      <c r="B33" s="1130"/>
      <c r="C33" s="1131" t="s">
        <v>113</v>
      </c>
      <c r="D33" s="1131">
        <f>SUM(D22:D32)</f>
        <v>173109</v>
      </c>
      <c r="E33" s="1131">
        <f>SUM(E22:E32)</f>
        <v>22954</v>
      </c>
      <c r="F33" s="1358">
        <f t="shared" si="12"/>
        <v>13.25985361824053</v>
      </c>
      <c r="G33" s="1131">
        <f>SUM(G22:G32)</f>
        <v>54058</v>
      </c>
      <c r="H33" s="1358">
        <f t="shared" si="13"/>
        <v>31.227723573008916</v>
      </c>
      <c r="I33" s="1131">
        <f>SUM(I22:I32)</f>
        <v>96097</v>
      </c>
      <c r="J33" s="1358">
        <f t="shared" si="14"/>
        <v>55.512422808750564</v>
      </c>
      <c r="K33" s="1256">
        <f>SUM(K22:K32)</f>
        <v>101340</v>
      </c>
      <c r="L33" s="1131">
        <f>SUM(L22:L32)</f>
        <v>22819</v>
      </c>
      <c r="M33" s="1358">
        <f t="shared" si="16"/>
        <v>22.517268600749951</v>
      </c>
      <c r="N33" s="1131">
        <f>SUM(N22:N32)</f>
        <v>22819</v>
      </c>
      <c r="O33" s="1358">
        <f t="shared" si="17"/>
        <v>22.517268600749951</v>
      </c>
      <c r="P33" s="1256">
        <f>SUM(P22:P32)</f>
        <v>78521</v>
      </c>
      <c r="Q33" s="1358">
        <f t="shared" si="18"/>
        <v>77.482731399250042</v>
      </c>
      <c r="R33" s="1131">
        <f>SUM(R22:R32)</f>
        <v>43824</v>
      </c>
      <c r="S33" s="1358">
        <f t="shared" si="19"/>
        <v>43.244523386619299</v>
      </c>
      <c r="T33" s="1131">
        <f t="shared" ref="T33:AC33" si="20">SUM(T22:T32)</f>
        <v>24</v>
      </c>
      <c r="U33" s="1131">
        <f t="shared" si="20"/>
        <v>50.6</v>
      </c>
      <c r="V33" s="1131">
        <f t="shared" si="20"/>
        <v>4</v>
      </c>
      <c r="W33" s="1131">
        <f t="shared" si="20"/>
        <v>390</v>
      </c>
      <c r="X33" s="1131">
        <f t="shared" si="20"/>
        <v>0</v>
      </c>
      <c r="Y33" s="1131">
        <f t="shared" si="20"/>
        <v>0</v>
      </c>
      <c r="Z33" s="1131">
        <f t="shared" si="20"/>
        <v>0</v>
      </c>
      <c r="AA33" s="1131">
        <f t="shared" si="20"/>
        <v>0</v>
      </c>
      <c r="AB33" s="1131">
        <f t="shared" si="20"/>
        <v>0</v>
      </c>
      <c r="AC33" s="1131">
        <f t="shared" si="20"/>
        <v>0</v>
      </c>
    </row>
    <row r="34" spans="1:29" ht="14.1" customHeight="1">
      <c r="A34" s="2834"/>
      <c r="B34" s="1141"/>
      <c r="C34" s="1142"/>
      <c r="D34" s="1142"/>
      <c r="E34" s="1142"/>
      <c r="F34" s="1359"/>
      <c r="G34" s="1142"/>
      <c r="H34" s="1359"/>
      <c r="I34" s="1142"/>
      <c r="J34" s="1359"/>
      <c r="K34" s="1148"/>
      <c r="L34" s="1142"/>
      <c r="M34" s="1359"/>
      <c r="N34" s="1142"/>
      <c r="O34" s="1359"/>
      <c r="P34" s="1148"/>
      <c r="Q34" s="1359"/>
      <c r="R34" s="1142"/>
      <c r="S34" s="1359"/>
      <c r="T34" s="1148"/>
      <c r="U34" s="1148"/>
      <c r="V34" s="1148"/>
      <c r="W34" s="1148"/>
      <c r="X34" s="1148"/>
      <c r="Y34" s="1148"/>
      <c r="Z34" s="1148"/>
      <c r="AA34" s="1148"/>
      <c r="AB34" s="1148"/>
      <c r="AC34" s="1148"/>
    </row>
    <row r="35" spans="1:29" s="1273" customFormat="1" ht="14.1" customHeight="1">
      <c r="A35" s="2834" t="s">
        <v>500</v>
      </c>
      <c r="B35" s="1245">
        <v>35</v>
      </c>
      <c r="C35" s="1245" t="s">
        <v>722</v>
      </c>
      <c r="D35" s="1245">
        <f t="shared" ref="D35:D42" si="21">E35+G35+I35</f>
        <v>32004</v>
      </c>
      <c r="E35" s="1245">
        <v>2160</v>
      </c>
      <c r="F35" s="1247">
        <f t="shared" ref="F35:F43" si="22">E35/$D35*100</f>
        <v>6.7491563554555682</v>
      </c>
      <c r="G35" s="1245">
        <v>800</v>
      </c>
      <c r="H35" s="1247">
        <f t="shared" ref="H35:H43" si="23">G35/$D35*100</f>
        <v>2.4996875390576179</v>
      </c>
      <c r="I35" s="1245">
        <v>29044</v>
      </c>
      <c r="J35" s="1247">
        <f t="shared" ref="J35:J43" si="24">I35/$D35*100</f>
        <v>90.751156105486814</v>
      </c>
      <c r="K35" s="1245">
        <f t="shared" ref="K35:K42" si="25">N35+P35</f>
        <v>30317</v>
      </c>
      <c r="L35" s="1245">
        <v>2331</v>
      </c>
      <c r="M35" s="1247">
        <f t="shared" ref="M35:M43" si="26">L35/$K35*100</f>
        <v>7.6887554837220042</v>
      </c>
      <c r="N35" s="1245">
        <v>3169</v>
      </c>
      <c r="O35" s="1247">
        <f t="shared" ref="O35:O43" si="27">N35/$K35*100</f>
        <v>10.452881221756769</v>
      </c>
      <c r="P35" s="1245">
        <v>27148</v>
      </c>
      <c r="Q35" s="1247">
        <f t="shared" ref="Q35:Q43" si="28">P35/$K35*100</f>
        <v>89.547118778243231</v>
      </c>
      <c r="R35" s="1245">
        <v>26743</v>
      </c>
      <c r="S35" s="1247">
        <f t="shared" ref="S35:S43" si="29">R35/$K35*100</f>
        <v>88.211234620839789</v>
      </c>
      <c r="T35" s="1355">
        <v>6</v>
      </c>
      <c r="U35" s="1360">
        <v>9.1999999999999993</v>
      </c>
      <c r="V35" s="1245">
        <v>2</v>
      </c>
      <c r="W35" s="1245">
        <v>77</v>
      </c>
      <c r="X35" s="1245">
        <v>0</v>
      </c>
      <c r="Y35" s="1245">
        <v>0</v>
      </c>
      <c r="Z35" s="1245">
        <v>0</v>
      </c>
      <c r="AA35" s="1245">
        <v>0</v>
      </c>
      <c r="AB35" s="1245">
        <v>0</v>
      </c>
      <c r="AC35" s="1245">
        <v>0</v>
      </c>
    </row>
    <row r="36" spans="1:29" s="1273" customFormat="1" ht="14.1" customHeight="1">
      <c r="A36" s="2834"/>
      <c r="B36" s="1249">
        <v>29</v>
      </c>
      <c r="C36" s="1249" t="s">
        <v>723</v>
      </c>
      <c r="D36" s="1249">
        <f t="shared" si="21"/>
        <v>10840</v>
      </c>
      <c r="E36" s="1249">
        <v>8421</v>
      </c>
      <c r="F36" s="1252">
        <f t="shared" si="22"/>
        <v>77.684501845018445</v>
      </c>
      <c r="G36" s="1249">
        <v>2419</v>
      </c>
      <c r="H36" s="1252">
        <f t="shared" si="23"/>
        <v>22.315498154981551</v>
      </c>
      <c r="I36" s="1249">
        <v>0</v>
      </c>
      <c r="J36" s="1252">
        <f t="shared" si="24"/>
        <v>0</v>
      </c>
      <c r="K36" s="1249">
        <f t="shared" si="25"/>
        <v>10507</v>
      </c>
      <c r="L36" s="1249">
        <v>7196</v>
      </c>
      <c r="M36" s="1252">
        <f t="shared" si="26"/>
        <v>68.48767488341106</v>
      </c>
      <c r="N36" s="1249">
        <v>7752</v>
      </c>
      <c r="O36" s="1252">
        <f t="shared" si="27"/>
        <v>73.779385171790238</v>
      </c>
      <c r="P36" s="1249">
        <v>2755</v>
      </c>
      <c r="Q36" s="1252">
        <f t="shared" si="28"/>
        <v>26.220614828209765</v>
      </c>
      <c r="R36" s="1249">
        <v>0</v>
      </c>
      <c r="S36" s="1252">
        <f t="shared" si="29"/>
        <v>0</v>
      </c>
      <c r="T36" s="1249">
        <v>5</v>
      </c>
      <c r="U36" s="1252">
        <v>6.7</v>
      </c>
      <c r="V36" s="1249">
        <v>0</v>
      </c>
      <c r="W36" s="1249">
        <v>0</v>
      </c>
      <c r="X36" s="1249">
        <v>0</v>
      </c>
      <c r="Y36" s="1249">
        <v>0</v>
      </c>
      <c r="Z36" s="1249">
        <v>0</v>
      </c>
      <c r="AA36" s="1249">
        <v>0</v>
      </c>
      <c r="AB36" s="1249">
        <v>0</v>
      </c>
      <c r="AC36" s="1249">
        <v>0</v>
      </c>
    </row>
    <row r="37" spans="1:29" s="1273" customFormat="1" ht="14.1" customHeight="1">
      <c r="A37" s="2834"/>
      <c r="B37" s="1249">
        <v>25</v>
      </c>
      <c r="C37" s="1249" t="s">
        <v>724</v>
      </c>
      <c r="D37" s="1249">
        <f t="shared" si="21"/>
        <v>9500</v>
      </c>
      <c r="E37" s="1249">
        <v>590</v>
      </c>
      <c r="F37" s="1252">
        <f t="shared" si="22"/>
        <v>6.2105263157894743</v>
      </c>
      <c r="G37" s="1249">
        <v>0</v>
      </c>
      <c r="H37" s="1252">
        <f t="shared" si="23"/>
        <v>0</v>
      </c>
      <c r="I37" s="1249">
        <v>8910</v>
      </c>
      <c r="J37" s="1252">
        <f t="shared" si="24"/>
        <v>93.78947368421052</v>
      </c>
      <c r="K37" s="1249">
        <f t="shared" si="25"/>
        <v>5440</v>
      </c>
      <c r="L37" s="1249">
        <v>1508</v>
      </c>
      <c r="M37" s="1252">
        <f t="shared" si="26"/>
        <v>27.72058823529412</v>
      </c>
      <c r="N37" s="1249">
        <v>1508</v>
      </c>
      <c r="O37" s="1252">
        <f t="shared" si="27"/>
        <v>27.72058823529412</v>
      </c>
      <c r="P37" s="1249">
        <v>3932</v>
      </c>
      <c r="Q37" s="1252">
        <f t="shared" si="28"/>
        <v>72.279411764705884</v>
      </c>
      <c r="R37" s="1249">
        <v>3560</v>
      </c>
      <c r="S37" s="1252">
        <f t="shared" si="29"/>
        <v>65.441176470588232</v>
      </c>
      <c r="T37" s="1249">
        <v>1</v>
      </c>
      <c r="U37" s="1252">
        <v>24</v>
      </c>
      <c r="V37" s="1249">
        <v>0</v>
      </c>
      <c r="W37" s="1249">
        <v>0</v>
      </c>
      <c r="X37" s="1249">
        <v>0</v>
      </c>
      <c r="Y37" s="1249">
        <v>0</v>
      </c>
      <c r="Z37" s="1249">
        <v>0</v>
      </c>
      <c r="AA37" s="1249">
        <v>0</v>
      </c>
      <c r="AB37" s="1249">
        <v>0</v>
      </c>
      <c r="AC37" s="1249">
        <v>0</v>
      </c>
    </row>
    <row r="38" spans="1:29" s="1273" customFormat="1" ht="14.1" customHeight="1">
      <c r="A38" s="2834"/>
      <c r="B38" s="1249">
        <v>59</v>
      </c>
      <c r="C38" s="1249" t="s">
        <v>726</v>
      </c>
      <c r="D38" s="1249">
        <f t="shared" si="21"/>
        <v>3360</v>
      </c>
      <c r="E38" s="1249">
        <v>0</v>
      </c>
      <c r="F38" s="1252">
        <f t="shared" si="22"/>
        <v>0</v>
      </c>
      <c r="G38" s="1249">
        <v>3360</v>
      </c>
      <c r="H38" s="1252">
        <f t="shared" si="23"/>
        <v>100</v>
      </c>
      <c r="I38" s="1249">
        <v>0</v>
      </c>
      <c r="J38" s="1252">
        <f t="shared" si="24"/>
        <v>0</v>
      </c>
      <c r="K38" s="1249">
        <f t="shared" si="25"/>
        <v>7480</v>
      </c>
      <c r="L38" s="1249">
        <v>2000</v>
      </c>
      <c r="M38" s="1252">
        <f t="shared" si="26"/>
        <v>26.737967914438503</v>
      </c>
      <c r="N38" s="1249">
        <v>2000</v>
      </c>
      <c r="O38" s="1252">
        <f t="shared" si="27"/>
        <v>26.737967914438503</v>
      </c>
      <c r="P38" s="1249">
        <v>5480</v>
      </c>
      <c r="Q38" s="1252">
        <f t="shared" si="28"/>
        <v>73.262032085561501</v>
      </c>
      <c r="R38" s="1249">
        <v>0</v>
      </c>
      <c r="S38" s="1252">
        <f t="shared" si="29"/>
        <v>0</v>
      </c>
      <c r="T38" s="1249">
        <v>14</v>
      </c>
      <c r="U38" s="1252">
        <v>0</v>
      </c>
      <c r="V38" s="1249">
        <v>0</v>
      </c>
      <c r="W38" s="1249">
        <v>0</v>
      </c>
      <c r="X38" s="1249">
        <v>0</v>
      </c>
      <c r="Y38" s="1249">
        <v>0</v>
      </c>
      <c r="Z38" s="1249">
        <v>0</v>
      </c>
      <c r="AA38" s="1249">
        <v>0</v>
      </c>
      <c r="AB38" s="1249">
        <v>0</v>
      </c>
      <c r="AC38" s="1249">
        <v>0</v>
      </c>
    </row>
    <row r="39" spans="1:29" s="1273" customFormat="1" ht="14.1" customHeight="1">
      <c r="A39" s="2834"/>
      <c r="B39" s="1249">
        <v>66</v>
      </c>
      <c r="C39" s="1249" t="s">
        <v>728</v>
      </c>
      <c r="D39" s="1249">
        <f t="shared" si="21"/>
        <v>5961</v>
      </c>
      <c r="E39" s="1249">
        <v>0</v>
      </c>
      <c r="F39" s="1252">
        <f t="shared" si="22"/>
        <v>0</v>
      </c>
      <c r="G39" s="1249">
        <v>5961</v>
      </c>
      <c r="H39" s="1252">
        <f t="shared" si="23"/>
        <v>100</v>
      </c>
      <c r="I39" s="1249">
        <v>0</v>
      </c>
      <c r="J39" s="1252">
        <f t="shared" si="24"/>
        <v>0</v>
      </c>
      <c r="K39" s="1249">
        <f t="shared" si="25"/>
        <v>5465</v>
      </c>
      <c r="L39" s="1249">
        <v>4200</v>
      </c>
      <c r="M39" s="1252">
        <f t="shared" si="26"/>
        <v>76.85269899359561</v>
      </c>
      <c r="N39" s="1249">
        <v>4200</v>
      </c>
      <c r="O39" s="1252">
        <f t="shared" si="27"/>
        <v>76.85269899359561</v>
      </c>
      <c r="P39" s="1249">
        <v>1265</v>
      </c>
      <c r="Q39" s="1252">
        <f t="shared" si="28"/>
        <v>23.14730100640439</v>
      </c>
      <c r="R39" s="1249">
        <v>1265</v>
      </c>
      <c r="S39" s="1252">
        <f t="shared" si="29"/>
        <v>23.14730100640439</v>
      </c>
      <c r="T39" s="1249">
        <v>6</v>
      </c>
      <c r="U39" s="1252">
        <v>5.5</v>
      </c>
      <c r="V39" s="1249">
        <v>0</v>
      </c>
      <c r="W39" s="1249">
        <v>0</v>
      </c>
      <c r="X39" s="1249">
        <v>0</v>
      </c>
      <c r="Y39" s="1249">
        <v>0</v>
      </c>
      <c r="Z39" s="1249">
        <v>0</v>
      </c>
      <c r="AA39" s="1249">
        <v>0</v>
      </c>
      <c r="AB39" s="1249">
        <v>0</v>
      </c>
      <c r="AC39" s="1249">
        <v>0</v>
      </c>
    </row>
    <row r="40" spans="1:29" s="1273" customFormat="1" ht="14.1" customHeight="1">
      <c r="A40" s="2834"/>
      <c r="B40" s="1249">
        <v>64</v>
      </c>
      <c r="C40" s="1249" t="s">
        <v>730</v>
      </c>
      <c r="D40" s="1249">
        <f t="shared" si="21"/>
        <v>1500</v>
      </c>
      <c r="E40" s="1249">
        <v>1500</v>
      </c>
      <c r="F40" s="1252">
        <f t="shared" si="22"/>
        <v>100</v>
      </c>
      <c r="G40" s="1249">
        <v>0</v>
      </c>
      <c r="H40" s="1252">
        <f t="shared" si="23"/>
        <v>0</v>
      </c>
      <c r="I40" s="1249">
        <v>0</v>
      </c>
      <c r="J40" s="1252">
        <f t="shared" si="24"/>
        <v>0</v>
      </c>
      <c r="K40" s="1249">
        <f t="shared" si="25"/>
        <v>3073</v>
      </c>
      <c r="L40" s="1249">
        <v>3073</v>
      </c>
      <c r="M40" s="1252">
        <f t="shared" si="26"/>
        <v>100</v>
      </c>
      <c r="N40" s="1249">
        <v>3073</v>
      </c>
      <c r="O40" s="1252">
        <f t="shared" si="27"/>
        <v>100</v>
      </c>
      <c r="P40" s="1249">
        <v>0</v>
      </c>
      <c r="Q40" s="1252">
        <f t="shared" si="28"/>
        <v>0</v>
      </c>
      <c r="R40" s="1249">
        <v>0</v>
      </c>
      <c r="S40" s="1252">
        <f t="shared" si="29"/>
        <v>0</v>
      </c>
      <c r="T40" s="1249">
        <v>3</v>
      </c>
      <c r="U40" s="1252">
        <v>13.5</v>
      </c>
      <c r="V40" s="1249">
        <v>0</v>
      </c>
      <c r="W40" s="1249">
        <v>0</v>
      </c>
      <c r="X40" s="1249">
        <v>0</v>
      </c>
      <c r="Y40" s="1249">
        <v>0</v>
      </c>
      <c r="Z40" s="1249">
        <v>0</v>
      </c>
      <c r="AA40" s="1249">
        <v>0</v>
      </c>
      <c r="AB40" s="1249">
        <v>4</v>
      </c>
      <c r="AC40" s="1249">
        <v>160</v>
      </c>
    </row>
    <row r="41" spans="1:29" s="1273" customFormat="1" ht="14.1" customHeight="1">
      <c r="A41" s="2834"/>
      <c r="B41" s="1249">
        <v>88</v>
      </c>
      <c r="C41" s="1249" t="s">
        <v>732</v>
      </c>
      <c r="D41" s="1249">
        <f t="shared" si="21"/>
        <v>2265</v>
      </c>
      <c r="E41" s="1249">
        <v>0</v>
      </c>
      <c r="F41" s="1252">
        <f t="shared" si="22"/>
        <v>0</v>
      </c>
      <c r="G41" s="1249">
        <v>0</v>
      </c>
      <c r="H41" s="1252">
        <f t="shared" si="23"/>
        <v>0</v>
      </c>
      <c r="I41" s="1249">
        <v>2265</v>
      </c>
      <c r="J41" s="1252">
        <f t="shared" si="24"/>
        <v>100</v>
      </c>
      <c r="K41" s="1249">
        <f t="shared" si="25"/>
        <v>1833</v>
      </c>
      <c r="L41" s="1249">
        <v>0</v>
      </c>
      <c r="M41" s="1252">
        <f t="shared" si="26"/>
        <v>0</v>
      </c>
      <c r="N41" s="1249">
        <v>1833</v>
      </c>
      <c r="O41" s="1252">
        <f t="shared" si="27"/>
        <v>100</v>
      </c>
      <c r="P41" s="1249">
        <v>0</v>
      </c>
      <c r="Q41" s="1252">
        <f t="shared" si="28"/>
        <v>0</v>
      </c>
      <c r="R41" s="1249">
        <v>0</v>
      </c>
      <c r="S41" s="1252">
        <f t="shared" si="29"/>
        <v>0</v>
      </c>
      <c r="T41" s="1249">
        <v>9</v>
      </c>
      <c r="U41" s="1252">
        <v>18.399999999999999</v>
      </c>
      <c r="V41" s="1249">
        <v>0</v>
      </c>
      <c r="W41" s="1249">
        <v>0</v>
      </c>
      <c r="X41" s="1249">
        <v>0</v>
      </c>
      <c r="Y41" s="1249">
        <v>0</v>
      </c>
      <c r="Z41" s="1249">
        <v>0</v>
      </c>
      <c r="AA41" s="1249">
        <v>0</v>
      </c>
      <c r="AB41" s="1249">
        <v>0</v>
      </c>
      <c r="AC41" s="1249">
        <v>0</v>
      </c>
    </row>
    <row r="42" spans="1:29" s="1273" customFormat="1" ht="14.1" customHeight="1" thickBot="1">
      <c r="A42" s="2834"/>
      <c r="B42" s="1253">
        <v>52</v>
      </c>
      <c r="C42" s="1253" t="s">
        <v>734</v>
      </c>
      <c r="D42" s="1253">
        <f t="shared" si="21"/>
        <v>4000</v>
      </c>
      <c r="E42" s="1253">
        <v>0</v>
      </c>
      <c r="F42" s="1255">
        <f t="shared" si="22"/>
        <v>0</v>
      </c>
      <c r="G42" s="1253">
        <v>0</v>
      </c>
      <c r="H42" s="1255">
        <f t="shared" si="23"/>
        <v>0</v>
      </c>
      <c r="I42" s="1253">
        <v>4000</v>
      </c>
      <c r="J42" s="1255">
        <f t="shared" si="24"/>
        <v>100</v>
      </c>
      <c r="K42" s="1253">
        <f t="shared" si="25"/>
        <v>3000</v>
      </c>
      <c r="L42" s="1253">
        <v>0</v>
      </c>
      <c r="M42" s="1255">
        <f t="shared" si="26"/>
        <v>0</v>
      </c>
      <c r="N42" s="1253">
        <v>0</v>
      </c>
      <c r="O42" s="1255">
        <f t="shared" si="27"/>
        <v>0</v>
      </c>
      <c r="P42" s="1253">
        <v>3000</v>
      </c>
      <c r="Q42" s="1255">
        <f t="shared" si="28"/>
        <v>100</v>
      </c>
      <c r="R42" s="1253">
        <v>3000</v>
      </c>
      <c r="S42" s="1255">
        <f t="shared" si="29"/>
        <v>100</v>
      </c>
      <c r="T42" s="1253">
        <v>1</v>
      </c>
      <c r="U42" s="1255">
        <v>3.4</v>
      </c>
      <c r="V42" s="1253">
        <v>0</v>
      </c>
      <c r="W42" s="1253">
        <v>0</v>
      </c>
      <c r="X42" s="1253">
        <v>0</v>
      </c>
      <c r="Y42" s="1253">
        <v>0</v>
      </c>
      <c r="Z42" s="1253">
        <v>0</v>
      </c>
      <c r="AA42" s="1253">
        <v>0</v>
      </c>
      <c r="AB42" s="1253">
        <v>0</v>
      </c>
      <c r="AC42" s="1253">
        <v>0</v>
      </c>
    </row>
    <row r="43" spans="1:29" ht="14.1" customHeight="1" thickTop="1">
      <c r="A43" s="2834"/>
      <c r="B43" s="1130"/>
      <c r="C43" s="1131" t="s">
        <v>113</v>
      </c>
      <c r="D43" s="1131">
        <f>SUM(D35:D42)</f>
        <v>69430</v>
      </c>
      <c r="E43" s="1131">
        <f>SUM(E35:E42)</f>
        <v>12671</v>
      </c>
      <c r="F43" s="1358">
        <f t="shared" si="22"/>
        <v>18.250036007489559</v>
      </c>
      <c r="G43" s="1131">
        <f>SUM(G35:G42)</f>
        <v>12540</v>
      </c>
      <c r="H43" s="1358">
        <f t="shared" si="23"/>
        <v>18.06135676220654</v>
      </c>
      <c r="I43" s="1131">
        <f>SUM(I35:I42)</f>
        <v>44219</v>
      </c>
      <c r="J43" s="1358">
        <f t="shared" si="24"/>
        <v>63.688607230303909</v>
      </c>
      <c r="K43" s="1256">
        <f>SUM(K35:K42)</f>
        <v>67115</v>
      </c>
      <c r="L43" s="1131">
        <f>SUM(L35:L42)</f>
        <v>20308</v>
      </c>
      <c r="M43" s="1358">
        <f t="shared" si="26"/>
        <v>30.258511510094614</v>
      </c>
      <c r="N43" s="1131">
        <f>SUM(N35:N42)</f>
        <v>23535</v>
      </c>
      <c r="O43" s="1358">
        <f t="shared" si="27"/>
        <v>35.0666765998659</v>
      </c>
      <c r="P43" s="1256">
        <f>SUM(P35:P42)</f>
        <v>43580</v>
      </c>
      <c r="Q43" s="1358">
        <f t="shared" si="28"/>
        <v>64.9333234001341</v>
      </c>
      <c r="R43" s="1131">
        <f>SUM(R35:R42)</f>
        <v>34568</v>
      </c>
      <c r="S43" s="1358">
        <f t="shared" si="29"/>
        <v>51.505624674066894</v>
      </c>
      <c r="T43" s="1131">
        <f>SUM(T35:T42)</f>
        <v>45</v>
      </c>
      <c r="U43" s="1131">
        <f t="shared" ref="U43:AC43" si="30">SUM(U35:U42)</f>
        <v>80.7</v>
      </c>
      <c r="V43" s="1131">
        <f t="shared" si="30"/>
        <v>2</v>
      </c>
      <c r="W43" s="1131">
        <f t="shared" si="30"/>
        <v>77</v>
      </c>
      <c r="X43" s="1131">
        <f t="shared" si="30"/>
        <v>0</v>
      </c>
      <c r="Y43" s="1131">
        <f t="shared" si="30"/>
        <v>0</v>
      </c>
      <c r="Z43" s="1131">
        <f t="shared" si="30"/>
        <v>0</v>
      </c>
      <c r="AA43" s="1131">
        <f t="shared" si="30"/>
        <v>0</v>
      </c>
      <c r="AB43" s="1131">
        <f t="shared" si="30"/>
        <v>4</v>
      </c>
      <c r="AC43" s="1131">
        <f t="shared" si="30"/>
        <v>160</v>
      </c>
    </row>
    <row r="44" spans="1:29" ht="14.1" customHeight="1">
      <c r="A44" s="2834"/>
      <c r="B44" s="1141"/>
      <c r="C44" s="1142"/>
      <c r="D44" s="1142"/>
      <c r="E44" s="1142"/>
      <c r="F44" s="1359"/>
      <c r="G44" s="1142"/>
      <c r="H44" s="1359"/>
      <c r="I44" s="1142"/>
      <c r="J44" s="1359"/>
      <c r="K44" s="1148"/>
      <c r="L44" s="1142"/>
      <c r="M44" s="1359"/>
      <c r="N44" s="1142"/>
      <c r="O44" s="1359"/>
      <c r="P44" s="1148"/>
      <c r="Q44" s="1359"/>
      <c r="R44" s="1142"/>
      <c r="S44" s="1359"/>
      <c r="T44" s="1148"/>
      <c r="U44" s="1148"/>
      <c r="V44" s="1148"/>
      <c r="W44" s="1148"/>
      <c r="X44" s="1148"/>
      <c r="Y44" s="1148"/>
      <c r="Z44" s="1148"/>
      <c r="AA44" s="1148"/>
      <c r="AB44" s="1148"/>
      <c r="AC44" s="1148"/>
    </row>
    <row r="45" spans="1:29" s="1273" customFormat="1" ht="14.1" customHeight="1">
      <c r="A45" s="2834" t="s">
        <v>735</v>
      </c>
      <c r="B45" s="1245">
        <v>70</v>
      </c>
      <c r="C45" s="1245" t="s">
        <v>736</v>
      </c>
      <c r="D45" s="1245">
        <f t="shared" ref="D45:D50" si="31">E45+G45+I45</f>
        <v>44409</v>
      </c>
      <c r="E45" s="1245">
        <v>500</v>
      </c>
      <c r="F45" s="1247">
        <f>E45/$D45*100</f>
        <v>1.1258979035781036</v>
      </c>
      <c r="G45" s="1245">
        <v>43909</v>
      </c>
      <c r="H45" s="1247">
        <f>G45/$D45*100</f>
        <v>98.874102096421908</v>
      </c>
      <c r="I45" s="1245">
        <v>0</v>
      </c>
      <c r="J45" s="1247">
        <f>I45/$D45*100</f>
        <v>0</v>
      </c>
      <c r="K45" s="1245">
        <f t="shared" ref="K45:K50" si="32">N45+P45</f>
        <v>37244</v>
      </c>
      <c r="L45" s="1245">
        <v>16715</v>
      </c>
      <c r="M45" s="1247">
        <f>L45/$K45*100</f>
        <v>44.879712168402961</v>
      </c>
      <c r="N45" s="1245">
        <v>26583</v>
      </c>
      <c r="O45" s="1247">
        <f>N45/$K45*100</f>
        <v>71.375255074642894</v>
      </c>
      <c r="P45" s="1245">
        <v>10661</v>
      </c>
      <c r="Q45" s="1247">
        <f>P45/$K45*100</f>
        <v>28.624744925357103</v>
      </c>
      <c r="R45" s="1245">
        <v>1888</v>
      </c>
      <c r="S45" s="1247">
        <f>R45/$K45*100</f>
        <v>5.0692729030179358</v>
      </c>
      <c r="T45" s="1355">
        <v>61</v>
      </c>
      <c r="U45" s="1360">
        <v>9.5</v>
      </c>
      <c r="V45" s="1245">
        <v>5</v>
      </c>
      <c r="W45" s="1245">
        <v>168</v>
      </c>
      <c r="X45" s="1245">
        <v>0</v>
      </c>
      <c r="Y45" s="1245">
        <v>0</v>
      </c>
      <c r="Z45" s="1245">
        <v>1</v>
      </c>
      <c r="AA45" s="1245">
        <v>100</v>
      </c>
      <c r="AB45" s="1245">
        <v>0</v>
      </c>
      <c r="AC45" s="1245">
        <v>0</v>
      </c>
    </row>
    <row r="46" spans="1:29" s="1273" customFormat="1" ht="14.1" customHeight="1">
      <c r="A46" s="2834"/>
      <c r="B46" s="1249">
        <v>83</v>
      </c>
      <c r="C46" s="1249" t="s">
        <v>737</v>
      </c>
      <c r="D46" s="1249">
        <f t="shared" si="31"/>
        <v>4800</v>
      </c>
      <c r="E46" s="1249">
        <v>0</v>
      </c>
      <c r="F46" s="1252">
        <f>E46/$D46*100</f>
        <v>0</v>
      </c>
      <c r="G46" s="1249">
        <v>0</v>
      </c>
      <c r="H46" s="1252">
        <f>G46/$D46*100</f>
        <v>0</v>
      </c>
      <c r="I46" s="1249">
        <v>4800</v>
      </c>
      <c r="J46" s="1252">
        <f>I46/$D46*100</f>
        <v>100</v>
      </c>
      <c r="K46" s="1249">
        <f t="shared" si="32"/>
        <v>2805</v>
      </c>
      <c r="L46" s="1249">
        <v>0</v>
      </c>
      <c r="M46" s="1252">
        <f>L46/$K46*100</f>
        <v>0</v>
      </c>
      <c r="N46" s="1249">
        <v>0</v>
      </c>
      <c r="O46" s="1252">
        <f>N46/$K46*100</f>
        <v>0</v>
      </c>
      <c r="P46" s="1249">
        <v>2805</v>
      </c>
      <c r="Q46" s="1252">
        <f>P46/$K46*100</f>
        <v>100</v>
      </c>
      <c r="R46" s="1249">
        <v>2805</v>
      </c>
      <c r="S46" s="1252">
        <f>R46/$K46*100</f>
        <v>100</v>
      </c>
      <c r="T46" s="1249">
        <v>0</v>
      </c>
      <c r="U46" s="1252">
        <v>0</v>
      </c>
      <c r="V46" s="1249">
        <v>0</v>
      </c>
      <c r="W46" s="1249">
        <v>0</v>
      </c>
      <c r="X46" s="1249">
        <v>0</v>
      </c>
      <c r="Y46" s="1249">
        <v>0</v>
      </c>
      <c r="Z46" s="1249">
        <v>0</v>
      </c>
      <c r="AA46" s="1249">
        <v>0</v>
      </c>
      <c r="AB46" s="1249">
        <v>0</v>
      </c>
      <c r="AC46" s="1249">
        <v>0</v>
      </c>
    </row>
    <row r="47" spans="1:29" s="1273" customFormat="1" ht="14.1" customHeight="1">
      <c r="A47" s="2834"/>
      <c r="B47" s="1260">
        <v>76</v>
      </c>
      <c r="C47" s="1260" t="s">
        <v>738</v>
      </c>
      <c r="D47" s="1260">
        <f t="shared" si="31"/>
        <v>4500</v>
      </c>
      <c r="E47" s="1260">
        <v>0</v>
      </c>
      <c r="F47" s="1252">
        <f t="shared" ref="F47:F49" si="33">E47/$D47*100</f>
        <v>0</v>
      </c>
      <c r="G47" s="1260">
        <v>0</v>
      </c>
      <c r="H47" s="1252">
        <f t="shared" ref="H47:H50" si="34">G47/$D47*100</f>
        <v>0</v>
      </c>
      <c r="I47" s="1260">
        <v>4500</v>
      </c>
      <c r="J47" s="1252">
        <f t="shared" ref="J47:J49" si="35">I47/$D47*100</f>
        <v>100</v>
      </c>
      <c r="K47" s="1260">
        <f t="shared" si="32"/>
        <v>1578</v>
      </c>
      <c r="L47" s="1260">
        <v>0</v>
      </c>
      <c r="M47" s="1252">
        <f t="shared" ref="M47:M49" si="36">L47/$K47*100</f>
        <v>0</v>
      </c>
      <c r="N47" s="1260">
        <v>0</v>
      </c>
      <c r="O47" s="1252">
        <f t="shared" ref="O47:O49" si="37">N47/$K47*100</f>
        <v>0</v>
      </c>
      <c r="P47" s="1260">
        <v>1578</v>
      </c>
      <c r="Q47" s="1252">
        <f t="shared" ref="Q47:Q49" si="38">P47/$K47*100</f>
        <v>100</v>
      </c>
      <c r="R47" s="1260">
        <v>1578</v>
      </c>
      <c r="S47" s="1252">
        <f t="shared" ref="S47:S49" si="39">R47/$K47*100</f>
        <v>100</v>
      </c>
      <c r="T47" s="1260">
        <v>0</v>
      </c>
      <c r="U47" s="1261">
        <v>0</v>
      </c>
      <c r="V47" s="1260">
        <v>3</v>
      </c>
      <c r="W47" s="1260">
        <v>20</v>
      </c>
      <c r="X47" s="1260">
        <v>0</v>
      </c>
      <c r="Y47" s="1260">
        <v>0</v>
      </c>
      <c r="Z47" s="1260">
        <v>0</v>
      </c>
      <c r="AA47" s="1260">
        <v>0</v>
      </c>
      <c r="AB47" s="1260">
        <v>0</v>
      </c>
      <c r="AC47" s="1260">
        <v>0</v>
      </c>
    </row>
    <row r="48" spans="1:29" s="1273" customFormat="1" ht="14.1" customHeight="1">
      <c r="A48" s="2834"/>
      <c r="B48" s="1260">
        <v>93</v>
      </c>
      <c r="C48" s="1260" t="s">
        <v>740</v>
      </c>
      <c r="D48" s="1260">
        <f t="shared" si="31"/>
        <v>4738</v>
      </c>
      <c r="E48" s="1260">
        <v>0</v>
      </c>
      <c r="F48" s="1252">
        <f t="shared" si="33"/>
        <v>0</v>
      </c>
      <c r="G48" s="1260">
        <v>0</v>
      </c>
      <c r="H48" s="1252">
        <f t="shared" si="34"/>
        <v>0</v>
      </c>
      <c r="I48" s="1260">
        <v>4738</v>
      </c>
      <c r="J48" s="1252">
        <f t="shared" si="35"/>
        <v>100</v>
      </c>
      <c r="K48" s="1260">
        <f t="shared" si="32"/>
        <v>4326</v>
      </c>
      <c r="L48" s="1260">
        <v>0</v>
      </c>
      <c r="M48" s="1252">
        <f t="shared" si="36"/>
        <v>0</v>
      </c>
      <c r="N48" s="1260">
        <v>0</v>
      </c>
      <c r="O48" s="1252">
        <f t="shared" si="37"/>
        <v>0</v>
      </c>
      <c r="P48" s="1260">
        <v>4326</v>
      </c>
      <c r="Q48" s="1252">
        <f t="shared" si="38"/>
        <v>100</v>
      </c>
      <c r="R48" s="1260">
        <v>4326</v>
      </c>
      <c r="S48" s="1252">
        <f t="shared" si="39"/>
        <v>100</v>
      </c>
      <c r="T48" s="1260">
        <v>2</v>
      </c>
      <c r="U48" s="1261">
        <v>43</v>
      </c>
      <c r="V48" s="1260">
        <v>0</v>
      </c>
      <c r="W48" s="1260">
        <v>0</v>
      </c>
      <c r="X48" s="1260">
        <v>0</v>
      </c>
      <c r="Y48" s="1260">
        <v>0</v>
      </c>
      <c r="Z48" s="1260">
        <v>0</v>
      </c>
      <c r="AA48" s="1260">
        <v>0</v>
      </c>
      <c r="AB48" s="1260">
        <v>0</v>
      </c>
      <c r="AC48" s="1260">
        <v>0</v>
      </c>
    </row>
    <row r="49" spans="1:29" s="1273" customFormat="1" ht="14.1" customHeight="1">
      <c r="A49" s="2834"/>
      <c r="B49" s="1260">
        <v>94</v>
      </c>
      <c r="C49" s="1260" t="s">
        <v>741</v>
      </c>
      <c r="D49" s="1260">
        <f t="shared" si="31"/>
        <v>2653</v>
      </c>
      <c r="E49" s="1260">
        <v>0</v>
      </c>
      <c r="F49" s="1252">
        <f t="shared" si="33"/>
        <v>0</v>
      </c>
      <c r="G49" s="1260">
        <v>0</v>
      </c>
      <c r="H49" s="1252">
        <f t="shared" si="34"/>
        <v>0</v>
      </c>
      <c r="I49" s="1260">
        <v>2653</v>
      </c>
      <c r="J49" s="1252">
        <f t="shared" si="35"/>
        <v>100</v>
      </c>
      <c r="K49" s="1260">
        <f t="shared" si="32"/>
        <v>2625</v>
      </c>
      <c r="L49" s="1260">
        <v>0</v>
      </c>
      <c r="M49" s="1252">
        <f t="shared" si="36"/>
        <v>0</v>
      </c>
      <c r="N49" s="1260">
        <v>0</v>
      </c>
      <c r="O49" s="1252">
        <f t="shared" si="37"/>
        <v>0</v>
      </c>
      <c r="P49" s="1260">
        <v>2625</v>
      </c>
      <c r="Q49" s="1252">
        <f t="shared" si="38"/>
        <v>100</v>
      </c>
      <c r="R49" s="1260">
        <v>2625</v>
      </c>
      <c r="S49" s="1252">
        <f t="shared" si="39"/>
        <v>100</v>
      </c>
      <c r="T49" s="1260">
        <v>4</v>
      </c>
      <c r="U49" s="1261">
        <v>10</v>
      </c>
      <c r="V49" s="1260">
        <v>4</v>
      </c>
      <c r="W49" s="1260">
        <v>20</v>
      </c>
      <c r="X49" s="1260">
        <v>0</v>
      </c>
      <c r="Y49" s="1260">
        <v>0</v>
      </c>
      <c r="Z49" s="1260">
        <v>0</v>
      </c>
      <c r="AA49" s="1260">
        <v>0</v>
      </c>
      <c r="AB49" s="1260">
        <v>0</v>
      </c>
      <c r="AC49" s="1260">
        <v>0</v>
      </c>
    </row>
    <row r="50" spans="1:29" s="1273" customFormat="1" ht="14.1" customHeight="1" thickBot="1">
      <c r="A50" s="2834"/>
      <c r="B50" s="1253">
        <v>91</v>
      </c>
      <c r="C50" s="1253" t="s">
        <v>810</v>
      </c>
      <c r="D50" s="1253">
        <f t="shared" si="31"/>
        <v>2910</v>
      </c>
      <c r="E50" s="1253">
        <v>0</v>
      </c>
      <c r="F50" s="1255">
        <f>E50/$D50*100</f>
        <v>0</v>
      </c>
      <c r="G50" s="1253">
        <v>0</v>
      </c>
      <c r="H50" s="1252">
        <f t="shared" si="34"/>
        <v>0</v>
      </c>
      <c r="I50" s="1253">
        <v>2910</v>
      </c>
      <c r="J50" s="1255">
        <f>I50/$D50*100</f>
        <v>100</v>
      </c>
      <c r="K50" s="1253">
        <f t="shared" si="32"/>
        <v>2451</v>
      </c>
      <c r="L50" s="1253">
        <v>0</v>
      </c>
      <c r="M50" s="1255">
        <f>L50/$K50*100</f>
        <v>0</v>
      </c>
      <c r="N50" s="1253">
        <v>0</v>
      </c>
      <c r="O50" s="1255">
        <f>N50/$K50*100</f>
        <v>0</v>
      </c>
      <c r="P50" s="1253">
        <v>2451</v>
      </c>
      <c r="Q50" s="1255">
        <f>P50/$K50*100</f>
        <v>100</v>
      </c>
      <c r="R50" s="1253">
        <v>2451</v>
      </c>
      <c r="S50" s="1255">
        <f>R50/$K50*100</f>
        <v>100</v>
      </c>
      <c r="T50" s="1253">
        <v>0</v>
      </c>
      <c r="U50" s="1255">
        <v>0</v>
      </c>
      <c r="V50" s="1253">
        <v>8</v>
      </c>
      <c r="W50" s="1253">
        <v>0</v>
      </c>
      <c r="X50" s="1253">
        <v>0</v>
      </c>
      <c r="Y50" s="1253">
        <v>0</v>
      </c>
      <c r="Z50" s="1253">
        <v>0</v>
      </c>
      <c r="AA50" s="1253">
        <v>0</v>
      </c>
      <c r="AB50" s="1253">
        <v>2</v>
      </c>
      <c r="AC50" s="1253">
        <v>300</v>
      </c>
    </row>
    <row r="51" spans="1:29" ht="14.1" customHeight="1" thickTop="1">
      <c r="A51" s="2834"/>
      <c r="B51" s="1130"/>
      <c r="C51" s="1131" t="s">
        <v>113</v>
      </c>
      <c r="D51" s="1131">
        <f>SUM(D45:D50)</f>
        <v>64010</v>
      </c>
      <c r="E51" s="1131">
        <f>SUM(E45:E50)</f>
        <v>500</v>
      </c>
      <c r="F51" s="1358">
        <f>E51/$D51*100</f>
        <v>0.78112794875800662</v>
      </c>
      <c r="G51" s="1131">
        <f>SUM(G45:G50)</f>
        <v>43909</v>
      </c>
      <c r="H51" s="1358">
        <f>G51/$D51*100</f>
        <v>68.597094204030611</v>
      </c>
      <c r="I51" s="1131">
        <f>SUM(I45:I50)</f>
        <v>19601</v>
      </c>
      <c r="J51" s="1358">
        <f>I51/$D51*100</f>
        <v>30.621777847211373</v>
      </c>
      <c r="K51" s="1256">
        <f>SUM(K45:K50)</f>
        <v>51029</v>
      </c>
      <c r="L51" s="1131">
        <f>SUM(L45:L50)</f>
        <v>16715</v>
      </c>
      <c r="M51" s="1358">
        <f>L51/$K51*100</f>
        <v>32.755883909149695</v>
      </c>
      <c r="N51" s="1131">
        <f>SUM(N45:N50)</f>
        <v>26583</v>
      </c>
      <c r="O51" s="1358">
        <f>N51/$K51*100</f>
        <v>52.093907385996197</v>
      </c>
      <c r="P51" s="1256">
        <f>SUM(P45:P50)</f>
        <v>24446</v>
      </c>
      <c r="Q51" s="1358">
        <f>P51/$K51*100</f>
        <v>47.906092614003803</v>
      </c>
      <c r="R51" s="1131">
        <f>SUM(R45:R50)</f>
        <v>15673</v>
      </c>
      <c r="S51" s="1358">
        <f>R51/$K51*100</f>
        <v>30.713907777930196</v>
      </c>
      <c r="T51" s="1131">
        <f>SUM(T45:T50)</f>
        <v>67</v>
      </c>
      <c r="U51" s="1131">
        <f t="shared" ref="U51:AC51" si="40">SUM(U45:U50)</f>
        <v>62.5</v>
      </c>
      <c r="V51" s="1131">
        <f t="shared" si="40"/>
        <v>20</v>
      </c>
      <c r="W51" s="1131">
        <f t="shared" si="40"/>
        <v>208</v>
      </c>
      <c r="X51" s="1131">
        <f t="shared" si="40"/>
        <v>0</v>
      </c>
      <c r="Y51" s="1131">
        <f t="shared" si="40"/>
        <v>0</v>
      </c>
      <c r="Z51" s="1131">
        <f t="shared" si="40"/>
        <v>1</v>
      </c>
      <c r="AA51" s="1131">
        <f t="shared" si="40"/>
        <v>100</v>
      </c>
      <c r="AB51" s="1131">
        <f t="shared" si="40"/>
        <v>2</v>
      </c>
      <c r="AC51" s="1131">
        <f t="shared" si="40"/>
        <v>300</v>
      </c>
    </row>
    <row r="52" spans="1:29" ht="14.1" customHeight="1">
      <c r="A52" s="2834"/>
      <c r="B52" s="1141"/>
      <c r="C52" s="1142"/>
      <c r="D52" s="1142"/>
      <c r="E52" s="1142"/>
      <c r="F52" s="1359"/>
      <c r="G52" s="1142"/>
      <c r="H52" s="1359"/>
      <c r="I52" s="1142"/>
      <c r="J52" s="1359"/>
      <c r="K52" s="1148"/>
      <c r="L52" s="1142"/>
      <c r="M52" s="1359"/>
      <c r="N52" s="1142"/>
      <c r="O52" s="1359"/>
      <c r="P52" s="1148"/>
      <c r="Q52" s="1359"/>
      <c r="R52" s="1142"/>
      <c r="S52" s="1359"/>
      <c r="T52" s="1148"/>
      <c r="U52" s="1148"/>
      <c r="V52" s="1148"/>
      <c r="W52" s="1148"/>
      <c r="X52" s="1148"/>
      <c r="Y52" s="1148"/>
      <c r="Z52" s="1148"/>
      <c r="AA52" s="1148"/>
      <c r="AB52" s="1148"/>
      <c r="AC52" s="1148"/>
    </row>
    <row r="53" spans="1:29" s="1273" customFormat="1" ht="14.1" customHeight="1" thickBot="1">
      <c r="A53" s="2834" t="s">
        <v>743</v>
      </c>
      <c r="B53" s="1361">
        <v>20</v>
      </c>
      <c r="C53" s="1262" t="s">
        <v>744</v>
      </c>
      <c r="D53" s="1262">
        <f>E53+G53+I53</f>
        <v>4085</v>
      </c>
      <c r="E53" s="1262">
        <v>0</v>
      </c>
      <c r="F53" s="1263">
        <f>E53/$D53*100</f>
        <v>0</v>
      </c>
      <c r="G53" s="1262">
        <v>4085</v>
      </c>
      <c r="H53" s="1263">
        <f>G53/$D53*100</f>
        <v>100</v>
      </c>
      <c r="I53" s="1262">
        <v>0</v>
      </c>
      <c r="J53" s="1263">
        <f>I53/$D53*100</f>
        <v>0</v>
      </c>
      <c r="K53" s="1262">
        <f t="shared" ref="K53" si="41">N53+P53</f>
        <v>2575</v>
      </c>
      <c r="L53" s="1262">
        <v>0</v>
      </c>
      <c r="M53" s="1263">
        <f>L53/$K53*100</f>
        <v>0</v>
      </c>
      <c r="N53" s="1262">
        <v>0</v>
      </c>
      <c r="O53" s="1263">
        <f>N53/$K53*100</f>
        <v>0</v>
      </c>
      <c r="P53" s="1262">
        <v>2575</v>
      </c>
      <c r="Q53" s="1263">
        <f>P53/$K53*100</f>
        <v>100</v>
      </c>
      <c r="R53" s="1262">
        <v>0</v>
      </c>
      <c r="S53" s="1263">
        <f>R53/$K53*100</f>
        <v>0</v>
      </c>
      <c r="T53" s="1262">
        <v>0</v>
      </c>
      <c r="U53" s="1263">
        <v>0</v>
      </c>
      <c r="V53" s="1262">
        <v>0</v>
      </c>
      <c r="W53" s="1262">
        <v>0</v>
      </c>
      <c r="X53" s="1262">
        <v>0</v>
      </c>
      <c r="Y53" s="1262">
        <v>0</v>
      </c>
      <c r="Z53" s="1262">
        <v>0</v>
      </c>
      <c r="AA53" s="1262">
        <v>0</v>
      </c>
      <c r="AB53" s="1262">
        <v>0</v>
      </c>
      <c r="AC53" s="1262">
        <v>0</v>
      </c>
    </row>
    <row r="54" spans="1:29" ht="14.1" customHeight="1" thickTop="1">
      <c r="A54" s="2834"/>
      <c r="B54" s="1130"/>
      <c r="C54" s="1131" t="s">
        <v>113</v>
      </c>
      <c r="D54" s="1131">
        <f>SUM(D53)</f>
        <v>4085</v>
      </c>
      <c r="E54" s="1131">
        <f>SUM(E53)</f>
        <v>0</v>
      </c>
      <c r="F54" s="1358">
        <f>E54/$D54*100</f>
        <v>0</v>
      </c>
      <c r="G54" s="1131">
        <f>SUM(G53)</f>
        <v>4085</v>
      </c>
      <c r="H54" s="1358">
        <f>G54/$D54*100</f>
        <v>100</v>
      </c>
      <c r="I54" s="1131">
        <f>SUM(I53)</f>
        <v>0</v>
      </c>
      <c r="J54" s="1358">
        <f>I54/$D54*100</f>
        <v>0</v>
      </c>
      <c r="K54" s="1256">
        <f>SUM(K53)</f>
        <v>2575</v>
      </c>
      <c r="L54" s="1131">
        <f>SUM(L53)</f>
        <v>0</v>
      </c>
      <c r="M54" s="1358">
        <f>L54/$K54*100</f>
        <v>0</v>
      </c>
      <c r="N54" s="1131">
        <f>SUM(N53)</f>
        <v>0</v>
      </c>
      <c r="O54" s="1358">
        <f>N54/$K54*100</f>
        <v>0</v>
      </c>
      <c r="P54" s="1256">
        <f>SUM(P53)</f>
        <v>2575</v>
      </c>
      <c r="Q54" s="1358">
        <f>P54/$K54*100</f>
        <v>100</v>
      </c>
      <c r="R54" s="1131">
        <f>SUM(R53)</f>
        <v>0</v>
      </c>
      <c r="S54" s="1358">
        <f>R54/$K54*100</f>
        <v>0</v>
      </c>
      <c r="T54" s="1131">
        <f>SUM(T53)</f>
        <v>0</v>
      </c>
      <c r="U54" s="1131">
        <f t="shared" ref="U54:AC54" si="42">SUM(U53)</f>
        <v>0</v>
      </c>
      <c r="V54" s="1131">
        <f t="shared" si="42"/>
        <v>0</v>
      </c>
      <c r="W54" s="1131">
        <f t="shared" si="42"/>
        <v>0</v>
      </c>
      <c r="X54" s="1131">
        <f t="shared" si="42"/>
        <v>0</v>
      </c>
      <c r="Y54" s="1131">
        <f t="shared" si="42"/>
        <v>0</v>
      </c>
      <c r="Z54" s="1131">
        <f t="shared" si="42"/>
        <v>0</v>
      </c>
      <c r="AA54" s="1131">
        <f t="shared" si="42"/>
        <v>0</v>
      </c>
      <c r="AB54" s="1131">
        <f t="shared" si="42"/>
        <v>0</v>
      </c>
      <c r="AC54" s="1131">
        <f t="shared" si="42"/>
        <v>0</v>
      </c>
    </row>
    <row r="55" spans="1:29" ht="14.1" customHeight="1">
      <c r="A55" s="2834"/>
      <c r="B55" s="1141"/>
      <c r="C55" s="1142"/>
      <c r="D55" s="1142"/>
      <c r="E55" s="1142"/>
      <c r="F55" s="1359"/>
      <c r="G55" s="1142"/>
      <c r="H55" s="1359"/>
      <c r="I55" s="1142"/>
      <c r="J55" s="1359"/>
      <c r="K55" s="1148"/>
      <c r="L55" s="1142"/>
      <c r="M55" s="1359"/>
      <c r="N55" s="1142"/>
      <c r="O55" s="1359"/>
      <c r="P55" s="1148"/>
      <c r="Q55" s="1359"/>
      <c r="R55" s="1142"/>
      <c r="S55" s="1359"/>
      <c r="T55" s="1148"/>
      <c r="U55" s="1148"/>
      <c r="V55" s="1148"/>
      <c r="W55" s="1148"/>
      <c r="X55" s="1148"/>
      <c r="Y55" s="1148"/>
      <c r="Z55" s="1148"/>
      <c r="AA55" s="1148"/>
      <c r="AB55" s="1148"/>
      <c r="AC55" s="1148"/>
    </row>
    <row r="56" spans="1:29" s="1273" customFormat="1" ht="14.1" customHeight="1">
      <c r="A56" s="2834" t="s">
        <v>503</v>
      </c>
      <c r="B56" s="1245">
        <v>4</v>
      </c>
      <c r="C56" s="1245" t="s">
        <v>936</v>
      </c>
      <c r="D56" s="1245">
        <f t="shared" ref="D56:D62" si="43">E56+G56+I56</f>
        <v>19057</v>
      </c>
      <c r="E56" s="1245">
        <v>0</v>
      </c>
      <c r="F56" s="1247">
        <f t="shared" ref="F56:F63" si="44">E56/$D56*100</f>
        <v>0</v>
      </c>
      <c r="G56" s="1245">
        <v>0</v>
      </c>
      <c r="H56" s="1247">
        <f t="shared" ref="H56:H63" si="45">G56/$D56*100</f>
        <v>0</v>
      </c>
      <c r="I56" s="1245">
        <v>19057</v>
      </c>
      <c r="J56" s="1247">
        <f t="shared" ref="J56:J63" si="46">I56/$D56*100</f>
        <v>100</v>
      </c>
      <c r="K56" s="1245">
        <f t="shared" ref="K56:K62" si="47">N56+P56</f>
        <v>65737</v>
      </c>
      <c r="L56" s="1245">
        <v>22000</v>
      </c>
      <c r="M56" s="1247">
        <f t="shared" ref="M56:M63" si="48">L56/$K56*100</f>
        <v>33.466693034364212</v>
      </c>
      <c r="N56" s="1245">
        <v>22484</v>
      </c>
      <c r="O56" s="1247">
        <f t="shared" ref="O56:O63" si="49">N56/$K56*100</f>
        <v>34.20296028112022</v>
      </c>
      <c r="P56" s="1245">
        <v>43253</v>
      </c>
      <c r="Q56" s="1247">
        <f t="shared" ref="Q56:Q63" si="50">P56/$K56*100</f>
        <v>65.797039718879773</v>
      </c>
      <c r="R56" s="1245">
        <v>43253</v>
      </c>
      <c r="S56" s="1247">
        <f t="shared" ref="S56:S63" si="51">R56/$K56*100</f>
        <v>65.797039718879773</v>
      </c>
      <c r="T56" s="1355">
        <v>12</v>
      </c>
      <c r="U56" s="1360">
        <v>8.6999999999999993</v>
      </c>
      <c r="V56" s="1355">
        <v>6</v>
      </c>
      <c r="W56" s="1245">
        <v>3143</v>
      </c>
      <c r="X56" s="1245">
        <v>0</v>
      </c>
      <c r="Y56" s="1245">
        <v>0</v>
      </c>
      <c r="Z56" s="1245">
        <v>1</v>
      </c>
      <c r="AA56" s="1245">
        <v>200</v>
      </c>
      <c r="AB56" s="1245">
        <v>0</v>
      </c>
      <c r="AC56" s="1245">
        <v>0</v>
      </c>
    </row>
    <row r="57" spans="1:29" s="1273" customFormat="1" ht="14.1" customHeight="1">
      <c r="A57" s="2834"/>
      <c r="B57" s="1249">
        <v>41</v>
      </c>
      <c r="C57" s="1249" t="s">
        <v>937</v>
      </c>
      <c r="D57" s="1249">
        <f t="shared" si="43"/>
        <v>7844</v>
      </c>
      <c r="E57" s="1249">
        <v>1540</v>
      </c>
      <c r="F57" s="1252">
        <f t="shared" si="44"/>
        <v>19.632840387557369</v>
      </c>
      <c r="G57" s="1249">
        <v>0</v>
      </c>
      <c r="H57" s="1252">
        <f t="shared" si="45"/>
        <v>0</v>
      </c>
      <c r="I57" s="1249">
        <v>6304</v>
      </c>
      <c r="J57" s="1252">
        <f t="shared" si="46"/>
        <v>80.367159612442634</v>
      </c>
      <c r="K57" s="1249">
        <f t="shared" si="47"/>
        <v>7827</v>
      </c>
      <c r="L57" s="1249">
        <v>5100</v>
      </c>
      <c r="M57" s="1252">
        <f t="shared" si="48"/>
        <v>65.159064775776159</v>
      </c>
      <c r="N57" s="1249">
        <v>5100</v>
      </c>
      <c r="O57" s="1252">
        <f t="shared" si="49"/>
        <v>65.159064775776159</v>
      </c>
      <c r="P57" s="1249">
        <v>2727</v>
      </c>
      <c r="Q57" s="1252">
        <f t="shared" si="50"/>
        <v>34.840935224223841</v>
      </c>
      <c r="R57" s="1249">
        <v>2727</v>
      </c>
      <c r="S57" s="1252">
        <f t="shared" si="51"/>
        <v>34.840935224223841</v>
      </c>
      <c r="T57" s="1249">
        <v>5</v>
      </c>
      <c r="U57" s="1252">
        <v>33.799999999999997</v>
      </c>
      <c r="V57" s="1249">
        <v>7</v>
      </c>
      <c r="W57" s="1249">
        <v>187</v>
      </c>
      <c r="X57" s="1249">
        <v>0</v>
      </c>
      <c r="Y57" s="1249">
        <v>0</v>
      </c>
      <c r="Z57" s="1249">
        <v>0</v>
      </c>
      <c r="AA57" s="1249">
        <v>0</v>
      </c>
      <c r="AB57" s="1249">
        <v>0</v>
      </c>
      <c r="AC57" s="1249">
        <v>0</v>
      </c>
    </row>
    <row r="58" spans="1:29" s="1273" customFormat="1" ht="14.1" customHeight="1">
      <c r="A58" s="2834"/>
      <c r="B58" s="1249">
        <v>47</v>
      </c>
      <c r="C58" s="1249" t="s">
        <v>938</v>
      </c>
      <c r="D58" s="1249">
        <f>E58+G58+I58</f>
        <v>2360</v>
      </c>
      <c r="E58" s="1249">
        <v>2100</v>
      </c>
      <c r="F58" s="1252">
        <f>E58/$D58*100</f>
        <v>88.983050847457619</v>
      </c>
      <c r="G58" s="1249">
        <v>0</v>
      </c>
      <c r="H58" s="1252">
        <f>G58/$D58*100</f>
        <v>0</v>
      </c>
      <c r="I58" s="1249">
        <v>260</v>
      </c>
      <c r="J58" s="1252">
        <f>I58/$D58*100</f>
        <v>11.016949152542372</v>
      </c>
      <c r="K58" s="1249">
        <f>N58+P58</f>
        <v>3426</v>
      </c>
      <c r="L58" s="1249">
        <v>1000</v>
      </c>
      <c r="M58" s="1252">
        <f>L58/$K58*100</f>
        <v>29.188558085230586</v>
      </c>
      <c r="N58" s="1249">
        <v>1000</v>
      </c>
      <c r="O58" s="1252">
        <f>N58/$K58*100</f>
        <v>29.188558085230586</v>
      </c>
      <c r="P58" s="1249">
        <v>2426</v>
      </c>
      <c r="Q58" s="1252">
        <f>P58/$K58*100</f>
        <v>70.811441914769418</v>
      </c>
      <c r="R58" s="1249">
        <v>2426</v>
      </c>
      <c r="S58" s="1252">
        <f>R58/$K58*100</f>
        <v>70.811441914769418</v>
      </c>
      <c r="T58" s="1249">
        <v>1</v>
      </c>
      <c r="U58" s="1252">
        <v>15</v>
      </c>
      <c r="V58" s="1249">
        <v>0</v>
      </c>
      <c r="W58" s="1249">
        <v>0</v>
      </c>
      <c r="X58" s="1249">
        <v>0</v>
      </c>
      <c r="Y58" s="1249">
        <v>0</v>
      </c>
      <c r="Z58" s="1249">
        <v>0</v>
      </c>
      <c r="AA58" s="1249">
        <v>0</v>
      </c>
      <c r="AB58" s="1249">
        <v>0</v>
      </c>
      <c r="AC58" s="1249">
        <v>0</v>
      </c>
    </row>
    <row r="59" spans="1:29" s="1273" customFormat="1" ht="14.1" customHeight="1">
      <c r="A59" s="2834"/>
      <c r="B59" s="1249">
        <v>19</v>
      </c>
      <c r="C59" s="1249" t="s">
        <v>939</v>
      </c>
      <c r="D59" s="1249">
        <f>E59+G59+I59</f>
        <v>9020</v>
      </c>
      <c r="E59" s="1249">
        <v>4887</v>
      </c>
      <c r="F59" s="1252">
        <f>E59/$D59*100</f>
        <v>54.179600886917953</v>
      </c>
      <c r="G59" s="1249">
        <v>0</v>
      </c>
      <c r="H59" s="1252">
        <f>G59/$D59*100</f>
        <v>0</v>
      </c>
      <c r="I59" s="1249">
        <v>4133</v>
      </c>
      <c r="J59" s="1252">
        <f>I59/$D59*100</f>
        <v>45.82039911308204</v>
      </c>
      <c r="K59" s="1249">
        <f>N59+P59</f>
        <v>6328</v>
      </c>
      <c r="L59" s="1249">
        <v>5000</v>
      </c>
      <c r="M59" s="1252">
        <f>L59/$K59*100</f>
        <v>79.013906447534765</v>
      </c>
      <c r="N59" s="1249">
        <v>5000</v>
      </c>
      <c r="O59" s="1252">
        <f>N59/$K59*100</f>
        <v>79.013906447534765</v>
      </c>
      <c r="P59" s="1249">
        <v>1328</v>
      </c>
      <c r="Q59" s="1252">
        <f>P59/$K59*100</f>
        <v>20.986093552465235</v>
      </c>
      <c r="R59" s="1249">
        <v>1328</v>
      </c>
      <c r="S59" s="1252">
        <f>R59/$K59*100</f>
        <v>20.986093552465235</v>
      </c>
      <c r="T59" s="1249">
        <v>1</v>
      </c>
      <c r="U59" s="1252">
        <v>15</v>
      </c>
      <c r="V59" s="1249">
        <v>0</v>
      </c>
      <c r="W59" s="1249">
        <v>0</v>
      </c>
      <c r="X59" s="1249">
        <v>0</v>
      </c>
      <c r="Y59" s="1249">
        <v>0</v>
      </c>
      <c r="Z59" s="1249">
        <v>0</v>
      </c>
      <c r="AA59" s="1249">
        <v>0</v>
      </c>
      <c r="AB59" s="1249">
        <v>0</v>
      </c>
      <c r="AC59" s="1249">
        <v>0</v>
      </c>
    </row>
    <row r="60" spans="1:29" s="1273" customFormat="1" ht="14.1" customHeight="1">
      <c r="A60" s="2834"/>
      <c r="B60" s="1249">
        <v>46</v>
      </c>
      <c r="C60" s="1249" t="s">
        <v>940</v>
      </c>
      <c r="D60" s="1249">
        <f t="shared" si="43"/>
        <v>21320</v>
      </c>
      <c r="E60" s="1249">
        <v>21320</v>
      </c>
      <c r="F60" s="1252">
        <f t="shared" si="44"/>
        <v>100</v>
      </c>
      <c r="G60" s="1249">
        <v>0</v>
      </c>
      <c r="H60" s="1252">
        <f t="shared" si="45"/>
        <v>0</v>
      </c>
      <c r="I60" s="1249">
        <v>0</v>
      </c>
      <c r="J60" s="1252">
        <f t="shared" si="46"/>
        <v>0</v>
      </c>
      <c r="K60" s="1249">
        <f t="shared" si="47"/>
        <v>30844</v>
      </c>
      <c r="L60" s="1249">
        <v>24244</v>
      </c>
      <c r="M60" s="1252">
        <f t="shared" si="48"/>
        <v>78.601997146932959</v>
      </c>
      <c r="N60" s="1249">
        <v>24244</v>
      </c>
      <c r="O60" s="1252">
        <f t="shared" si="49"/>
        <v>78.601997146932959</v>
      </c>
      <c r="P60" s="1249">
        <v>6600</v>
      </c>
      <c r="Q60" s="1252">
        <f t="shared" si="50"/>
        <v>21.398002853067048</v>
      </c>
      <c r="R60" s="1249">
        <v>0</v>
      </c>
      <c r="S60" s="1252">
        <f t="shared" si="51"/>
        <v>0</v>
      </c>
      <c r="T60" s="1249">
        <v>5</v>
      </c>
      <c r="U60" s="1252">
        <v>8.1999999999999993</v>
      </c>
      <c r="V60" s="1249">
        <v>4</v>
      </c>
      <c r="W60" s="1249">
        <v>59</v>
      </c>
      <c r="X60" s="1249">
        <v>0</v>
      </c>
      <c r="Y60" s="1249">
        <v>0</v>
      </c>
      <c r="Z60" s="1249">
        <v>0</v>
      </c>
      <c r="AA60" s="1249">
        <v>0</v>
      </c>
      <c r="AB60" s="1249">
        <v>613</v>
      </c>
      <c r="AC60" s="1249">
        <v>100</v>
      </c>
    </row>
    <row r="61" spans="1:29" s="1273" customFormat="1" ht="14.1" customHeight="1">
      <c r="A61" s="2834"/>
      <c r="B61" s="1260">
        <v>89</v>
      </c>
      <c r="C61" s="1249" t="s">
        <v>941</v>
      </c>
      <c r="D61" s="1260">
        <f t="shared" si="43"/>
        <v>43500</v>
      </c>
      <c r="E61" s="1260">
        <v>32085</v>
      </c>
      <c r="F61" s="1261">
        <f t="shared" si="44"/>
        <v>73.758620689655174</v>
      </c>
      <c r="G61" s="1260">
        <v>0</v>
      </c>
      <c r="H61" s="1261">
        <f t="shared" si="45"/>
        <v>0</v>
      </c>
      <c r="I61" s="1260">
        <v>11415</v>
      </c>
      <c r="J61" s="1261">
        <f t="shared" si="46"/>
        <v>26.241379310344826</v>
      </c>
      <c r="K61" s="1260">
        <f t="shared" si="47"/>
        <v>42302</v>
      </c>
      <c r="L61" s="1260">
        <v>26901</v>
      </c>
      <c r="M61" s="1261">
        <f t="shared" si="48"/>
        <v>63.592737932012668</v>
      </c>
      <c r="N61" s="1260">
        <v>32937</v>
      </c>
      <c r="O61" s="1261">
        <f t="shared" si="49"/>
        <v>77.861566828991542</v>
      </c>
      <c r="P61" s="1260">
        <v>9365</v>
      </c>
      <c r="Q61" s="1261">
        <f t="shared" si="50"/>
        <v>22.138433171008462</v>
      </c>
      <c r="R61" s="1260">
        <v>7320</v>
      </c>
      <c r="S61" s="1261">
        <f t="shared" si="51"/>
        <v>17.304146376057869</v>
      </c>
      <c r="T61" s="1260">
        <v>15</v>
      </c>
      <c r="U61" s="1261">
        <v>20</v>
      </c>
      <c r="V61" s="1260">
        <v>31</v>
      </c>
      <c r="W61" s="1260">
        <v>0</v>
      </c>
      <c r="X61" s="1260">
        <v>0</v>
      </c>
      <c r="Y61" s="1260">
        <v>0</v>
      </c>
      <c r="Z61" s="1260">
        <v>0</v>
      </c>
      <c r="AA61" s="1260">
        <v>0</v>
      </c>
      <c r="AB61" s="1260">
        <v>0</v>
      </c>
      <c r="AC61" s="1260">
        <v>0</v>
      </c>
    </row>
    <row r="62" spans="1:29" s="1273" customFormat="1" ht="14.1" customHeight="1" thickBot="1">
      <c r="A62" s="2834"/>
      <c r="B62" s="1253">
        <v>32</v>
      </c>
      <c r="C62" s="1253" t="s">
        <v>753</v>
      </c>
      <c r="D62" s="1253">
        <f t="shared" si="43"/>
        <v>2200</v>
      </c>
      <c r="E62" s="1253">
        <v>0</v>
      </c>
      <c r="F62" s="1255">
        <f t="shared" si="44"/>
        <v>0</v>
      </c>
      <c r="G62" s="1253">
        <v>0</v>
      </c>
      <c r="H62" s="1255">
        <f t="shared" si="45"/>
        <v>0</v>
      </c>
      <c r="I62" s="1253">
        <v>2200</v>
      </c>
      <c r="J62" s="1255">
        <f t="shared" si="46"/>
        <v>100</v>
      </c>
      <c r="K62" s="1253">
        <f t="shared" si="47"/>
        <v>3316</v>
      </c>
      <c r="L62" s="1253">
        <v>0</v>
      </c>
      <c r="M62" s="1255">
        <f t="shared" si="48"/>
        <v>0</v>
      </c>
      <c r="N62" s="1253">
        <v>0</v>
      </c>
      <c r="O62" s="1255">
        <f t="shared" si="49"/>
        <v>0</v>
      </c>
      <c r="P62" s="1253">
        <v>3316</v>
      </c>
      <c r="Q62" s="1255">
        <f t="shared" si="50"/>
        <v>100</v>
      </c>
      <c r="R62" s="1253">
        <v>3316</v>
      </c>
      <c r="S62" s="1255">
        <f t="shared" si="51"/>
        <v>100</v>
      </c>
      <c r="T62" s="1253">
        <v>0</v>
      </c>
      <c r="U62" s="1255">
        <v>0</v>
      </c>
      <c r="V62" s="1253">
        <v>0</v>
      </c>
      <c r="W62" s="1253">
        <v>0</v>
      </c>
      <c r="X62" s="1253">
        <v>0</v>
      </c>
      <c r="Y62" s="1253">
        <v>0</v>
      </c>
      <c r="Z62" s="1253">
        <v>0</v>
      </c>
      <c r="AA62" s="1253">
        <v>0</v>
      </c>
      <c r="AB62" s="1253">
        <v>0</v>
      </c>
      <c r="AC62" s="1253">
        <v>0</v>
      </c>
    </row>
    <row r="63" spans="1:29" ht="14.1" customHeight="1" thickTop="1">
      <c r="A63" s="2834"/>
      <c r="B63" s="1130"/>
      <c r="C63" s="1131" t="s">
        <v>113</v>
      </c>
      <c r="D63" s="1131">
        <f>SUM(D56:D62)</f>
        <v>105301</v>
      </c>
      <c r="E63" s="1131">
        <f>SUM(E56:E62)</f>
        <v>61932</v>
      </c>
      <c r="F63" s="1358">
        <f t="shared" si="44"/>
        <v>58.81425627486918</v>
      </c>
      <c r="G63" s="1131">
        <f>SUM(G56:G62)</f>
        <v>0</v>
      </c>
      <c r="H63" s="1358">
        <f t="shared" si="45"/>
        <v>0</v>
      </c>
      <c r="I63" s="1131">
        <f>SUM(I56:I62)</f>
        <v>43369</v>
      </c>
      <c r="J63" s="1358">
        <f t="shared" si="46"/>
        <v>41.185743725130813</v>
      </c>
      <c r="K63" s="1256">
        <f>SUM(K56:K62)</f>
        <v>159780</v>
      </c>
      <c r="L63" s="1131">
        <f>SUM(L56:L62)</f>
        <v>84245</v>
      </c>
      <c r="M63" s="1358">
        <f t="shared" si="48"/>
        <v>52.72562273125547</v>
      </c>
      <c r="N63" s="1131">
        <f>SUM(N56:N62)</f>
        <v>90765</v>
      </c>
      <c r="O63" s="1358">
        <f t="shared" si="49"/>
        <v>56.806233571160348</v>
      </c>
      <c r="P63" s="1256">
        <f>SUM(P56:P62)</f>
        <v>69015</v>
      </c>
      <c r="Q63" s="1358">
        <f t="shared" si="50"/>
        <v>43.193766428839652</v>
      </c>
      <c r="R63" s="1131">
        <f>SUM(R56:R62)</f>
        <v>60370</v>
      </c>
      <c r="S63" s="1358">
        <f t="shared" si="51"/>
        <v>37.783201902616099</v>
      </c>
      <c r="T63" s="1131">
        <f t="shared" ref="T63:AC63" si="52">SUM(T56:T62)</f>
        <v>39</v>
      </c>
      <c r="U63" s="1131">
        <f t="shared" si="52"/>
        <v>100.7</v>
      </c>
      <c r="V63" s="1131">
        <f t="shared" si="52"/>
        <v>48</v>
      </c>
      <c r="W63" s="1131">
        <f t="shared" si="52"/>
        <v>3389</v>
      </c>
      <c r="X63" s="1131">
        <f t="shared" si="52"/>
        <v>0</v>
      </c>
      <c r="Y63" s="1131">
        <f t="shared" si="52"/>
        <v>0</v>
      </c>
      <c r="Z63" s="1131">
        <f t="shared" si="52"/>
        <v>1</v>
      </c>
      <c r="AA63" s="1131">
        <f t="shared" si="52"/>
        <v>200</v>
      </c>
      <c r="AB63" s="1131">
        <f t="shared" si="52"/>
        <v>613</v>
      </c>
      <c r="AC63" s="1131">
        <f t="shared" si="52"/>
        <v>100</v>
      </c>
    </row>
    <row r="64" spans="1:29" ht="14.1" customHeight="1">
      <c r="A64" s="2834"/>
      <c r="B64" s="1141"/>
      <c r="C64" s="1142"/>
      <c r="D64" s="1142"/>
      <c r="E64" s="1142"/>
      <c r="F64" s="1359"/>
      <c r="G64" s="1142"/>
      <c r="H64" s="1359"/>
      <c r="I64" s="1142"/>
      <c r="J64" s="1359"/>
      <c r="K64" s="1148"/>
      <c r="L64" s="1142"/>
      <c r="M64" s="1359"/>
      <c r="N64" s="1142"/>
      <c r="O64" s="1359"/>
      <c r="P64" s="1148"/>
      <c r="Q64" s="1359"/>
      <c r="R64" s="1142"/>
      <c r="S64" s="1359"/>
      <c r="T64" s="1148"/>
      <c r="U64" s="1148"/>
      <c r="V64" s="1148"/>
      <c r="W64" s="1148"/>
      <c r="X64" s="1148"/>
      <c r="Y64" s="1148"/>
      <c r="Z64" s="1148"/>
      <c r="AA64" s="1148"/>
      <c r="AB64" s="1148"/>
      <c r="AC64" s="1148"/>
    </row>
    <row r="65" spans="1:29" s="1273" customFormat="1" ht="14.1" customHeight="1">
      <c r="A65" s="2833" t="s">
        <v>507</v>
      </c>
      <c r="B65" s="1245">
        <v>9</v>
      </c>
      <c r="C65" s="1245" t="s">
        <v>755</v>
      </c>
      <c r="D65" s="1245">
        <f t="shared" ref="D65:D68" si="53">E65+G65+I65</f>
        <v>18000</v>
      </c>
      <c r="E65" s="1245">
        <v>504</v>
      </c>
      <c r="F65" s="1247">
        <f>E65/$D65*100</f>
        <v>2.8000000000000003</v>
      </c>
      <c r="G65" s="1245">
        <v>0</v>
      </c>
      <c r="H65" s="1247">
        <f>G65/$D65*100</f>
        <v>0</v>
      </c>
      <c r="I65" s="1245">
        <v>17496</v>
      </c>
      <c r="J65" s="1247">
        <f>I65/$D65*100</f>
        <v>97.2</v>
      </c>
      <c r="K65" s="1245">
        <f t="shared" ref="K65:K68" si="54">N65+P65</f>
        <v>9370</v>
      </c>
      <c r="L65" s="1245">
        <v>2496</v>
      </c>
      <c r="M65" s="1247">
        <f>L65/$K65*100</f>
        <v>26.638207043756669</v>
      </c>
      <c r="N65" s="1245">
        <v>9370</v>
      </c>
      <c r="O65" s="1247">
        <f>N65/$K65*100</f>
        <v>100</v>
      </c>
      <c r="P65" s="1245">
        <v>0</v>
      </c>
      <c r="Q65" s="1247">
        <f>P65/$K65*100</f>
        <v>0</v>
      </c>
      <c r="R65" s="1245">
        <v>0</v>
      </c>
      <c r="S65" s="1247">
        <f>R65/$K65*100</f>
        <v>0</v>
      </c>
      <c r="T65" s="1245">
        <v>0</v>
      </c>
      <c r="U65" s="1247">
        <v>0</v>
      </c>
      <c r="V65" s="1355">
        <v>2</v>
      </c>
      <c r="W65" s="1245">
        <v>132</v>
      </c>
      <c r="X65" s="1245">
        <v>0</v>
      </c>
      <c r="Y65" s="1245">
        <v>0</v>
      </c>
      <c r="Z65" s="1245">
        <v>0</v>
      </c>
      <c r="AA65" s="1245">
        <v>0</v>
      </c>
      <c r="AB65" s="1245">
        <v>0</v>
      </c>
      <c r="AC65" s="1245">
        <v>0</v>
      </c>
    </row>
    <row r="66" spans="1:29" s="1273" customFormat="1" ht="14.1" customHeight="1">
      <c r="A66" s="2833"/>
      <c r="B66" s="1249">
        <v>22</v>
      </c>
      <c r="C66" s="1249" t="s">
        <v>757</v>
      </c>
      <c r="D66" s="1249">
        <f t="shared" si="53"/>
        <v>6000</v>
      </c>
      <c r="E66" s="1249">
        <v>0</v>
      </c>
      <c r="F66" s="1252">
        <f>E66/$D66*100</f>
        <v>0</v>
      </c>
      <c r="G66" s="1249">
        <v>5400</v>
      </c>
      <c r="H66" s="1252">
        <f>G66/$D66*100</f>
        <v>90</v>
      </c>
      <c r="I66" s="1249">
        <v>600</v>
      </c>
      <c r="J66" s="1252">
        <f>I66/$D66*100</f>
        <v>10</v>
      </c>
      <c r="K66" s="1249">
        <f t="shared" si="54"/>
        <v>4128</v>
      </c>
      <c r="L66" s="1249">
        <v>0</v>
      </c>
      <c r="M66" s="1252">
        <f>L66/$K66*100</f>
        <v>0</v>
      </c>
      <c r="N66" s="1249">
        <v>4128</v>
      </c>
      <c r="O66" s="1252">
        <f>N66/$K66*100</f>
        <v>100</v>
      </c>
      <c r="P66" s="1249">
        <v>0</v>
      </c>
      <c r="Q66" s="1252">
        <f>P66/$K66*100</f>
        <v>0</v>
      </c>
      <c r="R66" s="1249">
        <v>0</v>
      </c>
      <c r="S66" s="1252">
        <f>R66/$K66*100</f>
        <v>0</v>
      </c>
      <c r="T66" s="1249">
        <v>0</v>
      </c>
      <c r="U66" s="1252">
        <v>0</v>
      </c>
      <c r="V66" s="1249">
        <v>3</v>
      </c>
      <c r="W66" s="1249">
        <v>5400</v>
      </c>
      <c r="X66" s="1249">
        <v>0</v>
      </c>
      <c r="Y66" s="1249">
        <v>0</v>
      </c>
      <c r="Z66" s="1249">
        <v>0</v>
      </c>
      <c r="AA66" s="1249">
        <v>0</v>
      </c>
      <c r="AB66" s="1249">
        <v>0</v>
      </c>
      <c r="AC66" s="1249">
        <v>0</v>
      </c>
    </row>
    <row r="67" spans="1:29" s="1273" customFormat="1" ht="14.1" customHeight="1">
      <c r="A67" s="2833"/>
      <c r="B67" s="1249">
        <v>74</v>
      </c>
      <c r="C67" s="1249" t="s">
        <v>758</v>
      </c>
      <c r="D67" s="1249">
        <f t="shared" si="53"/>
        <v>4500</v>
      </c>
      <c r="E67" s="1249">
        <v>0</v>
      </c>
      <c r="F67" s="1252">
        <f>E67/$D67*100</f>
        <v>0</v>
      </c>
      <c r="G67" s="1249">
        <v>0</v>
      </c>
      <c r="H67" s="1252">
        <f>G67/$D67*100</f>
        <v>0</v>
      </c>
      <c r="I67" s="1249">
        <v>4500</v>
      </c>
      <c r="J67" s="1252">
        <f>I67/$D67*100</f>
        <v>100</v>
      </c>
      <c r="K67" s="1249">
        <f t="shared" si="54"/>
        <v>2550</v>
      </c>
      <c r="L67" s="1249">
        <v>0</v>
      </c>
      <c r="M67" s="1252">
        <f>L67/$K67*100</f>
        <v>0</v>
      </c>
      <c r="N67" s="1249">
        <v>0</v>
      </c>
      <c r="O67" s="1252">
        <f>N67/$K67*100</f>
        <v>0</v>
      </c>
      <c r="P67" s="1249">
        <v>2550</v>
      </c>
      <c r="Q67" s="1252">
        <f>P67/$K67*100</f>
        <v>100</v>
      </c>
      <c r="R67" s="1249">
        <v>0</v>
      </c>
      <c r="S67" s="1252">
        <f>R67/$K67*100</f>
        <v>0</v>
      </c>
      <c r="T67" s="1249">
        <v>2</v>
      </c>
      <c r="U67" s="1252">
        <v>9.5</v>
      </c>
      <c r="V67" s="1249">
        <v>4</v>
      </c>
      <c r="W67" s="1249">
        <v>380</v>
      </c>
      <c r="X67" s="1249">
        <v>0</v>
      </c>
      <c r="Y67" s="1249">
        <v>0</v>
      </c>
      <c r="Z67" s="1249">
        <v>0</v>
      </c>
      <c r="AA67" s="1249">
        <v>0</v>
      </c>
      <c r="AB67" s="1249">
        <v>36</v>
      </c>
      <c r="AC67" s="1249">
        <v>1260</v>
      </c>
    </row>
    <row r="68" spans="1:29" s="1273" customFormat="1" ht="14.1" customHeight="1" thickBot="1">
      <c r="A68" s="2833"/>
      <c r="B68" s="1253">
        <v>63</v>
      </c>
      <c r="C68" s="1253" t="s">
        <v>760</v>
      </c>
      <c r="D68" s="1253">
        <f t="shared" si="53"/>
        <v>21500</v>
      </c>
      <c r="E68" s="1253">
        <v>0</v>
      </c>
      <c r="F68" s="1255">
        <f>E68/$D68*100</f>
        <v>0</v>
      </c>
      <c r="G68" s="1253">
        <v>0</v>
      </c>
      <c r="H68" s="1255">
        <f>G68/$D68*100</f>
        <v>0</v>
      </c>
      <c r="I68" s="1253">
        <v>21500</v>
      </c>
      <c r="J68" s="1255">
        <f>I68/$D68*100</f>
        <v>100</v>
      </c>
      <c r="K68" s="1253">
        <f t="shared" si="54"/>
        <v>13067</v>
      </c>
      <c r="L68" s="1253">
        <v>0</v>
      </c>
      <c r="M68" s="1255">
        <f>L68/$K68*100</f>
        <v>0</v>
      </c>
      <c r="N68" s="1253">
        <v>0</v>
      </c>
      <c r="O68" s="1255">
        <f>N68/$K68*100</f>
        <v>0</v>
      </c>
      <c r="P68" s="1253">
        <v>13067</v>
      </c>
      <c r="Q68" s="1255">
        <f>P68/$K68*100</f>
        <v>100</v>
      </c>
      <c r="R68" s="1253">
        <v>13067</v>
      </c>
      <c r="S68" s="1255">
        <f>R68/$K68*100</f>
        <v>100</v>
      </c>
      <c r="T68" s="1253">
        <v>0</v>
      </c>
      <c r="U68" s="1255">
        <v>0</v>
      </c>
      <c r="V68" s="1253">
        <v>5</v>
      </c>
      <c r="W68" s="1253">
        <v>308</v>
      </c>
      <c r="X68" s="1253">
        <v>0</v>
      </c>
      <c r="Y68" s="1253">
        <v>0</v>
      </c>
      <c r="Z68" s="1253">
        <v>0</v>
      </c>
      <c r="AA68" s="1253">
        <v>0</v>
      </c>
      <c r="AB68" s="1253">
        <v>0</v>
      </c>
      <c r="AC68" s="1253">
        <v>0</v>
      </c>
    </row>
    <row r="69" spans="1:29" ht="14.1" customHeight="1" thickTop="1">
      <c r="A69" s="2833"/>
      <c r="B69" s="1130"/>
      <c r="C69" s="1131" t="s">
        <v>113</v>
      </c>
      <c r="D69" s="1131">
        <f>SUM(D65:D68)</f>
        <v>50000</v>
      </c>
      <c r="E69" s="1131">
        <f>SUM(E65:E68)</f>
        <v>504</v>
      </c>
      <c r="F69" s="1358">
        <f>E69/$D69*100</f>
        <v>1.008</v>
      </c>
      <c r="G69" s="1131">
        <f>SUM(G65:G68)</f>
        <v>5400</v>
      </c>
      <c r="H69" s="1358">
        <f>G69/$D69*100</f>
        <v>10.8</v>
      </c>
      <c r="I69" s="1131">
        <f>SUM(I65:I68)</f>
        <v>44096</v>
      </c>
      <c r="J69" s="1358">
        <f>I69/$D69*100</f>
        <v>88.192000000000007</v>
      </c>
      <c r="K69" s="1256">
        <f>SUM(K65:K68)</f>
        <v>29115</v>
      </c>
      <c r="L69" s="1131">
        <f>SUM(L65:L68)</f>
        <v>2496</v>
      </c>
      <c r="M69" s="1358">
        <f>L69/$K69*100</f>
        <v>8.5729005667181859</v>
      </c>
      <c r="N69" s="1131">
        <f>SUM(N65:N68)</f>
        <v>13498</v>
      </c>
      <c r="O69" s="1358">
        <f>N69/$K69*100</f>
        <v>46.360982311523266</v>
      </c>
      <c r="P69" s="1256">
        <f>SUM(P65:P68)</f>
        <v>15617</v>
      </c>
      <c r="Q69" s="1358">
        <f>P69/$K69*100</f>
        <v>53.639017688476734</v>
      </c>
      <c r="R69" s="1131">
        <f>SUM(R65:R68)</f>
        <v>13067</v>
      </c>
      <c r="S69" s="1358">
        <f>R69/$K69*100</f>
        <v>44.880645715267043</v>
      </c>
      <c r="T69" s="1131">
        <f>SUM(T65:T68)</f>
        <v>2</v>
      </c>
      <c r="U69" s="1131">
        <f t="shared" ref="U69:AC69" si="55">SUM(U65:U68)</f>
        <v>9.5</v>
      </c>
      <c r="V69" s="1131">
        <f t="shared" si="55"/>
        <v>14</v>
      </c>
      <c r="W69" s="1131">
        <f t="shared" si="55"/>
        <v>6220</v>
      </c>
      <c r="X69" s="1131">
        <f t="shared" si="55"/>
        <v>0</v>
      </c>
      <c r="Y69" s="1131">
        <f t="shared" si="55"/>
        <v>0</v>
      </c>
      <c r="Z69" s="1131">
        <f t="shared" si="55"/>
        <v>0</v>
      </c>
      <c r="AA69" s="1131">
        <f t="shared" si="55"/>
        <v>0</v>
      </c>
      <c r="AB69" s="1131">
        <f t="shared" si="55"/>
        <v>36</v>
      </c>
      <c r="AC69" s="1131">
        <f t="shared" si="55"/>
        <v>1260</v>
      </c>
    </row>
    <row r="70" spans="1:29" ht="14.1" customHeight="1">
      <c r="A70" s="2833"/>
      <c r="B70" s="1141"/>
      <c r="C70" s="1142"/>
      <c r="D70" s="1142"/>
      <c r="E70" s="1142"/>
      <c r="F70" s="1359"/>
      <c r="G70" s="1142"/>
      <c r="H70" s="1359"/>
      <c r="I70" s="1142"/>
      <c r="J70" s="1359"/>
      <c r="K70" s="1148"/>
      <c r="L70" s="1142"/>
      <c r="M70" s="1359"/>
      <c r="N70" s="1142"/>
      <c r="O70" s="1359"/>
      <c r="P70" s="1148"/>
      <c r="Q70" s="1359"/>
      <c r="R70" s="1142"/>
      <c r="S70" s="1359"/>
      <c r="T70" s="1148"/>
      <c r="U70" s="1148"/>
      <c r="V70" s="1148"/>
      <c r="W70" s="1148"/>
      <c r="X70" s="1148"/>
      <c r="Y70" s="1148"/>
      <c r="Z70" s="1148"/>
      <c r="AA70" s="1148"/>
      <c r="AB70" s="1148"/>
      <c r="AC70" s="1148"/>
    </row>
    <row r="71" spans="1:29" s="1273" customFormat="1" ht="14.1" customHeight="1">
      <c r="A71" s="2834" t="s">
        <v>762</v>
      </c>
      <c r="B71" s="1245">
        <v>57</v>
      </c>
      <c r="C71" s="1245" t="s">
        <v>504</v>
      </c>
      <c r="D71" s="1245">
        <f t="shared" ref="D71:D79" si="56">E71+G71+I71</f>
        <v>100000</v>
      </c>
      <c r="E71" s="1245">
        <v>52000</v>
      </c>
      <c r="F71" s="1247">
        <f t="shared" ref="F71:F80" si="57">E71/$D71*100</f>
        <v>52</v>
      </c>
      <c r="G71" s="1245">
        <v>48000</v>
      </c>
      <c r="H71" s="1247">
        <f t="shared" ref="H71:H80" si="58">G71/$D71*100</f>
        <v>48</v>
      </c>
      <c r="I71" s="1245">
        <v>0</v>
      </c>
      <c r="J71" s="1247">
        <f t="shared" ref="J71:J80" si="59">I71/$D71*100</f>
        <v>0</v>
      </c>
      <c r="K71" s="1245">
        <f t="shared" ref="K71:K79" si="60">N71+P71</f>
        <v>52647</v>
      </c>
      <c r="L71" s="1245">
        <v>42437</v>
      </c>
      <c r="M71" s="1247">
        <f t="shared" ref="M71:M80" si="61">L71/$K71*100</f>
        <v>80.606682242103062</v>
      </c>
      <c r="N71" s="1245">
        <v>43492</v>
      </c>
      <c r="O71" s="1247">
        <f t="shared" ref="O71:O80" si="62">N71/$K71*100</f>
        <v>82.610595095636967</v>
      </c>
      <c r="P71" s="1245">
        <v>9155</v>
      </c>
      <c r="Q71" s="1247">
        <f t="shared" ref="Q71:Q80" si="63">P71/$K71*100</f>
        <v>17.389404904363019</v>
      </c>
      <c r="R71" s="1245">
        <v>6413</v>
      </c>
      <c r="S71" s="1247">
        <f t="shared" ref="S71:S80" si="64">R71/$K71*100</f>
        <v>12.181130928637909</v>
      </c>
      <c r="T71" s="1245">
        <v>17</v>
      </c>
      <c r="U71" s="1247">
        <v>17.899999999999999</v>
      </c>
      <c r="V71" s="1245">
        <v>1</v>
      </c>
      <c r="W71" s="1245">
        <v>24</v>
      </c>
      <c r="X71" s="1245">
        <v>0</v>
      </c>
      <c r="Y71" s="1245">
        <v>0</v>
      </c>
      <c r="Z71" s="1245">
        <v>0</v>
      </c>
      <c r="AA71" s="1245">
        <v>0</v>
      </c>
      <c r="AB71" s="1245">
        <v>0</v>
      </c>
      <c r="AC71" s="1245">
        <v>0</v>
      </c>
    </row>
    <row r="72" spans="1:29" s="1273" customFormat="1" ht="14.1" customHeight="1">
      <c r="A72" s="2834"/>
      <c r="B72" s="1249">
        <v>1</v>
      </c>
      <c r="C72" s="1249" t="s">
        <v>763</v>
      </c>
      <c r="D72" s="1249">
        <f t="shared" si="56"/>
        <v>165039</v>
      </c>
      <c r="E72" s="1249">
        <v>68223</v>
      </c>
      <c r="F72" s="1252">
        <f t="shared" si="57"/>
        <v>41.337502044971188</v>
      </c>
      <c r="G72" s="1249">
        <v>4317</v>
      </c>
      <c r="H72" s="1252">
        <f t="shared" si="58"/>
        <v>2.6157453692763526</v>
      </c>
      <c r="I72" s="1249">
        <v>92499</v>
      </c>
      <c r="J72" s="1252">
        <f t="shared" si="59"/>
        <v>56.046752585752458</v>
      </c>
      <c r="K72" s="1249">
        <f t="shared" si="60"/>
        <v>120820</v>
      </c>
      <c r="L72" s="1249">
        <v>40295</v>
      </c>
      <c r="M72" s="1252">
        <f t="shared" si="61"/>
        <v>33.351266346631355</v>
      </c>
      <c r="N72" s="1249">
        <v>41764</v>
      </c>
      <c r="O72" s="1252">
        <f t="shared" si="62"/>
        <v>34.567124648237048</v>
      </c>
      <c r="P72" s="1249">
        <v>79056</v>
      </c>
      <c r="Q72" s="1252">
        <f t="shared" si="63"/>
        <v>65.432875351762959</v>
      </c>
      <c r="R72" s="1249">
        <v>79056</v>
      </c>
      <c r="S72" s="1252">
        <f t="shared" si="64"/>
        <v>65.432875351762959</v>
      </c>
      <c r="T72" s="1249">
        <v>24</v>
      </c>
      <c r="U72" s="1252">
        <v>7.6</v>
      </c>
      <c r="V72" s="1249">
        <v>0</v>
      </c>
      <c r="W72" s="1249">
        <v>0</v>
      </c>
      <c r="X72" s="1249">
        <v>1</v>
      </c>
      <c r="Y72" s="1249">
        <v>500</v>
      </c>
      <c r="Z72" s="1249">
        <v>2</v>
      </c>
      <c r="AA72" s="1249">
        <v>510</v>
      </c>
      <c r="AB72" s="1249">
        <v>0</v>
      </c>
      <c r="AC72" s="1249">
        <v>0</v>
      </c>
    </row>
    <row r="73" spans="1:29" s="1273" customFormat="1" ht="14.1" customHeight="1">
      <c r="A73" s="2834"/>
      <c r="B73" s="1249">
        <v>10</v>
      </c>
      <c r="C73" s="1249" t="s">
        <v>764</v>
      </c>
      <c r="D73" s="1249">
        <f t="shared" si="56"/>
        <v>21800</v>
      </c>
      <c r="E73" s="1249">
        <v>800</v>
      </c>
      <c r="F73" s="1252">
        <f t="shared" si="57"/>
        <v>3.669724770642202</v>
      </c>
      <c r="G73" s="1249">
        <v>21000</v>
      </c>
      <c r="H73" s="1252">
        <f t="shared" si="58"/>
        <v>96.330275229357795</v>
      </c>
      <c r="I73" s="1249">
        <v>0</v>
      </c>
      <c r="J73" s="1252">
        <f t="shared" si="59"/>
        <v>0</v>
      </c>
      <c r="K73" s="1249">
        <f t="shared" si="60"/>
        <v>21800</v>
      </c>
      <c r="L73" s="1249">
        <v>0</v>
      </c>
      <c r="M73" s="1252">
        <f t="shared" si="61"/>
        <v>0</v>
      </c>
      <c r="N73" s="1249">
        <v>0</v>
      </c>
      <c r="O73" s="1252">
        <f t="shared" si="62"/>
        <v>0</v>
      </c>
      <c r="P73" s="1249">
        <v>21800</v>
      </c>
      <c r="Q73" s="1252">
        <f t="shared" si="63"/>
        <v>100</v>
      </c>
      <c r="R73" s="1249">
        <v>0</v>
      </c>
      <c r="S73" s="1252">
        <f t="shared" si="64"/>
        <v>0</v>
      </c>
      <c r="T73" s="1356">
        <v>3</v>
      </c>
      <c r="U73" s="1252">
        <v>5.4</v>
      </c>
      <c r="V73" s="1356">
        <v>14</v>
      </c>
      <c r="W73" s="1356">
        <v>530</v>
      </c>
      <c r="X73" s="1249">
        <v>0</v>
      </c>
      <c r="Y73" s="1249">
        <v>0</v>
      </c>
      <c r="Z73" s="1249">
        <v>0</v>
      </c>
      <c r="AA73" s="1249">
        <v>0</v>
      </c>
      <c r="AB73" s="1249">
        <v>0</v>
      </c>
      <c r="AC73" s="1249">
        <v>0</v>
      </c>
    </row>
    <row r="74" spans="1:29" s="1273" customFormat="1" ht="14.1" customHeight="1">
      <c r="A74" s="2834"/>
      <c r="B74" s="1249">
        <v>26</v>
      </c>
      <c r="C74" s="1249" t="s">
        <v>765</v>
      </c>
      <c r="D74" s="1249">
        <f t="shared" si="56"/>
        <v>5328</v>
      </c>
      <c r="E74" s="1249">
        <v>0</v>
      </c>
      <c r="F74" s="1252">
        <f t="shared" si="57"/>
        <v>0</v>
      </c>
      <c r="G74" s="1249">
        <v>0</v>
      </c>
      <c r="H74" s="1252">
        <f t="shared" si="58"/>
        <v>0</v>
      </c>
      <c r="I74" s="1249">
        <v>5328</v>
      </c>
      <c r="J74" s="1252">
        <f t="shared" si="59"/>
        <v>100</v>
      </c>
      <c r="K74" s="1249">
        <f t="shared" si="60"/>
        <v>1047</v>
      </c>
      <c r="L74" s="1249">
        <v>0</v>
      </c>
      <c r="M74" s="1252">
        <f t="shared" si="61"/>
        <v>0</v>
      </c>
      <c r="N74" s="1249">
        <v>0</v>
      </c>
      <c r="O74" s="1252">
        <f t="shared" si="62"/>
        <v>0</v>
      </c>
      <c r="P74" s="1249">
        <v>1047</v>
      </c>
      <c r="Q74" s="1252">
        <f t="shared" si="63"/>
        <v>100</v>
      </c>
      <c r="R74" s="1249">
        <v>1047</v>
      </c>
      <c r="S74" s="1252">
        <f t="shared" si="64"/>
        <v>100</v>
      </c>
      <c r="T74" s="1249">
        <v>0</v>
      </c>
      <c r="U74" s="1252">
        <v>0</v>
      </c>
      <c r="V74" s="1249">
        <v>0</v>
      </c>
      <c r="W74" s="1249">
        <v>0</v>
      </c>
      <c r="X74" s="1249">
        <v>0</v>
      </c>
      <c r="Y74" s="1249">
        <v>0</v>
      </c>
      <c r="Z74" s="1249">
        <v>0</v>
      </c>
      <c r="AA74" s="1249">
        <v>0</v>
      </c>
      <c r="AB74" s="1249">
        <v>0</v>
      </c>
      <c r="AC74" s="1249">
        <v>0</v>
      </c>
    </row>
    <row r="75" spans="1:29" s="1273" customFormat="1" ht="14.1" customHeight="1">
      <c r="A75" s="2834"/>
      <c r="B75" s="1249">
        <v>15</v>
      </c>
      <c r="C75" s="1249" t="s">
        <v>766</v>
      </c>
      <c r="D75" s="1249">
        <f t="shared" si="56"/>
        <v>8400</v>
      </c>
      <c r="E75" s="1249">
        <v>0</v>
      </c>
      <c r="F75" s="1252">
        <f t="shared" si="57"/>
        <v>0</v>
      </c>
      <c r="G75" s="1249">
        <v>0</v>
      </c>
      <c r="H75" s="1252">
        <f t="shared" si="58"/>
        <v>0</v>
      </c>
      <c r="I75" s="1249">
        <v>8400</v>
      </c>
      <c r="J75" s="1252">
        <f t="shared" si="59"/>
        <v>100</v>
      </c>
      <c r="K75" s="1249">
        <f t="shared" si="60"/>
        <v>16800</v>
      </c>
      <c r="L75" s="1249">
        <v>0</v>
      </c>
      <c r="M75" s="1252">
        <f t="shared" si="61"/>
        <v>0</v>
      </c>
      <c r="N75" s="1249">
        <v>0</v>
      </c>
      <c r="O75" s="1252">
        <f t="shared" si="62"/>
        <v>0</v>
      </c>
      <c r="P75" s="1249">
        <v>16800</v>
      </c>
      <c r="Q75" s="1252">
        <f t="shared" si="63"/>
        <v>100</v>
      </c>
      <c r="R75" s="1249">
        <v>0</v>
      </c>
      <c r="S75" s="1252">
        <f t="shared" si="64"/>
        <v>0</v>
      </c>
      <c r="T75" s="1356">
        <v>0</v>
      </c>
      <c r="U75" s="1252">
        <v>0</v>
      </c>
      <c r="V75" s="1356">
        <v>0</v>
      </c>
      <c r="W75" s="1356">
        <v>0</v>
      </c>
      <c r="X75" s="1249">
        <v>0</v>
      </c>
      <c r="Y75" s="1249">
        <v>0</v>
      </c>
      <c r="Z75" s="1249">
        <v>0</v>
      </c>
      <c r="AA75" s="1249">
        <v>0</v>
      </c>
      <c r="AB75" s="1249">
        <v>0</v>
      </c>
      <c r="AC75" s="1249">
        <v>0</v>
      </c>
    </row>
    <row r="76" spans="1:29" s="1273" customFormat="1" ht="14.1" customHeight="1">
      <c r="A76" s="2834"/>
      <c r="B76" s="1249">
        <v>87</v>
      </c>
      <c r="C76" s="1249" t="s">
        <v>767</v>
      </c>
      <c r="D76" s="1249">
        <f t="shared" si="56"/>
        <v>3839</v>
      </c>
      <c r="E76" s="1249">
        <v>0</v>
      </c>
      <c r="F76" s="1252">
        <f t="shared" si="57"/>
        <v>0</v>
      </c>
      <c r="G76" s="1249">
        <v>0</v>
      </c>
      <c r="H76" s="1252">
        <f t="shared" si="58"/>
        <v>0</v>
      </c>
      <c r="I76" s="1249">
        <v>3839</v>
      </c>
      <c r="J76" s="1252">
        <f t="shared" si="59"/>
        <v>100</v>
      </c>
      <c r="K76" s="1249">
        <f t="shared" si="60"/>
        <v>3443</v>
      </c>
      <c r="L76" s="1249">
        <v>0</v>
      </c>
      <c r="M76" s="1252">
        <f t="shared" si="61"/>
        <v>0</v>
      </c>
      <c r="N76" s="1249">
        <v>0</v>
      </c>
      <c r="O76" s="1252">
        <f t="shared" si="62"/>
        <v>0</v>
      </c>
      <c r="P76" s="1249">
        <v>3443</v>
      </c>
      <c r="Q76" s="1252">
        <f t="shared" si="63"/>
        <v>100</v>
      </c>
      <c r="R76" s="1249">
        <v>3143</v>
      </c>
      <c r="S76" s="1252">
        <f t="shared" si="64"/>
        <v>91.286668602962521</v>
      </c>
      <c r="T76" s="1249">
        <v>0</v>
      </c>
      <c r="U76" s="1252">
        <v>0</v>
      </c>
      <c r="V76" s="1249">
        <v>6</v>
      </c>
      <c r="W76" s="1249">
        <v>186</v>
      </c>
      <c r="X76" s="1249">
        <v>0</v>
      </c>
      <c r="Y76" s="1249">
        <v>0</v>
      </c>
      <c r="Z76" s="1249">
        <v>0</v>
      </c>
      <c r="AA76" s="1249">
        <v>0</v>
      </c>
      <c r="AB76" s="1249">
        <v>0</v>
      </c>
      <c r="AC76" s="1249">
        <v>0</v>
      </c>
    </row>
    <row r="77" spans="1:29" s="1273" customFormat="1" ht="14.1" customHeight="1">
      <c r="A77" s="2834"/>
      <c r="B77" s="1249">
        <v>81</v>
      </c>
      <c r="C77" s="1249" t="s">
        <v>768</v>
      </c>
      <c r="D77" s="1249">
        <f t="shared" si="56"/>
        <v>6750</v>
      </c>
      <c r="E77" s="1249">
        <v>0</v>
      </c>
      <c r="F77" s="1252">
        <f t="shared" si="57"/>
        <v>0</v>
      </c>
      <c r="G77" s="1249">
        <v>0</v>
      </c>
      <c r="H77" s="1252">
        <f t="shared" si="58"/>
        <v>0</v>
      </c>
      <c r="I77" s="1249">
        <v>6750</v>
      </c>
      <c r="J77" s="1252">
        <f t="shared" si="59"/>
        <v>100</v>
      </c>
      <c r="K77" s="1249">
        <f t="shared" si="60"/>
        <v>3729</v>
      </c>
      <c r="L77" s="1249">
        <v>0</v>
      </c>
      <c r="M77" s="1252">
        <f t="shared" si="61"/>
        <v>0</v>
      </c>
      <c r="N77" s="1249">
        <v>0</v>
      </c>
      <c r="O77" s="1252">
        <f t="shared" si="62"/>
        <v>0</v>
      </c>
      <c r="P77" s="1249">
        <v>3729</v>
      </c>
      <c r="Q77" s="1252">
        <f t="shared" si="63"/>
        <v>100</v>
      </c>
      <c r="R77" s="1249">
        <v>3729</v>
      </c>
      <c r="S77" s="1252">
        <f t="shared" si="64"/>
        <v>100</v>
      </c>
      <c r="T77" s="1249">
        <v>0</v>
      </c>
      <c r="U77" s="1252">
        <v>0</v>
      </c>
      <c r="V77" s="1249">
        <v>0</v>
      </c>
      <c r="W77" s="1249">
        <v>0</v>
      </c>
      <c r="X77" s="1249">
        <v>0</v>
      </c>
      <c r="Y77" s="1249">
        <v>0</v>
      </c>
      <c r="Z77" s="1249">
        <v>0</v>
      </c>
      <c r="AA77" s="1249">
        <v>0</v>
      </c>
      <c r="AB77" s="1249">
        <v>0</v>
      </c>
      <c r="AC77" s="1249">
        <v>0</v>
      </c>
    </row>
    <row r="78" spans="1:29" s="1273" customFormat="1" ht="14.1" customHeight="1">
      <c r="A78" s="2834"/>
      <c r="B78" s="1249">
        <v>54</v>
      </c>
      <c r="C78" s="1249" t="s">
        <v>769</v>
      </c>
      <c r="D78" s="1249">
        <f t="shared" si="56"/>
        <v>3610</v>
      </c>
      <c r="E78" s="1249">
        <v>3610</v>
      </c>
      <c r="F78" s="1252">
        <f t="shared" si="57"/>
        <v>100</v>
      </c>
      <c r="G78" s="1249">
        <v>0</v>
      </c>
      <c r="H78" s="1252">
        <f t="shared" si="58"/>
        <v>0</v>
      </c>
      <c r="I78" s="1249">
        <v>0</v>
      </c>
      <c r="J78" s="1252">
        <f t="shared" si="59"/>
        <v>0</v>
      </c>
      <c r="K78" s="1249">
        <f t="shared" si="60"/>
        <v>3964</v>
      </c>
      <c r="L78" s="1249">
        <v>0</v>
      </c>
      <c r="M78" s="1252">
        <f t="shared" si="61"/>
        <v>0</v>
      </c>
      <c r="N78" s="1249">
        <v>0</v>
      </c>
      <c r="O78" s="1252">
        <f t="shared" si="62"/>
        <v>0</v>
      </c>
      <c r="P78" s="1249">
        <v>3964</v>
      </c>
      <c r="Q78" s="1252">
        <f t="shared" si="63"/>
        <v>100</v>
      </c>
      <c r="R78" s="1249">
        <v>3964</v>
      </c>
      <c r="S78" s="1252">
        <f t="shared" si="64"/>
        <v>100</v>
      </c>
      <c r="T78" s="1249">
        <v>0</v>
      </c>
      <c r="U78" s="1252">
        <v>0</v>
      </c>
      <c r="V78" s="1249">
        <v>5</v>
      </c>
      <c r="W78" s="1249">
        <v>82</v>
      </c>
      <c r="X78" s="1249">
        <v>0</v>
      </c>
      <c r="Y78" s="1249">
        <v>0</v>
      </c>
      <c r="Z78" s="1249">
        <v>0</v>
      </c>
      <c r="AA78" s="1249">
        <v>0</v>
      </c>
      <c r="AB78" s="1249">
        <v>0</v>
      </c>
      <c r="AC78" s="1249">
        <v>0</v>
      </c>
    </row>
    <row r="79" spans="1:29" s="1273" customFormat="1" ht="14.1" customHeight="1" thickBot="1">
      <c r="A79" s="2834"/>
      <c r="B79" s="1253">
        <v>75</v>
      </c>
      <c r="C79" s="1253" t="s">
        <v>770</v>
      </c>
      <c r="D79" s="1253">
        <f t="shared" si="56"/>
        <v>2850</v>
      </c>
      <c r="E79" s="1253">
        <v>0</v>
      </c>
      <c r="F79" s="1255">
        <f t="shared" si="57"/>
        <v>0</v>
      </c>
      <c r="G79" s="1253">
        <v>0</v>
      </c>
      <c r="H79" s="1255">
        <f t="shared" si="58"/>
        <v>0</v>
      </c>
      <c r="I79" s="1253">
        <v>2850</v>
      </c>
      <c r="J79" s="1255">
        <f t="shared" si="59"/>
        <v>100</v>
      </c>
      <c r="K79" s="1253">
        <f t="shared" si="60"/>
        <v>2000</v>
      </c>
      <c r="L79" s="1253">
        <v>0</v>
      </c>
      <c r="M79" s="1255">
        <f t="shared" si="61"/>
        <v>0</v>
      </c>
      <c r="N79" s="1253">
        <v>0</v>
      </c>
      <c r="O79" s="1255">
        <f t="shared" si="62"/>
        <v>0</v>
      </c>
      <c r="P79" s="1253">
        <v>2000</v>
      </c>
      <c r="Q79" s="1255">
        <f t="shared" si="63"/>
        <v>100</v>
      </c>
      <c r="R79" s="1253">
        <v>2000</v>
      </c>
      <c r="S79" s="1255">
        <f t="shared" si="64"/>
        <v>100</v>
      </c>
      <c r="T79" s="1253">
        <v>0</v>
      </c>
      <c r="U79" s="1255">
        <v>0</v>
      </c>
      <c r="V79" s="1253">
        <v>0</v>
      </c>
      <c r="W79" s="1253">
        <v>0</v>
      </c>
      <c r="X79" s="1253">
        <v>0</v>
      </c>
      <c r="Y79" s="1253">
        <v>0</v>
      </c>
      <c r="Z79" s="1253">
        <v>0</v>
      </c>
      <c r="AA79" s="1253">
        <v>0</v>
      </c>
      <c r="AB79" s="1253">
        <v>0</v>
      </c>
      <c r="AC79" s="1253">
        <v>0</v>
      </c>
    </row>
    <row r="80" spans="1:29" ht="14.1" customHeight="1" thickTop="1">
      <c r="A80" s="2834"/>
      <c r="B80" s="1130"/>
      <c r="C80" s="1131" t="s">
        <v>113</v>
      </c>
      <c r="D80" s="1131">
        <f>SUM(D71:D79)</f>
        <v>317616</v>
      </c>
      <c r="E80" s="1131">
        <f>SUM(E71:E79)</f>
        <v>124633</v>
      </c>
      <c r="F80" s="1358">
        <f t="shared" si="57"/>
        <v>39.24015162964082</v>
      </c>
      <c r="G80" s="1131">
        <f>SUM(G71:G79)</f>
        <v>73317</v>
      </c>
      <c r="H80" s="1358">
        <f t="shared" si="58"/>
        <v>23.083534834517152</v>
      </c>
      <c r="I80" s="1131">
        <f>SUM(I71:I79)</f>
        <v>119666</v>
      </c>
      <c r="J80" s="1358">
        <f t="shared" si="59"/>
        <v>37.67631353584202</v>
      </c>
      <c r="K80" s="1256">
        <f>SUM(K71:K79)</f>
        <v>226250</v>
      </c>
      <c r="L80" s="1131">
        <f>SUM(L71:L79)</f>
        <v>82732</v>
      </c>
      <c r="M80" s="1358">
        <f t="shared" si="61"/>
        <v>36.566629834254144</v>
      </c>
      <c r="N80" s="1131">
        <f>SUM(N71:N79)</f>
        <v>85256</v>
      </c>
      <c r="O80" s="1358">
        <f t="shared" si="62"/>
        <v>37.682209944751385</v>
      </c>
      <c r="P80" s="1256">
        <f>SUM(P71:P79)</f>
        <v>140994</v>
      </c>
      <c r="Q80" s="1358">
        <f t="shared" si="63"/>
        <v>62.317790055248622</v>
      </c>
      <c r="R80" s="1131">
        <f>SUM(R71:R79)</f>
        <v>99352</v>
      </c>
      <c r="S80" s="1358">
        <f t="shared" si="64"/>
        <v>43.912486187845303</v>
      </c>
      <c r="T80" s="1131">
        <f>SUM(T71:T79)</f>
        <v>44</v>
      </c>
      <c r="U80" s="1131">
        <f t="shared" ref="U80:AC80" si="65">SUM(U71:U79)</f>
        <v>30.9</v>
      </c>
      <c r="V80" s="1131">
        <f t="shared" si="65"/>
        <v>26</v>
      </c>
      <c r="W80" s="1131">
        <f t="shared" si="65"/>
        <v>822</v>
      </c>
      <c r="X80" s="1131">
        <f t="shared" si="65"/>
        <v>1</v>
      </c>
      <c r="Y80" s="1131">
        <f t="shared" si="65"/>
        <v>500</v>
      </c>
      <c r="Z80" s="1131">
        <f t="shared" si="65"/>
        <v>2</v>
      </c>
      <c r="AA80" s="1131">
        <f t="shared" si="65"/>
        <v>510</v>
      </c>
      <c r="AB80" s="1131">
        <f t="shared" si="65"/>
        <v>0</v>
      </c>
      <c r="AC80" s="1131">
        <f t="shared" si="65"/>
        <v>0</v>
      </c>
    </row>
    <row r="81" spans="1:29" ht="14.1" customHeight="1">
      <c r="A81" s="2834"/>
      <c r="B81" s="1141"/>
      <c r="C81" s="1142"/>
      <c r="D81" s="1142"/>
      <c r="E81" s="1142"/>
      <c r="F81" s="1359"/>
      <c r="G81" s="1142"/>
      <c r="H81" s="1359"/>
      <c r="I81" s="1142"/>
      <c r="J81" s="1359"/>
      <c r="K81" s="1148"/>
      <c r="L81" s="1142"/>
      <c r="M81" s="1359"/>
      <c r="N81" s="1142"/>
      <c r="O81" s="1359"/>
      <c r="P81" s="1148"/>
      <c r="Q81" s="1359"/>
      <c r="R81" s="1142"/>
      <c r="S81" s="1359"/>
      <c r="T81" s="1148"/>
      <c r="U81" s="1148"/>
      <c r="V81" s="1148"/>
      <c r="W81" s="1148"/>
      <c r="X81" s="1148"/>
      <c r="Y81" s="1148"/>
      <c r="Z81" s="1148"/>
      <c r="AA81" s="1148"/>
      <c r="AB81" s="1148"/>
      <c r="AC81" s="1148"/>
    </row>
    <row r="82" spans="1:29" s="1273" customFormat="1" ht="14.1" customHeight="1">
      <c r="A82" s="2834" t="s">
        <v>772</v>
      </c>
      <c r="B82" s="1245">
        <v>2</v>
      </c>
      <c r="C82" s="1245" t="s">
        <v>773</v>
      </c>
      <c r="D82" s="1245">
        <f t="shared" ref="D82:D86" si="66">E82+G82+I82</f>
        <v>41257</v>
      </c>
      <c r="E82" s="1245">
        <v>620</v>
      </c>
      <c r="F82" s="1247">
        <f t="shared" ref="F82:F87" si="67">E82/$D82*100</f>
        <v>1.5027752866180284</v>
      </c>
      <c r="G82" s="1245">
        <v>40637</v>
      </c>
      <c r="H82" s="1247">
        <f t="shared" ref="H82:H87" si="68">G82/$D82*100</f>
        <v>98.497224713381968</v>
      </c>
      <c r="I82" s="1245">
        <v>0</v>
      </c>
      <c r="J82" s="1247">
        <f t="shared" ref="J82:J87" si="69">I82/$D82*100</f>
        <v>0</v>
      </c>
      <c r="K82" s="1245">
        <f t="shared" ref="K82:K86" si="70">N82+P82</f>
        <v>15769</v>
      </c>
      <c r="L82" s="1245">
        <v>8668</v>
      </c>
      <c r="M82" s="1247">
        <f t="shared" ref="M82:M87" si="71">L82/$K82*100</f>
        <v>54.968609296721418</v>
      </c>
      <c r="N82" s="1245">
        <v>8668</v>
      </c>
      <c r="O82" s="1247">
        <f t="shared" ref="O82:O87" si="72">N82/$K82*100</f>
        <v>54.968609296721418</v>
      </c>
      <c r="P82" s="1245">
        <v>7101</v>
      </c>
      <c r="Q82" s="1247">
        <f t="shared" ref="Q82:Q87" si="73">P82/$K82*100</f>
        <v>45.031390703278582</v>
      </c>
      <c r="R82" s="1245">
        <v>7101</v>
      </c>
      <c r="S82" s="1247">
        <f t="shared" ref="S82:S87" si="74">R82/$K82*100</f>
        <v>45.031390703278582</v>
      </c>
      <c r="T82" s="1245">
        <v>3</v>
      </c>
      <c r="U82" s="1247">
        <v>5</v>
      </c>
      <c r="V82" s="1245">
        <v>1</v>
      </c>
      <c r="W82" s="1245">
        <v>72</v>
      </c>
      <c r="X82" s="1245">
        <v>0</v>
      </c>
      <c r="Y82" s="1245">
        <v>0</v>
      </c>
      <c r="Z82" s="1245">
        <v>0</v>
      </c>
      <c r="AA82" s="1245">
        <v>0</v>
      </c>
      <c r="AB82" s="1245">
        <v>0</v>
      </c>
      <c r="AC82" s="1245">
        <v>0</v>
      </c>
    </row>
    <row r="83" spans="1:29" s="1273" customFormat="1" ht="14.1" customHeight="1">
      <c r="A83" s="2834"/>
      <c r="B83" s="1249">
        <v>27</v>
      </c>
      <c r="C83" s="1249" t="s">
        <v>774</v>
      </c>
      <c r="D83" s="1249">
        <f t="shared" si="66"/>
        <v>10850</v>
      </c>
      <c r="E83" s="1249">
        <v>0</v>
      </c>
      <c r="F83" s="1252">
        <f t="shared" si="67"/>
        <v>0</v>
      </c>
      <c r="G83" s="1249">
        <v>0</v>
      </c>
      <c r="H83" s="1252">
        <f t="shared" si="68"/>
        <v>0</v>
      </c>
      <c r="I83" s="1249">
        <v>10850</v>
      </c>
      <c r="J83" s="1252">
        <f t="shared" si="69"/>
        <v>100</v>
      </c>
      <c r="K83" s="1249">
        <f t="shared" si="70"/>
        <v>12112</v>
      </c>
      <c r="L83" s="1249">
        <v>0</v>
      </c>
      <c r="M83" s="1252">
        <f t="shared" si="71"/>
        <v>0</v>
      </c>
      <c r="N83" s="1249">
        <v>0</v>
      </c>
      <c r="O83" s="1252">
        <f t="shared" si="72"/>
        <v>0</v>
      </c>
      <c r="P83" s="1249">
        <v>12112</v>
      </c>
      <c r="Q83" s="1252">
        <f t="shared" si="73"/>
        <v>100</v>
      </c>
      <c r="R83" s="1249">
        <v>5476</v>
      </c>
      <c r="S83" s="1252">
        <f t="shared" si="74"/>
        <v>45.211360634081906</v>
      </c>
      <c r="T83" s="1249">
        <v>11</v>
      </c>
      <c r="U83" s="1252">
        <v>14.6</v>
      </c>
      <c r="V83" s="1249">
        <v>0</v>
      </c>
      <c r="W83" s="1249">
        <v>0</v>
      </c>
      <c r="X83" s="1249">
        <v>0</v>
      </c>
      <c r="Y83" s="1249">
        <v>0</v>
      </c>
      <c r="Z83" s="1249">
        <v>0</v>
      </c>
      <c r="AA83" s="1249">
        <v>0</v>
      </c>
      <c r="AB83" s="1249">
        <v>0</v>
      </c>
      <c r="AC83" s="1249">
        <v>0</v>
      </c>
    </row>
    <row r="84" spans="1:29" s="1273" customFormat="1" ht="14.1" customHeight="1">
      <c r="A84" s="2834"/>
      <c r="B84" s="1249">
        <v>21</v>
      </c>
      <c r="C84" s="1249" t="s">
        <v>775</v>
      </c>
      <c r="D84" s="1249">
        <f t="shared" si="66"/>
        <v>10376</v>
      </c>
      <c r="E84" s="1249">
        <v>1500</v>
      </c>
      <c r="F84" s="1252">
        <f t="shared" si="67"/>
        <v>14.45643793369314</v>
      </c>
      <c r="G84" s="1249">
        <v>8876</v>
      </c>
      <c r="H84" s="1252">
        <f t="shared" si="68"/>
        <v>85.543562066306862</v>
      </c>
      <c r="I84" s="1249">
        <v>0</v>
      </c>
      <c r="J84" s="1252">
        <f t="shared" si="69"/>
        <v>0</v>
      </c>
      <c r="K84" s="1249">
        <f t="shared" si="70"/>
        <v>6438</v>
      </c>
      <c r="L84" s="1249">
        <v>0</v>
      </c>
      <c r="M84" s="1252">
        <f t="shared" si="71"/>
        <v>0</v>
      </c>
      <c r="N84" s="1249">
        <v>0</v>
      </c>
      <c r="O84" s="1252">
        <f t="shared" si="72"/>
        <v>0</v>
      </c>
      <c r="P84" s="1249">
        <v>6438</v>
      </c>
      <c r="Q84" s="1252">
        <f t="shared" si="73"/>
        <v>100</v>
      </c>
      <c r="R84" s="1249">
        <v>6438</v>
      </c>
      <c r="S84" s="1252">
        <f t="shared" si="74"/>
        <v>100</v>
      </c>
      <c r="T84" s="1249">
        <v>0</v>
      </c>
      <c r="U84" s="1252">
        <v>0</v>
      </c>
      <c r="V84" s="1249">
        <v>1</v>
      </c>
      <c r="W84" s="1249">
        <v>26</v>
      </c>
      <c r="X84" s="1249">
        <v>0</v>
      </c>
      <c r="Y84" s="1249">
        <v>0</v>
      </c>
      <c r="Z84" s="1249">
        <v>0</v>
      </c>
      <c r="AA84" s="1249">
        <v>0</v>
      </c>
      <c r="AB84" s="1249">
        <v>0</v>
      </c>
      <c r="AC84" s="1249">
        <v>0</v>
      </c>
    </row>
    <row r="85" spans="1:29" s="1273" customFormat="1" ht="14.1" customHeight="1">
      <c r="A85" s="2834"/>
      <c r="B85" s="1249">
        <v>40</v>
      </c>
      <c r="C85" s="1249" t="s">
        <v>776</v>
      </c>
      <c r="D85" s="1249">
        <f t="shared" si="66"/>
        <v>2800</v>
      </c>
      <c r="E85" s="1249">
        <v>500</v>
      </c>
      <c r="F85" s="1252">
        <f t="shared" si="67"/>
        <v>17.857142857142858</v>
      </c>
      <c r="G85" s="1249">
        <v>2300</v>
      </c>
      <c r="H85" s="1252">
        <f t="shared" si="68"/>
        <v>82.142857142857139</v>
      </c>
      <c r="I85" s="1249">
        <v>0</v>
      </c>
      <c r="J85" s="1252">
        <f t="shared" si="69"/>
        <v>0</v>
      </c>
      <c r="K85" s="1249">
        <f t="shared" si="70"/>
        <v>2242</v>
      </c>
      <c r="L85" s="1249">
        <v>500</v>
      </c>
      <c r="M85" s="1252">
        <f t="shared" si="71"/>
        <v>22.301516503122212</v>
      </c>
      <c r="N85" s="1249">
        <v>500</v>
      </c>
      <c r="O85" s="1252">
        <f t="shared" si="72"/>
        <v>22.301516503122212</v>
      </c>
      <c r="P85" s="1249">
        <v>1742</v>
      </c>
      <c r="Q85" s="1252">
        <f t="shared" si="73"/>
        <v>77.698483496877785</v>
      </c>
      <c r="R85" s="1249">
        <v>0</v>
      </c>
      <c r="S85" s="1252">
        <f t="shared" si="74"/>
        <v>0</v>
      </c>
      <c r="T85" s="1249">
        <v>0</v>
      </c>
      <c r="U85" s="1252">
        <v>0</v>
      </c>
      <c r="V85" s="1249">
        <v>0</v>
      </c>
      <c r="W85" s="1249">
        <v>0</v>
      </c>
      <c r="X85" s="1249">
        <v>0</v>
      </c>
      <c r="Y85" s="1249">
        <v>0</v>
      </c>
      <c r="Z85" s="1249">
        <v>0</v>
      </c>
      <c r="AA85" s="1249">
        <v>0</v>
      </c>
      <c r="AB85" s="1249">
        <v>2</v>
      </c>
      <c r="AC85" s="1249">
        <v>80</v>
      </c>
    </row>
    <row r="86" spans="1:29" s="1273" customFormat="1" ht="14.1" customHeight="1" thickBot="1">
      <c r="A86" s="2834"/>
      <c r="B86" s="1253">
        <v>23</v>
      </c>
      <c r="C86" s="1253" t="s">
        <v>778</v>
      </c>
      <c r="D86" s="1253">
        <f t="shared" si="66"/>
        <v>11000</v>
      </c>
      <c r="E86" s="1253">
        <v>0</v>
      </c>
      <c r="F86" s="1255">
        <f t="shared" si="67"/>
        <v>0</v>
      </c>
      <c r="G86" s="1253">
        <v>11000</v>
      </c>
      <c r="H86" s="1255">
        <f t="shared" si="68"/>
        <v>100</v>
      </c>
      <c r="I86" s="1253">
        <v>0</v>
      </c>
      <c r="J86" s="1255">
        <f t="shared" si="69"/>
        <v>0</v>
      </c>
      <c r="K86" s="1253">
        <f t="shared" si="70"/>
        <v>5497</v>
      </c>
      <c r="L86" s="1253">
        <v>0</v>
      </c>
      <c r="M86" s="1255">
        <f t="shared" si="71"/>
        <v>0</v>
      </c>
      <c r="N86" s="1253">
        <v>0</v>
      </c>
      <c r="O86" s="1255">
        <f t="shared" si="72"/>
        <v>0</v>
      </c>
      <c r="P86" s="1253">
        <v>5497</v>
      </c>
      <c r="Q86" s="1255">
        <f t="shared" si="73"/>
        <v>100</v>
      </c>
      <c r="R86" s="1253">
        <v>5497</v>
      </c>
      <c r="S86" s="1255">
        <f t="shared" si="74"/>
        <v>100</v>
      </c>
      <c r="T86" s="1253">
        <v>0</v>
      </c>
      <c r="U86" s="1255">
        <v>0</v>
      </c>
      <c r="V86" s="1253">
        <v>3</v>
      </c>
      <c r="W86" s="1253">
        <v>156</v>
      </c>
      <c r="X86" s="1253">
        <v>0</v>
      </c>
      <c r="Y86" s="1253">
        <v>0</v>
      </c>
      <c r="Z86" s="1253">
        <v>0</v>
      </c>
      <c r="AA86" s="1253">
        <v>0</v>
      </c>
      <c r="AB86" s="1253">
        <v>14</v>
      </c>
      <c r="AC86" s="1253">
        <v>0</v>
      </c>
    </row>
    <row r="87" spans="1:29" ht="14.1" customHeight="1" thickTop="1">
      <c r="A87" s="2834"/>
      <c r="B87" s="1130"/>
      <c r="C87" s="1131" t="s">
        <v>113</v>
      </c>
      <c r="D87" s="1131">
        <f>SUM(D82:D86)</f>
        <v>76283</v>
      </c>
      <c r="E87" s="1131">
        <f>SUM(E82:E86)</f>
        <v>2620</v>
      </c>
      <c r="F87" s="1358">
        <f t="shared" si="67"/>
        <v>3.4345791329654056</v>
      </c>
      <c r="G87" s="1131">
        <f>SUM(G82:G86)</f>
        <v>62813</v>
      </c>
      <c r="H87" s="1358">
        <f t="shared" si="68"/>
        <v>82.342068350746572</v>
      </c>
      <c r="I87" s="1131">
        <f>SUM(I82:I86)</f>
        <v>10850</v>
      </c>
      <c r="J87" s="1358">
        <f t="shared" si="69"/>
        <v>14.223352516288031</v>
      </c>
      <c r="K87" s="1256">
        <f>SUM(K82:K86)</f>
        <v>42058</v>
      </c>
      <c r="L87" s="1131">
        <f>SUM(L82:L86)</f>
        <v>9168</v>
      </c>
      <c r="M87" s="1358">
        <f t="shared" si="71"/>
        <v>21.798468781206907</v>
      </c>
      <c r="N87" s="1131">
        <f>SUM(N82:N86)</f>
        <v>9168</v>
      </c>
      <c r="O87" s="1358">
        <f t="shared" si="72"/>
        <v>21.798468781206907</v>
      </c>
      <c r="P87" s="1256">
        <f>SUM(P82:P86)</f>
        <v>32890</v>
      </c>
      <c r="Q87" s="1358">
        <f t="shared" si="73"/>
        <v>78.201531218793093</v>
      </c>
      <c r="R87" s="1131">
        <f>SUM(R82:R86)</f>
        <v>24512</v>
      </c>
      <c r="S87" s="1358">
        <f t="shared" si="74"/>
        <v>58.281420894954586</v>
      </c>
      <c r="T87" s="1131">
        <f>SUM(T82:T86)</f>
        <v>14</v>
      </c>
      <c r="U87" s="1131">
        <f t="shared" ref="U87:AC87" si="75">SUM(U82:U86)</f>
        <v>19.600000000000001</v>
      </c>
      <c r="V87" s="1131">
        <f t="shared" si="75"/>
        <v>5</v>
      </c>
      <c r="W87" s="1131">
        <f t="shared" si="75"/>
        <v>254</v>
      </c>
      <c r="X87" s="1131">
        <f t="shared" si="75"/>
        <v>0</v>
      </c>
      <c r="Y87" s="1131">
        <f t="shared" si="75"/>
        <v>0</v>
      </c>
      <c r="Z87" s="1131">
        <f t="shared" si="75"/>
        <v>0</v>
      </c>
      <c r="AA87" s="1131">
        <f t="shared" si="75"/>
        <v>0</v>
      </c>
      <c r="AB87" s="1131">
        <f t="shared" si="75"/>
        <v>16</v>
      </c>
      <c r="AC87" s="1131">
        <f t="shared" si="75"/>
        <v>80</v>
      </c>
    </row>
    <row r="88" spans="1:29" ht="14.1" customHeight="1" thickBot="1">
      <c r="A88" s="2835"/>
      <c r="B88" s="1362"/>
      <c r="C88" s="1363"/>
      <c r="D88" s="1363"/>
      <c r="E88" s="1363"/>
      <c r="F88" s="1364"/>
      <c r="G88" s="1363"/>
      <c r="H88" s="1364"/>
      <c r="I88" s="1363"/>
      <c r="J88" s="1364"/>
      <c r="K88" s="1365"/>
      <c r="L88" s="1363"/>
      <c r="M88" s="1364"/>
      <c r="N88" s="1363"/>
      <c r="O88" s="1364"/>
      <c r="P88" s="1365"/>
      <c r="Q88" s="1364"/>
      <c r="R88" s="1363"/>
      <c r="S88" s="1364"/>
      <c r="T88" s="1365"/>
      <c r="U88" s="1365"/>
      <c r="V88" s="1365"/>
      <c r="W88" s="1365"/>
      <c r="X88" s="1365"/>
      <c r="Y88" s="1365"/>
      <c r="Z88" s="1365"/>
      <c r="AA88" s="1365"/>
      <c r="AB88" s="1365"/>
      <c r="AC88" s="1365"/>
    </row>
    <row r="89" spans="1:29" ht="14.1" customHeight="1" thickTop="1">
      <c r="A89" s="1366" t="s">
        <v>779</v>
      </c>
      <c r="B89" s="1367"/>
      <c r="C89" s="1368" t="s">
        <v>113</v>
      </c>
      <c r="D89" s="1368">
        <f>D15+D20+D33+D43+D51+D54+D63+D69+D80+D87</f>
        <v>1077386</v>
      </c>
      <c r="E89" s="1368">
        <f>E15+E20+E33+E43+E51+E54+E63+E69+E80+E87</f>
        <v>249313</v>
      </c>
      <c r="F89" s="1369">
        <f>E89/$D89*100</f>
        <v>23.140545728271945</v>
      </c>
      <c r="G89" s="1368">
        <f>G15+G20+G33+G43+G51+G54+G63+G69+G80+G87</f>
        <v>374457</v>
      </c>
      <c r="H89" s="1369">
        <f>G89/$D89*100</f>
        <v>34.756066999199916</v>
      </c>
      <c r="I89" s="1368">
        <f>I15+I20+I33+I43+I51+I54+I63+I69+I80+I87</f>
        <v>453616</v>
      </c>
      <c r="J89" s="1369">
        <f>I89/$D89*100</f>
        <v>42.103387272528138</v>
      </c>
      <c r="K89" s="1370">
        <f>K15+K20+K33+K43+K51+K54+K63+K69+K80+K87</f>
        <v>826944</v>
      </c>
      <c r="L89" s="1368">
        <f>L15+L20+L33+L43+L51+L54+L63+L69+L80+L87</f>
        <v>281175</v>
      </c>
      <c r="M89" s="1369">
        <f>L89/$K89*100</f>
        <v>34.001697817506383</v>
      </c>
      <c r="N89" s="1368">
        <f>N15+N20+N33+N43+N51+N54+N63+N69+N80+N87</f>
        <v>316759</v>
      </c>
      <c r="O89" s="1369">
        <f>N89/$K89*100</f>
        <v>38.304770335113382</v>
      </c>
      <c r="P89" s="1370">
        <f>P15+P20+P33+P43+P51+P54+P63+P69+P80+P87</f>
        <v>510185</v>
      </c>
      <c r="Q89" s="1369">
        <f>P89/$K89*100</f>
        <v>61.695229664886618</v>
      </c>
      <c r="R89" s="1368">
        <f>R15+R20+R33+R43+R51+R54+R63+R69+R80+R87</f>
        <v>365404</v>
      </c>
      <c r="S89" s="1369">
        <f>R89/$K89*100</f>
        <v>44.187272656915098</v>
      </c>
      <c r="T89" s="1371">
        <f t="shared" ref="T89:AC89" si="76">+T15+T20+T33+T43+T51+T54+T63+T69+T80+T87</f>
        <v>254</v>
      </c>
      <c r="U89" s="1372">
        <f t="shared" si="76"/>
        <v>398.7</v>
      </c>
      <c r="V89" s="1371">
        <f t="shared" si="76"/>
        <v>159</v>
      </c>
      <c r="W89" s="1371">
        <f t="shared" si="76"/>
        <v>14062</v>
      </c>
      <c r="X89" s="1371">
        <f t="shared" si="76"/>
        <v>2</v>
      </c>
      <c r="Y89" s="1371">
        <f t="shared" si="76"/>
        <v>560</v>
      </c>
      <c r="Z89" s="1371">
        <f t="shared" si="76"/>
        <v>5</v>
      </c>
      <c r="AA89" s="1371">
        <f t="shared" si="76"/>
        <v>910</v>
      </c>
      <c r="AB89" s="1371">
        <f t="shared" si="76"/>
        <v>671</v>
      </c>
      <c r="AC89" s="1371">
        <f t="shared" si="76"/>
        <v>1900</v>
      </c>
    </row>
    <row r="90" spans="1:29" ht="14.1" customHeight="1"/>
    <row r="91" spans="1:29" ht="14.1" customHeight="1"/>
    <row r="92" spans="1:29" ht="14.1" customHeight="1"/>
    <row r="93" spans="1:29" ht="14.1" customHeight="1"/>
    <row r="94" spans="1:29" ht="14.1" customHeight="1"/>
    <row r="95" spans="1:29" ht="14.1" customHeight="1"/>
    <row r="96" spans="1:29" ht="14.1" customHeight="1"/>
    <row r="97" ht="14.1" customHeight="1"/>
    <row r="98" ht="14.1" customHeight="1"/>
    <row r="99" ht="14.1" customHeight="1"/>
    <row r="100" ht="14.1" customHeight="1"/>
    <row r="101" ht="14.1" customHeight="1"/>
    <row r="102" ht="14.1" customHeight="1"/>
    <row r="103" ht="14.1" customHeight="1"/>
    <row r="104" ht="14.1" customHeight="1"/>
    <row r="105" ht="14.1" customHeight="1"/>
    <row r="106" ht="14.1" customHeight="1"/>
    <row r="107" ht="14.1" customHeight="1"/>
    <row r="108" ht="14.1" customHeight="1"/>
    <row r="109" ht="14.1" customHeight="1"/>
    <row r="110" ht="14.1" customHeight="1"/>
    <row r="111" ht="14.1" customHeight="1"/>
    <row r="112"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row r="122" ht="14.1" customHeight="1"/>
    <row r="123" ht="14.1" customHeight="1"/>
    <row r="124" ht="14.1" customHeight="1"/>
    <row r="125" ht="14.1" customHeight="1"/>
    <row r="126" ht="14.1" customHeight="1"/>
    <row r="127" ht="14.1" customHeight="1"/>
    <row r="128"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sheetData>
  <mergeCells count="51">
    <mergeCell ref="T3:AC3"/>
    <mergeCell ref="D4:D7"/>
    <mergeCell ref="E4:F5"/>
    <mergeCell ref="G4:H5"/>
    <mergeCell ref="K4:K7"/>
    <mergeCell ref="L4:M5"/>
    <mergeCell ref="N4:O5"/>
    <mergeCell ref="P4:Q5"/>
    <mergeCell ref="T4:U4"/>
    <mergeCell ref="V4:W4"/>
    <mergeCell ref="D3:J3"/>
    <mergeCell ref="K3:O3"/>
    <mergeCell ref="P3:S3"/>
    <mergeCell ref="E6:E7"/>
    <mergeCell ref="F6:F7"/>
    <mergeCell ref="G6:G7"/>
    <mergeCell ref="X4:AC4"/>
    <mergeCell ref="I5:J5"/>
    <mergeCell ref="R5:S5"/>
    <mergeCell ref="T5:T7"/>
    <mergeCell ref="U5:U7"/>
    <mergeCell ref="V5:V7"/>
    <mergeCell ref="W5:W7"/>
    <mergeCell ref="X5:Y6"/>
    <mergeCell ref="Z5:AC5"/>
    <mergeCell ref="I6:I7"/>
    <mergeCell ref="Q6:Q7"/>
    <mergeCell ref="R6:R7"/>
    <mergeCell ref="S6:S7"/>
    <mergeCell ref="Z6:AA6"/>
    <mergeCell ref="B3:B7"/>
    <mergeCell ref="C3:C7"/>
    <mergeCell ref="H6:H7"/>
    <mergeCell ref="O6:O7"/>
    <mergeCell ref="P6:P7"/>
    <mergeCell ref="AB6:AC6"/>
    <mergeCell ref="A65:A70"/>
    <mergeCell ref="A71:A81"/>
    <mergeCell ref="A82:A88"/>
    <mergeCell ref="A17:A21"/>
    <mergeCell ref="A22:A34"/>
    <mergeCell ref="A35:A44"/>
    <mergeCell ref="A45:A52"/>
    <mergeCell ref="A53:A55"/>
    <mergeCell ref="A56:A64"/>
    <mergeCell ref="A8:A16"/>
    <mergeCell ref="J6:J7"/>
    <mergeCell ref="L6:L7"/>
    <mergeCell ref="M6:M7"/>
    <mergeCell ref="N6:N7"/>
    <mergeCell ref="A3:A7"/>
  </mergeCells>
  <phoneticPr fontId="4"/>
  <pageMargins left="0.98425196850393704" right="0.19685039370078741" top="0.59055118110236227" bottom="0.78740157480314965" header="0.51181102362204722" footer="0.51181102362204722"/>
  <pageSetup paperSize="9" scale="95" fitToWidth="0" fitToHeight="2" pageOrder="overThenDown" orientation="portrait" r:id="rId1"/>
  <headerFooter alignWithMargins="0"/>
  <rowBreaks count="1" manualBreakCount="1">
    <brk id="55" max="28" man="1"/>
  </rowBreaks>
  <colBreaks count="1" manualBreakCount="1">
    <brk id="15" max="8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84"/>
  <sheetViews>
    <sheetView view="pageBreakPreview" zoomScaleNormal="100" zoomScaleSheetLayoutView="100" workbookViewId="0">
      <selection activeCell="I1" sqref="I1"/>
    </sheetView>
  </sheetViews>
  <sheetFormatPr defaultRowHeight="10.5"/>
  <cols>
    <col min="1" max="2" width="2.375" style="1033" customWidth="1"/>
    <col min="3" max="3" width="34.5" style="1034" customWidth="1"/>
    <col min="4" max="20" width="8.625" style="1034" customWidth="1"/>
    <col min="21" max="22" width="2.375" style="1033" customWidth="1"/>
    <col min="23" max="23" width="34.5" style="1034" customWidth="1"/>
    <col min="24" max="40" width="8.625" style="1034" customWidth="1"/>
    <col min="41" max="42" width="2.375" style="1033" customWidth="1"/>
    <col min="43" max="43" width="34.5" style="1034" customWidth="1"/>
    <col min="44" max="60" width="8.625" style="1034" customWidth="1"/>
    <col min="61" max="62" width="2.375" style="1033" customWidth="1"/>
    <col min="63" max="63" width="34.5" style="1034" customWidth="1"/>
    <col min="64" max="73" width="8.625" style="1034" customWidth="1"/>
    <col min="74" max="16384" width="9" style="1034"/>
  </cols>
  <sheetData>
    <row r="1" spans="1:74" ht="17.25" customHeight="1">
      <c r="A1" s="1032" t="s">
        <v>942</v>
      </c>
      <c r="D1" s="1373"/>
      <c r="E1" s="1373"/>
      <c r="F1" s="1373"/>
      <c r="G1" s="1373"/>
      <c r="H1" s="1373"/>
      <c r="I1" s="1373"/>
      <c r="J1" s="1373"/>
      <c r="K1" s="1373"/>
      <c r="L1" s="1373"/>
      <c r="M1" s="1373"/>
      <c r="N1" s="1373"/>
      <c r="O1" s="1373"/>
      <c r="P1" s="1373"/>
      <c r="Q1" s="1373"/>
      <c r="R1" s="1373"/>
      <c r="S1" s="1373"/>
      <c r="T1" s="1373"/>
      <c r="U1" s="1032" t="s">
        <v>942</v>
      </c>
      <c r="X1" s="1373"/>
      <c r="Y1" s="1373"/>
      <c r="Z1" s="1373"/>
      <c r="AA1" s="1373"/>
      <c r="AB1" s="1373"/>
      <c r="AC1" s="1373"/>
      <c r="AD1" s="1373"/>
      <c r="AE1" s="1373"/>
      <c r="AF1" s="1373"/>
      <c r="AG1" s="1373"/>
      <c r="AH1" s="1373"/>
      <c r="AI1" s="1373"/>
      <c r="AJ1" s="1373"/>
      <c r="AK1" s="1373"/>
      <c r="AL1" s="1373"/>
      <c r="AM1" s="1373"/>
      <c r="AN1" s="1373"/>
      <c r="AO1" s="1032" t="s">
        <v>942</v>
      </c>
      <c r="AR1" s="1373"/>
      <c r="AS1" s="1373"/>
      <c r="AT1" s="1373"/>
      <c r="AU1" s="1373"/>
      <c r="AV1" s="1373"/>
      <c r="AW1" s="1373"/>
      <c r="AX1" s="1373"/>
      <c r="AY1" s="1373"/>
      <c r="AZ1" s="1373"/>
      <c r="BA1" s="1373"/>
      <c r="BB1" s="1373"/>
      <c r="BC1" s="1373"/>
      <c r="BD1" s="1373"/>
      <c r="BE1" s="1373"/>
      <c r="BF1" s="1373"/>
      <c r="BG1" s="1373"/>
      <c r="BH1" s="1373"/>
      <c r="BI1" s="1032" t="s">
        <v>942</v>
      </c>
      <c r="BL1" s="1373"/>
      <c r="BM1" s="1373"/>
      <c r="BN1" s="1373"/>
      <c r="BO1" s="1373"/>
      <c r="BP1" s="1373"/>
      <c r="BQ1" s="1373"/>
      <c r="BR1" s="1373"/>
      <c r="BS1" s="1373"/>
      <c r="BT1" s="1373"/>
      <c r="BU1" s="1373"/>
    </row>
    <row r="2" spans="1:74" s="1035" customFormat="1" ht="11.25" customHeight="1">
      <c r="C2" s="1036"/>
      <c r="D2" s="1282"/>
      <c r="E2" s="1282"/>
      <c r="F2" s="1374"/>
      <c r="G2" s="1374"/>
      <c r="H2" s="1374"/>
      <c r="I2" s="1374"/>
      <c r="J2" s="1374"/>
      <c r="K2" s="1374"/>
      <c r="L2" s="1374"/>
      <c r="M2" s="1374"/>
      <c r="N2" s="1374"/>
      <c r="O2" s="1374"/>
      <c r="Q2" s="1375"/>
      <c r="R2" s="1376"/>
      <c r="S2" s="1376" t="s">
        <v>943</v>
      </c>
      <c r="T2" s="1377"/>
      <c r="W2" s="1036"/>
      <c r="X2" s="1374"/>
      <c r="Y2" s="1374"/>
      <c r="Z2" s="1377"/>
      <c r="AA2" s="1374"/>
      <c r="AB2" s="1374"/>
      <c r="AC2" s="1374"/>
      <c r="AD2" s="1374"/>
      <c r="AE2" s="1374"/>
      <c r="AF2" s="1374"/>
      <c r="AG2" s="1374"/>
      <c r="AH2" s="1374"/>
      <c r="AI2" s="1374"/>
      <c r="AJ2" s="1376"/>
      <c r="AL2" s="1376"/>
      <c r="AM2" s="1376" t="s">
        <v>943</v>
      </c>
      <c r="AN2" s="1378"/>
      <c r="AQ2" s="1036"/>
      <c r="AR2" s="1378"/>
      <c r="AS2" s="1374"/>
      <c r="AT2" s="1374"/>
      <c r="AU2" s="1377"/>
      <c r="AV2" s="1377"/>
      <c r="AW2" s="1374"/>
      <c r="AX2" s="1374"/>
      <c r="AY2" s="1374"/>
      <c r="AZ2" s="1374"/>
      <c r="BA2" s="1374"/>
      <c r="BB2" s="1374"/>
      <c r="BC2" s="1374"/>
      <c r="BD2" s="1379"/>
      <c r="BG2" s="1379" t="s">
        <v>943</v>
      </c>
      <c r="BH2" s="1379"/>
      <c r="BK2" s="1036"/>
      <c r="BL2" s="1374"/>
      <c r="BM2" s="1374"/>
      <c r="BN2" s="1374"/>
      <c r="BO2" s="1374"/>
      <c r="BP2" s="1374"/>
      <c r="BQ2" s="1374"/>
      <c r="BR2" s="1374"/>
      <c r="BS2" s="1374"/>
      <c r="BT2" s="1374"/>
      <c r="BU2" s="1379" t="s">
        <v>943</v>
      </c>
    </row>
    <row r="3" spans="1:74" s="1381" customFormat="1" ht="11.25" customHeight="1">
      <c r="A3" s="2769" t="s">
        <v>482</v>
      </c>
      <c r="B3" s="2769"/>
      <c r="C3" s="2769"/>
      <c r="D3" s="2844" t="s">
        <v>494</v>
      </c>
      <c r="E3" s="2844"/>
      <c r="F3" s="2844"/>
      <c r="G3" s="2844"/>
      <c r="H3" s="2844"/>
      <c r="I3" s="2844"/>
      <c r="J3" s="1380" t="s">
        <v>494</v>
      </c>
      <c r="K3" s="2841" t="s">
        <v>944</v>
      </c>
      <c r="L3" s="2842"/>
      <c r="M3" s="2842"/>
      <c r="N3" s="2841" t="s">
        <v>705</v>
      </c>
      <c r="O3" s="2842"/>
      <c r="P3" s="2842"/>
      <c r="Q3" s="2842"/>
      <c r="R3" s="2842"/>
      <c r="S3" s="2842"/>
      <c r="T3" s="2843"/>
      <c r="U3" s="2769" t="s">
        <v>482</v>
      </c>
      <c r="V3" s="2769"/>
      <c r="W3" s="2769"/>
      <c r="X3" s="2841" t="s">
        <v>705</v>
      </c>
      <c r="Y3" s="2842"/>
      <c r="Z3" s="2842"/>
      <c r="AA3" s="2843"/>
      <c r="AB3" s="2841" t="s">
        <v>500</v>
      </c>
      <c r="AC3" s="2842"/>
      <c r="AD3" s="2842" t="s">
        <v>945</v>
      </c>
      <c r="AE3" s="2842"/>
      <c r="AF3" s="2842"/>
      <c r="AG3" s="2842"/>
      <c r="AH3" s="2842"/>
      <c r="AI3" s="2843"/>
      <c r="AJ3" s="2841" t="s">
        <v>735</v>
      </c>
      <c r="AK3" s="2842"/>
      <c r="AL3" s="2842"/>
      <c r="AM3" s="2842"/>
      <c r="AN3" s="2843"/>
      <c r="AO3" s="2769" t="s">
        <v>482</v>
      </c>
      <c r="AP3" s="2769"/>
      <c r="AQ3" s="2769"/>
      <c r="AR3" s="1380" t="s">
        <v>946</v>
      </c>
      <c r="AS3" s="1380" t="s">
        <v>743</v>
      </c>
      <c r="AT3" s="2845" t="s">
        <v>503</v>
      </c>
      <c r="AU3" s="2845"/>
      <c r="AV3" s="2845"/>
      <c r="AW3" s="2845"/>
      <c r="AX3" s="2845" t="s">
        <v>503</v>
      </c>
      <c r="AY3" s="2845"/>
      <c r="AZ3" s="2845"/>
      <c r="BA3" s="2841" t="s">
        <v>947</v>
      </c>
      <c r="BB3" s="2842"/>
      <c r="BC3" s="2842"/>
      <c r="BD3" s="2843"/>
      <c r="BE3" s="2841" t="s">
        <v>948</v>
      </c>
      <c r="BF3" s="2842"/>
      <c r="BG3" s="2842"/>
      <c r="BH3" s="2843"/>
      <c r="BI3" s="2769" t="s">
        <v>482</v>
      </c>
      <c r="BJ3" s="2769"/>
      <c r="BK3" s="2769"/>
      <c r="BL3" s="2841" t="s">
        <v>762</v>
      </c>
      <c r="BM3" s="2842"/>
      <c r="BN3" s="2842"/>
      <c r="BO3" s="2842"/>
      <c r="BP3" s="2843"/>
      <c r="BQ3" s="2841" t="s">
        <v>772</v>
      </c>
      <c r="BR3" s="2842"/>
      <c r="BS3" s="2842"/>
      <c r="BT3" s="2842"/>
      <c r="BU3" s="2843"/>
      <c r="BV3" s="2769" t="s">
        <v>113</v>
      </c>
    </row>
    <row r="4" spans="1:74" s="1381" customFormat="1" ht="11.25" customHeight="1">
      <c r="A4" s="2769" t="s">
        <v>573</v>
      </c>
      <c r="B4" s="2769"/>
      <c r="C4" s="2769"/>
      <c r="D4" s="1038">
        <v>6</v>
      </c>
      <c r="E4" s="1038">
        <v>42</v>
      </c>
      <c r="F4" s="1038">
        <v>13</v>
      </c>
      <c r="G4" s="1038">
        <v>90</v>
      </c>
      <c r="H4" s="1038">
        <v>50</v>
      </c>
      <c r="I4" s="1038">
        <v>37</v>
      </c>
      <c r="J4" s="1038">
        <v>86</v>
      </c>
      <c r="K4" s="1038">
        <v>3</v>
      </c>
      <c r="L4" s="1038">
        <v>53</v>
      </c>
      <c r="M4" s="1038">
        <v>92</v>
      </c>
      <c r="N4" s="1380">
        <v>14</v>
      </c>
      <c r="O4" s="1038">
        <v>5</v>
      </c>
      <c r="P4" s="1038">
        <v>45</v>
      </c>
      <c r="Q4" s="1038">
        <v>17</v>
      </c>
      <c r="R4" s="1038">
        <v>58</v>
      </c>
      <c r="S4" s="1038">
        <v>56</v>
      </c>
      <c r="T4" s="1038">
        <v>71</v>
      </c>
      <c r="U4" s="2769" t="s">
        <v>573</v>
      </c>
      <c r="V4" s="2769"/>
      <c r="W4" s="2769"/>
      <c r="X4" s="1038">
        <v>78</v>
      </c>
      <c r="Y4" s="1038">
        <v>79</v>
      </c>
      <c r="Z4" s="1038">
        <v>80</v>
      </c>
      <c r="AA4" s="1382">
        <v>85</v>
      </c>
      <c r="AB4" s="1038">
        <v>35</v>
      </c>
      <c r="AC4" s="1038">
        <v>29</v>
      </c>
      <c r="AD4" s="1038">
        <v>25</v>
      </c>
      <c r="AE4" s="1038">
        <v>59</v>
      </c>
      <c r="AF4" s="1038">
        <v>66</v>
      </c>
      <c r="AG4" s="1038">
        <v>64</v>
      </c>
      <c r="AH4" s="1038">
        <v>88</v>
      </c>
      <c r="AI4" s="1038">
        <v>52</v>
      </c>
      <c r="AJ4" s="1038">
        <v>70</v>
      </c>
      <c r="AK4" s="1038">
        <v>83</v>
      </c>
      <c r="AL4" s="1038">
        <v>76</v>
      </c>
      <c r="AM4" s="1038">
        <v>93</v>
      </c>
      <c r="AN4" s="1038">
        <v>94</v>
      </c>
      <c r="AO4" s="2769" t="s">
        <v>573</v>
      </c>
      <c r="AP4" s="2769"/>
      <c r="AQ4" s="2769"/>
      <c r="AR4" s="1038">
        <v>91</v>
      </c>
      <c r="AS4" s="1038">
        <v>20</v>
      </c>
      <c r="AT4" s="1038">
        <v>4</v>
      </c>
      <c r="AU4" s="1038">
        <v>41</v>
      </c>
      <c r="AV4" s="1038">
        <v>47</v>
      </c>
      <c r="AW4" s="1038">
        <v>19</v>
      </c>
      <c r="AX4" s="1038">
        <v>46</v>
      </c>
      <c r="AY4" s="1038">
        <v>89</v>
      </c>
      <c r="AZ4" s="1038">
        <v>32</v>
      </c>
      <c r="BA4" s="1380">
        <v>9</v>
      </c>
      <c r="BB4" s="1038">
        <v>22</v>
      </c>
      <c r="BC4" s="1038">
        <v>74</v>
      </c>
      <c r="BD4" s="1038">
        <v>63</v>
      </c>
      <c r="BE4" s="1380">
        <v>57</v>
      </c>
      <c r="BF4" s="1038">
        <v>1</v>
      </c>
      <c r="BG4" s="1038">
        <v>10</v>
      </c>
      <c r="BH4" s="1038">
        <v>26</v>
      </c>
      <c r="BI4" s="2769" t="s">
        <v>573</v>
      </c>
      <c r="BJ4" s="2769"/>
      <c r="BK4" s="2769"/>
      <c r="BL4" s="1038">
        <v>15</v>
      </c>
      <c r="BM4" s="1038">
        <v>87</v>
      </c>
      <c r="BN4" s="1038">
        <v>81</v>
      </c>
      <c r="BO4" s="1038">
        <v>54</v>
      </c>
      <c r="BP4" s="1038">
        <v>75</v>
      </c>
      <c r="BQ4" s="1038">
        <v>2</v>
      </c>
      <c r="BR4" s="1038">
        <v>27</v>
      </c>
      <c r="BS4" s="1038">
        <v>21</v>
      </c>
      <c r="BT4" s="1038">
        <v>40</v>
      </c>
      <c r="BU4" s="1038">
        <v>23</v>
      </c>
      <c r="BV4" s="2769"/>
    </row>
    <row r="5" spans="1:74" s="1381" customFormat="1" ht="30" customHeight="1">
      <c r="A5" s="2838" t="s">
        <v>484</v>
      </c>
      <c r="B5" s="2839"/>
      <c r="C5" s="2840"/>
      <c r="D5" s="1038" t="s">
        <v>949</v>
      </c>
      <c r="E5" s="1038" t="s">
        <v>950</v>
      </c>
      <c r="F5" s="1038" t="s">
        <v>951</v>
      </c>
      <c r="G5" s="1038" t="s">
        <v>686</v>
      </c>
      <c r="H5" s="1038" t="s">
        <v>952</v>
      </c>
      <c r="I5" s="1038" t="s">
        <v>953</v>
      </c>
      <c r="J5" s="1038" t="s">
        <v>954</v>
      </c>
      <c r="K5" s="1038" t="s">
        <v>955</v>
      </c>
      <c r="L5" s="1038" t="s">
        <v>956</v>
      </c>
      <c r="M5" s="1038" t="s">
        <v>957</v>
      </c>
      <c r="N5" s="1038" t="s">
        <v>958</v>
      </c>
      <c r="O5" s="1038" t="s">
        <v>959</v>
      </c>
      <c r="P5" s="1038" t="s">
        <v>960</v>
      </c>
      <c r="Q5" s="1038" t="s">
        <v>961</v>
      </c>
      <c r="R5" s="1038" t="s">
        <v>962</v>
      </c>
      <c r="S5" s="1038" t="s">
        <v>963</v>
      </c>
      <c r="T5" s="1038" t="s">
        <v>964</v>
      </c>
      <c r="U5" s="2838" t="s">
        <v>484</v>
      </c>
      <c r="V5" s="2839"/>
      <c r="W5" s="2840"/>
      <c r="X5" s="1038" t="s">
        <v>965</v>
      </c>
      <c r="Y5" s="1038" t="s">
        <v>966</v>
      </c>
      <c r="Z5" s="1038" t="s">
        <v>967</v>
      </c>
      <c r="AA5" s="1382" t="s">
        <v>968</v>
      </c>
      <c r="AB5" s="1038" t="s">
        <v>969</v>
      </c>
      <c r="AC5" s="1038" t="s">
        <v>970</v>
      </c>
      <c r="AD5" s="1038" t="s">
        <v>971</v>
      </c>
      <c r="AE5" s="1038" t="s">
        <v>972</v>
      </c>
      <c r="AF5" s="1038" t="s">
        <v>973</v>
      </c>
      <c r="AG5" s="1038" t="s">
        <v>974</v>
      </c>
      <c r="AH5" s="1038" t="s">
        <v>975</v>
      </c>
      <c r="AI5" s="1038" t="s">
        <v>976</v>
      </c>
      <c r="AJ5" s="1038" t="s">
        <v>977</v>
      </c>
      <c r="AK5" s="1038" t="s">
        <v>978</v>
      </c>
      <c r="AL5" s="1038" t="s">
        <v>979</v>
      </c>
      <c r="AM5" s="1038" t="s">
        <v>740</v>
      </c>
      <c r="AN5" s="1038" t="s">
        <v>741</v>
      </c>
      <c r="AO5" s="2838" t="s">
        <v>484</v>
      </c>
      <c r="AP5" s="2839"/>
      <c r="AQ5" s="2840"/>
      <c r="AR5" s="1038" t="s">
        <v>742</v>
      </c>
      <c r="AS5" s="1038" t="s">
        <v>980</v>
      </c>
      <c r="AT5" s="1038" t="s">
        <v>981</v>
      </c>
      <c r="AU5" s="1038" t="s">
        <v>982</v>
      </c>
      <c r="AV5" s="1038" t="s">
        <v>983</v>
      </c>
      <c r="AW5" s="1038" t="s">
        <v>984</v>
      </c>
      <c r="AX5" s="1038" t="s">
        <v>985</v>
      </c>
      <c r="AY5" s="1038" t="s">
        <v>815</v>
      </c>
      <c r="AZ5" s="1038" t="s">
        <v>986</v>
      </c>
      <c r="BA5" s="1380" t="s">
        <v>987</v>
      </c>
      <c r="BB5" s="1038" t="s">
        <v>988</v>
      </c>
      <c r="BC5" s="1038" t="s">
        <v>989</v>
      </c>
      <c r="BD5" s="1038" t="s">
        <v>990</v>
      </c>
      <c r="BE5" s="1380" t="s">
        <v>991</v>
      </c>
      <c r="BF5" s="1038" t="s">
        <v>992</v>
      </c>
      <c r="BG5" s="1038" t="s">
        <v>993</v>
      </c>
      <c r="BH5" s="1038" t="s">
        <v>994</v>
      </c>
      <c r="BI5" s="2838" t="s">
        <v>484</v>
      </c>
      <c r="BJ5" s="2839"/>
      <c r="BK5" s="2840"/>
      <c r="BL5" s="1038" t="s">
        <v>995</v>
      </c>
      <c r="BM5" s="1038" t="s">
        <v>996</v>
      </c>
      <c r="BN5" s="1038" t="s">
        <v>997</v>
      </c>
      <c r="BO5" s="1038" t="s">
        <v>998</v>
      </c>
      <c r="BP5" s="1038" t="s">
        <v>999</v>
      </c>
      <c r="BQ5" s="1038" t="s">
        <v>1000</v>
      </c>
      <c r="BR5" s="1038" t="s">
        <v>1001</v>
      </c>
      <c r="BS5" s="1038" t="s">
        <v>1002</v>
      </c>
      <c r="BT5" s="1038" t="s">
        <v>1003</v>
      </c>
      <c r="BU5" s="1038" t="s">
        <v>1004</v>
      </c>
      <c r="BV5" s="2769"/>
    </row>
    <row r="6" spans="1:74" s="1384" customFormat="1" ht="11.25" customHeight="1">
      <c r="A6" s="2757" t="s">
        <v>576</v>
      </c>
      <c r="B6" s="2759" t="s">
        <v>577</v>
      </c>
      <c r="C6" s="2760"/>
      <c r="D6" s="1058">
        <v>941814</v>
      </c>
      <c r="E6" s="1058">
        <v>92280</v>
      </c>
      <c r="F6" s="1058">
        <v>664621</v>
      </c>
      <c r="G6" s="1058">
        <v>182510</v>
      </c>
      <c r="H6" s="1058">
        <v>295774</v>
      </c>
      <c r="I6" s="1058">
        <v>3167546</v>
      </c>
      <c r="J6" s="1058">
        <v>43095</v>
      </c>
      <c r="K6" s="1058">
        <v>2759318</v>
      </c>
      <c r="L6" s="1058">
        <v>690415</v>
      </c>
      <c r="M6" s="1058">
        <v>274114</v>
      </c>
      <c r="N6" s="1058">
        <v>859054</v>
      </c>
      <c r="O6" s="1058">
        <v>881850</v>
      </c>
      <c r="P6" s="1058">
        <v>1271285</v>
      </c>
      <c r="Q6" s="1058">
        <v>236987</v>
      </c>
      <c r="R6" s="1058">
        <v>628307</v>
      </c>
      <c r="S6" s="1058">
        <v>177149</v>
      </c>
      <c r="T6" s="1058">
        <v>55383</v>
      </c>
      <c r="U6" s="2757" t="s">
        <v>576</v>
      </c>
      <c r="V6" s="2759" t="s">
        <v>577</v>
      </c>
      <c r="W6" s="2760"/>
      <c r="X6" s="1058">
        <v>81450</v>
      </c>
      <c r="Y6" s="1058">
        <v>3313289</v>
      </c>
      <c r="Z6" s="1058">
        <v>74157</v>
      </c>
      <c r="AA6" s="1058">
        <v>38488</v>
      </c>
      <c r="AB6" s="1058">
        <v>1770909</v>
      </c>
      <c r="AC6" s="1058">
        <v>737600</v>
      </c>
      <c r="AD6" s="1058">
        <v>405191</v>
      </c>
      <c r="AE6" s="1058">
        <v>481311</v>
      </c>
      <c r="AF6" s="1058">
        <v>218406</v>
      </c>
      <c r="AG6" s="1058">
        <v>257300</v>
      </c>
      <c r="AH6" s="1058">
        <v>122920</v>
      </c>
      <c r="AI6" s="1058">
        <v>143633</v>
      </c>
      <c r="AJ6" s="1058">
        <v>2134878</v>
      </c>
      <c r="AK6" s="1058">
        <v>282226</v>
      </c>
      <c r="AL6" s="1058">
        <v>225763</v>
      </c>
      <c r="AM6" s="1058">
        <v>193091</v>
      </c>
      <c r="AN6" s="1058">
        <v>166404</v>
      </c>
      <c r="AO6" s="2757" t="s">
        <v>576</v>
      </c>
      <c r="AP6" s="2759" t="s">
        <v>577</v>
      </c>
      <c r="AQ6" s="2760"/>
      <c r="AR6" s="1058">
        <v>159543</v>
      </c>
      <c r="AS6" s="1058">
        <v>183519</v>
      </c>
      <c r="AT6" s="1058">
        <v>5196076</v>
      </c>
      <c r="AU6" s="1058"/>
      <c r="AV6" s="1058"/>
      <c r="AW6" s="1058"/>
      <c r="AX6" s="1058">
        <v>1697387</v>
      </c>
      <c r="AY6" s="1058">
        <v>2196660</v>
      </c>
      <c r="AZ6" s="1058">
        <v>206439</v>
      </c>
      <c r="BA6" s="1058">
        <v>533055</v>
      </c>
      <c r="BB6" s="1058">
        <v>234839</v>
      </c>
      <c r="BC6" s="1058">
        <v>181336</v>
      </c>
      <c r="BD6" s="1058">
        <v>301675</v>
      </c>
      <c r="BE6" s="1058">
        <v>3882925</v>
      </c>
      <c r="BF6" s="1058">
        <v>7173481</v>
      </c>
      <c r="BG6" s="1058">
        <v>1214303</v>
      </c>
      <c r="BH6" s="1058">
        <v>168190</v>
      </c>
      <c r="BI6" s="2757" t="s">
        <v>576</v>
      </c>
      <c r="BJ6" s="2759" t="s">
        <v>577</v>
      </c>
      <c r="BK6" s="2760"/>
      <c r="BL6" s="1058">
        <v>203826</v>
      </c>
      <c r="BM6" s="1058">
        <v>135570</v>
      </c>
      <c r="BN6" s="1058">
        <v>187053</v>
      </c>
      <c r="BO6" s="1058">
        <v>192571</v>
      </c>
      <c r="BP6" s="1058">
        <v>121544</v>
      </c>
      <c r="BQ6" s="1058">
        <v>1052101</v>
      </c>
      <c r="BR6" s="1058">
        <v>621686</v>
      </c>
      <c r="BS6" s="1058">
        <v>338234</v>
      </c>
      <c r="BT6" s="1058">
        <v>105131</v>
      </c>
      <c r="BU6" s="1058">
        <v>90958</v>
      </c>
      <c r="BV6" s="1383">
        <f t="shared" ref="BV6:BV37" si="0">SUM(D6:BU6)</f>
        <v>50246620</v>
      </c>
    </row>
    <row r="7" spans="1:74" s="1384" customFormat="1" ht="11.25" customHeight="1">
      <c r="A7" s="2758"/>
      <c r="B7" s="2746" t="s">
        <v>578</v>
      </c>
      <c r="C7" s="2747"/>
      <c r="D7" s="1046">
        <v>870073</v>
      </c>
      <c r="E7" s="1046">
        <v>83668</v>
      </c>
      <c r="F7" s="1046">
        <v>596922</v>
      </c>
      <c r="G7" s="1046">
        <v>160759</v>
      </c>
      <c r="H7" s="1046">
        <v>243656</v>
      </c>
      <c r="I7" s="1046">
        <v>2825175</v>
      </c>
      <c r="J7" s="1046">
        <v>43095</v>
      </c>
      <c r="K7" s="1046">
        <v>2365817</v>
      </c>
      <c r="L7" s="1046">
        <v>631386</v>
      </c>
      <c r="M7" s="1046">
        <v>140245</v>
      </c>
      <c r="N7" s="1046">
        <v>783106</v>
      </c>
      <c r="O7" s="1046">
        <v>813903</v>
      </c>
      <c r="P7" s="1046">
        <v>1112521</v>
      </c>
      <c r="Q7" s="1046">
        <v>228242</v>
      </c>
      <c r="R7" s="1046">
        <v>482684</v>
      </c>
      <c r="S7" s="1046">
        <v>134978</v>
      </c>
      <c r="T7" s="1046">
        <v>55383</v>
      </c>
      <c r="U7" s="2758"/>
      <c r="V7" s="2746" t="s">
        <v>578</v>
      </c>
      <c r="W7" s="2747"/>
      <c r="X7" s="1046">
        <v>81450</v>
      </c>
      <c r="Y7" s="1046">
        <v>3307806</v>
      </c>
      <c r="Z7" s="1046">
        <v>74157</v>
      </c>
      <c r="AA7" s="1046">
        <v>38488</v>
      </c>
      <c r="AB7" s="1046">
        <v>1390715</v>
      </c>
      <c r="AC7" s="1046">
        <v>655650</v>
      </c>
      <c r="AD7" s="1046">
        <v>320644</v>
      </c>
      <c r="AE7" s="1046">
        <v>397343</v>
      </c>
      <c r="AF7" s="1046">
        <v>194563</v>
      </c>
      <c r="AG7" s="1046">
        <v>221524</v>
      </c>
      <c r="AH7" s="1046">
        <v>87385</v>
      </c>
      <c r="AI7" s="1046">
        <v>134587</v>
      </c>
      <c r="AJ7" s="1046">
        <v>1617297</v>
      </c>
      <c r="AK7" s="1046">
        <v>243500</v>
      </c>
      <c r="AL7" s="1046">
        <v>190695</v>
      </c>
      <c r="AM7" s="1046">
        <v>148304</v>
      </c>
      <c r="AN7" s="1046">
        <v>102274</v>
      </c>
      <c r="AO7" s="2758"/>
      <c r="AP7" s="2746" t="s">
        <v>578</v>
      </c>
      <c r="AQ7" s="2747"/>
      <c r="AR7" s="1046">
        <v>101347</v>
      </c>
      <c r="AS7" s="1046">
        <v>150416</v>
      </c>
      <c r="AT7" s="1046">
        <v>4468282</v>
      </c>
      <c r="AU7" s="1046"/>
      <c r="AV7" s="1046"/>
      <c r="AW7" s="1046"/>
      <c r="AX7" s="1046">
        <v>1469414</v>
      </c>
      <c r="AY7" s="1046">
        <v>1896393</v>
      </c>
      <c r="AZ7" s="1046">
        <v>193333</v>
      </c>
      <c r="BA7" s="1046">
        <v>436058</v>
      </c>
      <c r="BB7" s="1046">
        <v>206192</v>
      </c>
      <c r="BC7" s="1046">
        <v>156441</v>
      </c>
      <c r="BD7" s="1046">
        <v>267976</v>
      </c>
      <c r="BE7" s="1046">
        <v>3367455</v>
      </c>
      <c r="BF7" s="1046">
        <v>6142364</v>
      </c>
      <c r="BG7" s="1046">
        <v>1063333</v>
      </c>
      <c r="BH7" s="1046">
        <v>117826</v>
      </c>
      <c r="BI7" s="2758"/>
      <c r="BJ7" s="2746" t="s">
        <v>578</v>
      </c>
      <c r="BK7" s="2747"/>
      <c r="BL7" s="1046">
        <v>192033</v>
      </c>
      <c r="BM7" s="1046">
        <v>109829</v>
      </c>
      <c r="BN7" s="1046">
        <v>179200</v>
      </c>
      <c r="BO7" s="1046">
        <v>146110</v>
      </c>
      <c r="BP7" s="1046">
        <v>94545</v>
      </c>
      <c r="BQ7" s="1046">
        <v>933507</v>
      </c>
      <c r="BR7" s="1046">
        <v>462288</v>
      </c>
      <c r="BS7" s="1046">
        <v>291189</v>
      </c>
      <c r="BT7" s="1046">
        <v>88926</v>
      </c>
      <c r="BU7" s="1046">
        <v>83446</v>
      </c>
      <c r="BV7" s="1385">
        <f t="shared" si="0"/>
        <v>43395898</v>
      </c>
    </row>
    <row r="8" spans="1:74" ht="11.25" customHeight="1">
      <c r="A8" s="2758"/>
      <c r="B8" s="2746" t="s">
        <v>579</v>
      </c>
      <c r="C8" s="2747"/>
      <c r="D8" s="1060">
        <v>826095</v>
      </c>
      <c r="E8" s="1060">
        <v>78624</v>
      </c>
      <c r="F8" s="1060">
        <v>581781</v>
      </c>
      <c r="G8" s="1060">
        <v>155904</v>
      </c>
      <c r="H8" s="1060">
        <v>237554</v>
      </c>
      <c r="I8" s="1060">
        <v>2684909</v>
      </c>
      <c r="J8" s="1060">
        <v>43095</v>
      </c>
      <c r="K8" s="1060">
        <v>2245763</v>
      </c>
      <c r="L8" s="1060">
        <v>618451</v>
      </c>
      <c r="M8" s="1060">
        <v>138753</v>
      </c>
      <c r="N8" s="1386">
        <v>777422</v>
      </c>
      <c r="O8" s="1060">
        <v>810658</v>
      </c>
      <c r="P8" s="1060">
        <v>1094824</v>
      </c>
      <c r="Q8" s="1060">
        <v>211644</v>
      </c>
      <c r="R8" s="1060">
        <v>475466</v>
      </c>
      <c r="S8" s="1060">
        <v>126807</v>
      </c>
      <c r="T8" s="1060">
        <v>55383</v>
      </c>
      <c r="U8" s="2758"/>
      <c r="V8" s="2746" t="s">
        <v>579</v>
      </c>
      <c r="W8" s="2747"/>
      <c r="X8" s="1060">
        <v>81450</v>
      </c>
      <c r="Y8" s="1060">
        <v>64993</v>
      </c>
      <c r="Z8" s="1060">
        <v>74157</v>
      </c>
      <c r="AA8" s="1060">
        <v>38488</v>
      </c>
      <c r="AB8" s="1060">
        <v>1362649</v>
      </c>
      <c r="AC8" s="1060">
        <v>651846</v>
      </c>
      <c r="AD8" s="1060">
        <v>320002</v>
      </c>
      <c r="AE8" s="1060">
        <v>385095</v>
      </c>
      <c r="AF8" s="1060">
        <v>191274</v>
      </c>
      <c r="AG8" s="1060">
        <v>219190</v>
      </c>
      <c r="AH8" s="1060">
        <v>81469</v>
      </c>
      <c r="AI8" s="1060">
        <v>133156</v>
      </c>
      <c r="AJ8" s="1060">
        <v>1505339</v>
      </c>
      <c r="AK8" s="1060">
        <v>235248</v>
      </c>
      <c r="AL8" s="1060">
        <v>188272</v>
      </c>
      <c r="AM8" s="1386">
        <v>145761</v>
      </c>
      <c r="AN8" s="1386">
        <v>102110</v>
      </c>
      <c r="AO8" s="2758"/>
      <c r="AP8" s="2746" t="s">
        <v>579</v>
      </c>
      <c r="AQ8" s="2747"/>
      <c r="AR8" s="1386">
        <v>98306</v>
      </c>
      <c r="AS8" s="1386">
        <v>148850</v>
      </c>
      <c r="AT8" s="1060">
        <v>4199796</v>
      </c>
      <c r="AU8" s="1386"/>
      <c r="AV8" s="1386"/>
      <c r="AW8" s="1386"/>
      <c r="AX8" s="1060">
        <v>1352795</v>
      </c>
      <c r="AY8" s="1386">
        <v>1742312</v>
      </c>
      <c r="AZ8" s="1386">
        <v>187150</v>
      </c>
      <c r="BA8" s="1386">
        <v>413053</v>
      </c>
      <c r="BB8" s="1386">
        <v>202036</v>
      </c>
      <c r="BC8" s="1386">
        <v>155884</v>
      </c>
      <c r="BD8" s="1386">
        <v>256273</v>
      </c>
      <c r="BE8" s="1386">
        <v>3301921</v>
      </c>
      <c r="BF8" s="1386">
        <v>6101255</v>
      </c>
      <c r="BG8" s="1060">
        <v>1006658</v>
      </c>
      <c r="BH8" s="1386">
        <v>116901</v>
      </c>
      <c r="BI8" s="2758"/>
      <c r="BJ8" s="2746" t="s">
        <v>579</v>
      </c>
      <c r="BK8" s="2747"/>
      <c r="BL8" s="1386">
        <v>188025</v>
      </c>
      <c r="BM8" s="1386">
        <v>105937</v>
      </c>
      <c r="BN8" s="1386">
        <v>173957</v>
      </c>
      <c r="BO8" s="1060">
        <v>126729</v>
      </c>
      <c r="BP8" s="1060">
        <v>72216</v>
      </c>
      <c r="BQ8" s="1060">
        <v>907418</v>
      </c>
      <c r="BR8" s="1386">
        <v>454307</v>
      </c>
      <c r="BS8" s="1386">
        <v>286889</v>
      </c>
      <c r="BT8" s="1386">
        <v>84825</v>
      </c>
      <c r="BU8" s="1386">
        <v>81931</v>
      </c>
      <c r="BV8" s="1044">
        <f t="shared" si="0"/>
        <v>38709056</v>
      </c>
    </row>
    <row r="9" spans="1:74" ht="11.25" customHeight="1">
      <c r="A9" s="2758"/>
      <c r="B9" s="2746" t="s">
        <v>580</v>
      </c>
      <c r="C9" s="2747"/>
      <c r="D9" s="1060">
        <v>1099</v>
      </c>
      <c r="E9" s="1060">
        <v>3186</v>
      </c>
      <c r="F9" s="1060">
        <v>7603</v>
      </c>
      <c r="G9" s="1060">
        <v>0</v>
      </c>
      <c r="H9" s="1060">
        <v>1906</v>
      </c>
      <c r="I9" s="1060">
        <v>16366</v>
      </c>
      <c r="J9" s="1060">
        <v>0</v>
      </c>
      <c r="K9" s="1060">
        <v>992</v>
      </c>
      <c r="L9" s="1060">
        <v>7576</v>
      </c>
      <c r="M9" s="1060">
        <v>0</v>
      </c>
      <c r="N9" s="1386">
        <v>0</v>
      </c>
      <c r="O9" s="1060">
        <v>1256</v>
      </c>
      <c r="P9" s="1060">
        <v>13360</v>
      </c>
      <c r="Q9" s="1060">
        <v>848</v>
      </c>
      <c r="R9" s="1060">
        <v>63</v>
      </c>
      <c r="S9" s="1060">
        <v>0</v>
      </c>
      <c r="T9" s="1060">
        <v>0</v>
      </c>
      <c r="U9" s="2758"/>
      <c r="V9" s="2746" t="s">
        <v>580</v>
      </c>
      <c r="W9" s="2747"/>
      <c r="X9" s="1060">
        <v>0</v>
      </c>
      <c r="Y9" s="1060">
        <v>520</v>
      </c>
      <c r="Z9" s="1060">
        <v>0</v>
      </c>
      <c r="AA9" s="1060">
        <v>0</v>
      </c>
      <c r="AB9" s="1060">
        <v>0</v>
      </c>
      <c r="AC9" s="1060">
        <v>0</v>
      </c>
      <c r="AD9" s="1060">
        <v>132</v>
      </c>
      <c r="AE9" s="1060">
        <v>4358</v>
      </c>
      <c r="AF9" s="1060">
        <v>945</v>
      </c>
      <c r="AG9" s="1060">
        <v>918</v>
      </c>
      <c r="AH9" s="1060">
        <v>0</v>
      </c>
      <c r="AI9" s="1060">
        <v>0</v>
      </c>
      <c r="AJ9" s="1060">
        <v>8020</v>
      </c>
      <c r="AK9" s="1060">
        <v>0</v>
      </c>
      <c r="AL9" s="1060">
        <v>284</v>
      </c>
      <c r="AM9" s="1386">
        <v>0</v>
      </c>
      <c r="AN9" s="1386">
        <v>0</v>
      </c>
      <c r="AO9" s="2758"/>
      <c r="AP9" s="2746" t="s">
        <v>580</v>
      </c>
      <c r="AQ9" s="2747"/>
      <c r="AR9" s="1386">
        <v>2524</v>
      </c>
      <c r="AS9" s="1386">
        <v>0</v>
      </c>
      <c r="AT9" s="1060">
        <v>25957</v>
      </c>
      <c r="AU9" s="1386"/>
      <c r="AV9" s="1386"/>
      <c r="AW9" s="1386"/>
      <c r="AX9" s="1060">
        <v>1204</v>
      </c>
      <c r="AY9" s="1386">
        <v>2610</v>
      </c>
      <c r="AZ9" s="1386">
        <v>9</v>
      </c>
      <c r="BA9" s="1386">
        <v>14</v>
      </c>
      <c r="BB9" s="1386">
        <v>2228</v>
      </c>
      <c r="BC9" s="1386">
        <v>0</v>
      </c>
      <c r="BD9" s="1386">
        <v>124</v>
      </c>
      <c r="BE9" s="1386">
        <v>0</v>
      </c>
      <c r="BF9" s="1386">
        <v>0</v>
      </c>
      <c r="BG9" s="1060">
        <v>986</v>
      </c>
      <c r="BH9" s="1386">
        <v>0</v>
      </c>
      <c r="BI9" s="2758"/>
      <c r="BJ9" s="2746" t="s">
        <v>580</v>
      </c>
      <c r="BK9" s="2747"/>
      <c r="BL9" s="1386">
        <v>1046</v>
      </c>
      <c r="BM9" s="1386">
        <v>0</v>
      </c>
      <c r="BN9" s="1386">
        <v>447</v>
      </c>
      <c r="BO9" s="1060">
        <v>0</v>
      </c>
      <c r="BP9" s="1060">
        <v>0</v>
      </c>
      <c r="BQ9" s="1060">
        <v>2825</v>
      </c>
      <c r="BR9" s="1386">
        <v>1129</v>
      </c>
      <c r="BS9" s="1386">
        <v>2652</v>
      </c>
      <c r="BT9" s="1386">
        <v>0</v>
      </c>
      <c r="BU9" s="1386">
        <v>0</v>
      </c>
      <c r="BV9" s="1044">
        <f t="shared" si="0"/>
        <v>113187</v>
      </c>
    </row>
    <row r="10" spans="1:74" ht="11.25" customHeight="1">
      <c r="A10" s="2758"/>
      <c r="B10" s="2746" t="s">
        <v>581</v>
      </c>
      <c r="C10" s="2747"/>
      <c r="D10" s="1060">
        <v>42879</v>
      </c>
      <c r="E10" s="1060">
        <v>1858</v>
      </c>
      <c r="F10" s="1060">
        <v>7538</v>
      </c>
      <c r="G10" s="1060">
        <v>4855</v>
      </c>
      <c r="H10" s="1060">
        <v>4196</v>
      </c>
      <c r="I10" s="1060">
        <v>123900</v>
      </c>
      <c r="J10" s="1060">
        <v>0</v>
      </c>
      <c r="K10" s="1060">
        <v>119062</v>
      </c>
      <c r="L10" s="1060">
        <v>5359</v>
      </c>
      <c r="M10" s="1060">
        <v>1492</v>
      </c>
      <c r="N10" s="1386">
        <v>5684</v>
      </c>
      <c r="O10" s="1060">
        <v>1989</v>
      </c>
      <c r="P10" s="1060">
        <v>4337</v>
      </c>
      <c r="Q10" s="1060">
        <v>15750</v>
      </c>
      <c r="R10" s="1060">
        <v>7155</v>
      </c>
      <c r="S10" s="1060">
        <v>8171</v>
      </c>
      <c r="T10" s="1060">
        <v>0</v>
      </c>
      <c r="U10" s="2758"/>
      <c r="V10" s="2746" t="s">
        <v>581</v>
      </c>
      <c r="W10" s="2747"/>
      <c r="X10" s="1060">
        <v>0</v>
      </c>
      <c r="Y10" s="1060">
        <v>3242293</v>
      </c>
      <c r="Z10" s="1060">
        <v>0</v>
      </c>
      <c r="AA10" s="1060">
        <v>0</v>
      </c>
      <c r="AB10" s="1060">
        <v>28066</v>
      </c>
      <c r="AC10" s="1060">
        <v>3804</v>
      </c>
      <c r="AD10" s="1060">
        <v>510</v>
      </c>
      <c r="AE10" s="1060">
        <v>7890</v>
      </c>
      <c r="AF10" s="1060">
        <v>2344</v>
      </c>
      <c r="AG10" s="1060">
        <v>1416</v>
      </c>
      <c r="AH10" s="1060">
        <v>5916</v>
      </c>
      <c r="AI10" s="1060">
        <v>1431</v>
      </c>
      <c r="AJ10" s="1060">
        <v>103938</v>
      </c>
      <c r="AK10" s="1060">
        <v>8252</v>
      </c>
      <c r="AL10" s="1060">
        <v>2139</v>
      </c>
      <c r="AM10" s="1386">
        <v>2543</v>
      </c>
      <c r="AN10" s="1386">
        <v>164</v>
      </c>
      <c r="AO10" s="2758"/>
      <c r="AP10" s="2746" t="s">
        <v>581</v>
      </c>
      <c r="AQ10" s="2747"/>
      <c r="AR10" s="1386">
        <v>517</v>
      </c>
      <c r="AS10" s="1386">
        <v>1566</v>
      </c>
      <c r="AT10" s="1060">
        <v>242529</v>
      </c>
      <c r="AU10" s="1386"/>
      <c r="AV10" s="1386"/>
      <c r="AW10" s="1386"/>
      <c r="AX10" s="1060">
        <v>115415</v>
      </c>
      <c r="AY10" s="1386">
        <v>151471</v>
      </c>
      <c r="AZ10" s="1386">
        <v>6174</v>
      </c>
      <c r="BA10" s="1386">
        <v>22991</v>
      </c>
      <c r="BB10" s="1386">
        <v>1928</v>
      </c>
      <c r="BC10" s="1386">
        <v>557</v>
      </c>
      <c r="BD10" s="1386">
        <v>11579</v>
      </c>
      <c r="BE10" s="1386">
        <v>65534</v>
      </c>
      <c r="BF10" s="1386">
        <v>41109</v>
      </c>
      <c r="BG10" s="1060">
        <v>55689</v>
      </c>
      <c r="BH10" s="1386">
        <v>925</v>
      </c>
      <c r="BI10" s="2758"/>
      <c r="BJ10" s="2746" t="s">
        <v>581</v>
      </c>
      <c r="BK10" s="2747"/>
      <c r="BL10" s="1386">
        <v>2962</v>
      </c>
      <c r="BM10" s="1386">
        <v>3892</v>
      </c>
      <c r="BN10" s="1386">
        <v>4796</v>
      </c>
      <c r="BO10" s="1060">
        <v>19381</v>
      </c>
      <c r="BP10" s="1060">
        <v>22329</v>
      </c>
      <c r="BQ10" s="1060">
        <v>23264</v>
      </c>
      <c r="BR10" s="1386">
        <v>6852</v>
      </c>
      <c r="BS10" s="1386">
        <v>1648</v>
      </c>
      <c r="BT10" s="1386">
        <v>4101</v>
      </c>
      <c r="BU10" s="1386">
        <v>1515</v>
      </c>
      <c r="BV10" s="1044">
        <f t="shared" si="0"/>
        <v>4573655</v>
      </c>
    </row>
    <row r="11" spans="1:74" s="1384" customFormat="1" ht="11.25" customHeight="1">
      <c r="A11" s="2758"/>
      <c r="B11" s="2746" t="s">
        <v>582</v>
      </c>
      <c r="C11" s="2747"/>
      <c r="D11" s="1046">
        <v>71727</v>
      </c>
      <c r="E11" s="1046">
        <v>7650</v>
      </c>
      <c r="F11" s="1046">
        <v>67699</v>
      </c>
      <c r="G11" s="1046">
        <v>21751</v>
      </c>
      <c r="H11" s="1046">
        <v>52089</v>
      </c>
      <c r="I11" s="1046">
        <v>342121</v>
      </c>
      <c r="J11" s="1046">
        <v>0</v>
      </c>
      <c r="K11" s="1046">
        <v>393501</v>
      </c>
      <c r="L11" s="1046">
        <v>59029</v>
      </c>
      <c r="M11" s="1046">
        <v>133869</v>
      </c>
      <c r="N11" s="1046">
        <v>74860</v>
      </c>
      <c r="O11" s="1046">
        <v>67947</v>
      </c>
      <c r="P11" s="1046">
        <v>158764</v>
      </c>
      <c r="Q11" s="1046">
        <v>8745</v>
      </c>
      <c r="R11" s="1046">
        <v>145623</v>
      </c>
      <c r="S11" s="1046">
        <v>42171</v>
      </c>
      <c r="T11" s="1046">
        <v>0</v>
      </c>
      <c r="U11" s="2758"/>
      <c r="V11" s="2746" t="s">
        <v>582</v>
      </c>
      <c r="W11" s="2747"/>
      <c r="X11" s="1046">
        <v>0</v>
      </c>
      <c r="Y11" s="1046">
        <v>5483</v>
      </c>
      <c r="Z11" s="1046">
        <v>0</v>
      </c>
      <c r="AA11" s="1046">
        <v>0</v>
      </c>
      <c r="AB11" s="1046">
        <v>379709</v>
      </c>
      <c r="AC11" s="1046">
        <v>81408</v>
      </c>
      <c r="AD11" s="1046">
        <v>84547</v>
      </c>
      <c r="AE11" s="1046">
        <v>83657</v>
      </c>
      <c r="AF11" s="1046">
        <v>23843</v>
      </c>
      <c r="AG11" s="1046">
        <v>35776</v>
      </c>
      <c r="AH11" s="1046">
        <v>35535</v>
      </c>
      <c r="AI11" s="1046">
        <v>9046</v>
      </c>
      <c r="AJ11" s="1046">
        <v>517579</v>
      </c>
      <c r="AK11" s="1046">
        <v>38726</v>
      </c>
      <c r="AL11" s="1046">
        <v>35068</v>
      </c>
      <c r="AM11" s="1046">
        <v>44787</v>
      </c>
      <c r="AN11" s="1046">
        <v>54969</v>
      </c>
      <c r="AO11" s="2758"/>
      <c r="AP11" s="2746" t="s">
        <v>582</v>
      </c>
      <c r="AQ11" s="2747"/>
      <c r="AR11" s="1046">
        <v>48297</v>
      </c>
      <c r="AS11" s="1046">
        <v>33103</v>
      </c>
      <c r="AT11" s="1046">
        <v>724801</v>
      </c>
      <c r="AU11" s="1046"/>
      <c r="AV11" s="1046"/>
      <c r="AW11" s="1046"/>
      <c r="AX11" s="1046">
        <v>227973</v>
      </c>
      <c r="AY11" s="1046">
        <v>291715</v>
      </c>
      <c r="AZ11" s="1046">
        <v>13106</v>
      </c>
      <c r="BA11" s="1046">
        <v>96996</v>
      </c>
      <c r="BB11" s="1046">
        <v>28647</v>
      </c>
      <c r="BC11" s="1046">
        <v>24895</v>
      </c>
      <c r="BD11" s="1046">
        <v>33695</v>
      </c>
      <c r="BE11" s="1046">
        <v>515470</v>
      </c>
      <c r="BF11" s="1046">
        <v>974917</v>
      </c>
      <c r="BG11" s="1046">
        <v>150970</v>
      </c>
      <c r="BH11" s="1046">
        <v>50354</v>
      </c>
      <c r="BI11" s="2758"/>
      <c r="BJ11" s="2746" t="s">
        <v>582</v>
      </c>
      <c r="BK11" s="2747"/>
      <c r="BL11" s="1046">
        <v>11793</v>
      </c>
      <c r="BM11" s="1046">
        <v>21236</v>
      </c>
      <c r="BN11" s="1046">
        <v>7853</v>
      </c>
      <c r="BO11" s="1046">
        <v>46461</v>
      </c>
      <c r="BP11" s="1046">
        <v>26999</v>
      </c>
      <c r="BQ11" s="1046">
        <v>118594</v>
      </c>
      <c r="BR11" s="1046">
        <v>159398</v>
      </c>
      <c r="BS11" s="1046">
        <v>47045</v>
      </c>
      <c r="BT11" s="1046">
        <v>15832</v>
      </c>
      <c r="BU11" s="1046">
        <v>7512</v>
      </c>
      <c r="BV11" s="1385">
        <f t="shared" si="0"/>
        <v>6755341</v>
      </c>
    </row>
    <row r="12" spans="1:74" ht="11.25" customHeight="1">
      <c r="A12" s="2758"/>
      <c r="B12" s="1387" t="s">
        <v>1005</v>
      </c>
      <c r="C12" s="1388"/>
      <c r="D12" s="1060">
        <v>996</v>
      </c>
      <c r="E12" s="1060">
        <v>2</v>
      </c>
      <c r="F12" s="1060">
        <v>3137</v>
      </c>
      <c r="G12" s="1060">
        <v>1550</v>
      </c>
      <c r="H12" s="1060">
        <v>813</v>
      </c>
      <c r="I12" s="1060">
        <v>15089</v>
      </c>
      <c r="J12" s="1060">
        <v>0</v>
      </c>
      <c r="K12" s="1060">
        <v>1543</v>
      </c>
      <c r="L12" s="1060">
        <v>240</v>
      </c>
      <c r="M12" s="1060">
        <v>1</v>
      </c>
      <c r="N12" s="1386">
        <v>446</v>
      </c>
      <c r="O12" s="1060">
        <v>1148</v>
      </c>
      <c r="P12" s="1060">
        <v>8354</v>
      </c>
      <c r="Q12" s="1060">
        <v>227</v>
      </c>
      <c r="R12" s="1060">
        <v>5672</v>
      </c>
      <c r="S12" s="1060">
        <v>3323</v>
      </c>
      <c r="T12" s="1060">
        <v>0</v>
      </c>
      <c r="U12" s="2758"/>
      <c r="V12" s="1387" t="s">
        <v>1005</v>
      </c>
      <c r="W12" s="1388"/>
      <c r="X12" s="1060">
        <v>0</v>
      </c>
      <c r="Y12" s="1060">
        <v>2618</v>
      </c>
      <c r="Z12" s="1060">
        <v>0</v>
      </c>
      <c r="AA12" s="1060">
        <v>0</v>
      </c>
      <c r="AB12" s="1060">
        <v>91</v>
      </c>
      <c r="AC12" s="1060">
        <v>366</v>
      </c>
      <c r="AD12" s="1060">
        <v>786</v>
      </c>
      <c r="AE12" s="1060">
        <v>117</v>
      </c>
      <c r="AF12" s="1060">
        <v>229</v>
      </c>
      <c r="AG12" s="1060">
        <v>340</v>
      </c>
      <c r="AH12" s="1060">
        <v>27</v>
      </c>
      <c r="AI12" s="1060">
        <v>197</v>
      </c>
      <c r="AJ12" s="1060">
        <v>2056</v>
      </c>
      <c r="AK12" s="1060">
        <v>213</v>
      </c>
      <c r="AL12" s="1060">
        <v>1046</v>
      </c>
      <c r="AM12" s="1386">
        <v>92</v>
      </c>
      <c r="AN12" s="1386">
        <v>130</v>
      </c>
      <c r="AO12" s="2758"/>
      <c r="AP12" s="1387" t="s">
        <v>1005</v>
      </c>
      <c r="AQ12" s="1388"/>
      <c r="AR12" s="1386">
        <v>180</v>
      </c>
      <c r="AS12" s="1386">
        <v>6</v>
      </c>
      <c r="AT12" s="1060">
        <v>1593</v>
      </c>
      <c r="AU12" s="1386"/>
      <c r="AV12" s="1386"/>
      <c r="AW12" s="1386"/>
      <c r="AX12" s="1060">
        <v>1288</v>
      </c>
      <c r="AY12" s="1386">
        <v>2543</v>
      </c>
      <c r="AZ12" s="1386">
        <v>159</v>
      </c>
      <c r="BA12" s="1386">
        <v>2199</v>
      </c>
      <c r="BB12" s="1386">
        <v>1172</v>
      </c>
      <c r="BC12" s="1386">
        <v>375</v>
      </c>
      <c r="BD12" s="1386">
        <v>0</v>
      </c>
      <c r="BE12" s="1386">
        <v>335</v>
      </c>
      <c r="BF12" s="1386">
        <v>8699</v>
      </c>
      <c r="BG12" s="1060">
        <v>1312</v>
      </c>
      <c r="BH12" s="1386">
        <v>15</v>
      </c>
      <c r="BI12" s="2758"/>
      <c r="BJ12" s="1387" t="s">
        <v>1005</v>
      </c>
      <c r="BK12" s="1388"/>
      <c r="BL12" s="1386">
        <v>360</v>
      </c>
      <c r="BM12" s="1386">
        <v>242</v>
      </c>
      <c r="BN12" s="1386">
        <v>211</v>
      </c>
      <c r="BO12" s="1060">
        <v>929</v>
      </c>
      <c r="BP12" s="1060">
        <v>430</v>
      </c>
      <c r="BQ12" s="1060">
        <v>387</v>
      </c>
      <c r="BR12" s="1386">
        <v>41</v>
      </c>
      <c r="BS12" s="1386">
        <v>160</v>
      </c>
      <c r="BT12" s="1386">
        <v>74</v>
      </c>
      <c r="BU12" s="1386">
        <v>15</v>
      </c>
      <c r="BV12" s="1044">
        <f t="shared" si="0"/>
        <v>73574</v>
      </c>
    </row>
    <row r="13" spans="1:74" ht="11.25" customHeight="1">
      <c r="A13" s="2758"/>
      <c r="B13" s="1387" t="s">
        <v>1006</v>
      </c>
      <c r="C13" s="1388"/>
      <c r="D13" s="1060">
        <v>0</v>
      </c>
      <c r="E13" s="1060">
        <v>0</v>
      </c>
      <c r="F13" s="1060">
        <v>0</v>
      </c>
      <c r="G13" s="1060">
        <v>0</v>
      </c>
      <c r="H13" s="1060">
        <v>0</v>
      </c>
      <c r="I13" s="1060">
        <v>0</v>
      </c>
      <c r="J13" s="1060">
        <v>0</v>
      </c>
      <c r="K13" s="1060">
        <v>0</v>
      </c>
      <c r="L13" s="1060">
        <v>0</v>
      </c>
      <c r="M13" s="1060">
        <v>0</v>
      </c>
      <c r="N13" s="1386">
        <v>0</v>
      </c>
      <c r="O13" s="1060">
        <v>0</v>
      </c>
      <c r="P13" s="1060">
        <v>0</v>
      </c>
      <c r="Q13" s="1060">
        <v>0</v>
      </c>
      <c r="R13" s="1060">
        <v>0</v>
      </c>
      <c r="S13" s="1060">
        <v>0</v>
      </c>
      <c r="T13" s="1060">
        <v>0</v>
      </c>
      <c r="U13" s="2758"/>
      <c r="V13" s="1387" t="s">
        <v>1006</v>
      </c>
      <c r="W13" s="1388"/>
      <c r="X13" s="1060">
        <v>0</v>
      </c>
      <c r="Y13" s="1060">
        <v>0</v>
      </c>
      <c r="Z13" s="1060">
        <v>0</v>
      </c>
      <c r="AA13" s="1060">
        <v>0</v>
      </c>
      <c r="AB13" s="1060">
        <v>0</v>
      </c>
      <c r="AC13" s="1060">
        <v>0</v>
      </c>
      <c r="AD13" s="1060">
        <v>0</v>
      </c>
      <c r="AE13" s="1060">
        <v>0</v>
      </c>
      <c r="AF13" s="1060">
        <v>0</v>
      </c>
      <c r="AG13" s="1060">
        <v>0</v>
      </c>
      <c r="AH13" s="1060">
        <v>0</v>
      </c>
      <c r="AI13" s="1060">
        <v>0</v>
      </c>
      <c r="AJ13" s="1060">
        <v>0</v>
      </c>
      <c r="AK13" s="1060">
        <v>0</v>
      </c>
      <c r="AL13" s="1060">
        <v>0</v>
      </c>
      <c r="AM13" s="1386">
        <v>0</v>
      </c>
      <c r="AN13" s="1386">
        <v>0</v>
      </c>
      <c r="AO13" s="2758"/>
      <c r="AP13" s="1387" t="s">
        <v>1006</v>
      </c>
      <c r="AQ13" s="1388"/>
      <c r="AR13" s="1386">
        <v>0</v>
      </c>
      <c r="AS13" s="1386">
        <v>0</v>
      </c>
      <c r="AT13" s="1060">
        <v>0</v>
      </c>
      <c r="AU13" s="1386"/>
      <c r="AV13" s="1386"/>
      <c r="AW13" s="1386"/>
      <c r="AX13" s="1060">
        <v>0</v>
      </c>
      <c r="AY13" s="1386">
        <v>0</v>
      </c>
      <c r="AZ13" s="1386">
        <v>0</v>
      </c>
      <c r="BA13" s="1386">
        <v>0</v>
      </c>
      <c r="BB13" s="1386">
        <v>0</v>
      </c>
      <c r="BC13" s="1386">
        <v>0</v>
      </c>
      <c r="BD13" s="1386">
        <v>0</v>
      </c>
      <c r="BE13" s="1386">
        <v>0</v>
      </c>
      <c r="BF13" s="1386">
        <v>0</v>
      </c>
      <c r="BG13" s="1060">
        <v>0</v>
      </c>
      <c r="BH13" s="1386">
        <v>0</v>
      </c>
      <c r="BI13" s="2758"/>
      <c r="BJ13" s="1387" t="s">
        <v>1006</v>
      </c>
      <c r="BK13" s="1388"/>
      <c r="BL13" s="1386">
        <v>0</v>
      </c>
      <c r="BM13" s="1386">
        <v>0</v>
      </c>
      <c r="BN13" s="1386">
        <v>0</v>
      </c>
      <c r="BO13" s="1060">
        <v>0</v>
      </c>
      <c r="BP13" s="1060">
        <v>0</v>
      </c>
      <c r="BQ13" s="1060">
        <v>0</v>
      </c>
      <c r="BR13" s="1386">
        <v>0</v>
      </c>
      <c r="BS13" s="1386">
        <v>0</v>
      </c>
      <c r="BT13" s="1386">
        <v>0</v>
      </c>
      <c r="BU13" s="1386">
        <v>0</v>
      </c>
      <c r="BV13" s="1044">
        <f t="shared" si="0"/>
        <v>0</v>
      </c>
    </row>
    <row r="14" spans="1:74" ht="11.25" customHeight="1">
      <c r="A14" s="2758"/>
      <c r="B14" s="1387" t="s">
        <v>1007</v>
      </c>
      <c r="C14" s="1388"/>
      <c r="D14" s="1060">
        <v>0</v>
      </c>
      <c r="E14" s="1060">
        <v>0</v>
      </c>
      <c r="F14" s="1060">
        <v>0</v>
      </c>
      <c r="G14" s="1060">
        <v>0</v>
      </c>
      <c r="H14" s="1060">
        <v>0</v>
      </c>
      <c r="I14" s="1060">
        <v>0</v>
      </c>
      <c r="J14" s="1060">
        <v>0</v>
      </c>
      <c r="K14" s="1060">
        <v>0</v>
      </c>
      <c r="L14" s="1060">
        <v>0</v>
      </c>
      <c r="M14" s="1060">
        <v>0</v>
      </c>
      <c r="N14" s="1386">
        <v>0</v>
      </c>
      <c r="O14" s="1060">
        <v>0</v>
      </c>
      <c r="P14" s="1060">
        <v>0</v>
      </c>
      <c r="Q14" s="1060">
        <v>0</v>
      </c>
      <c r="R14" s="1060">
        <v>0</v>
      </c>
      <c r="S14" s="1060">
        <v>0</v>
      </c>
      <c r="T14" s="1060">
        <v>0</v>
      </c>
      <c r="U14" s="2758"/>
      <c r="V14" s="1387" t="s">
        <v>1007</v>
      </c>
      <c r="W14" s="1388"/>
      <c r="X14" s="1060">
        <v>0</v>
      </c>
      <c r="Y14" s="1060">
        <v>0</v>
      </c>
      <c r="Z14" s="1060">
        <v>0</v>
      </c>
      <c r="AA14" s="1060">
        <v>0</v>
      </c>
      <c r="AB14" s="1060">
        <v>0</v>
      </c>
      <c r="AC14" s="1060">
        <v>0</v>
      </c>
      <c r="AD14" s="1060">
        <v>0</v>
      </c>
      <c r="AE14" s="1060">
        <v>0</v>
      </c>
      <c r="AF14" s="1060">
        <v>0</v>
      </c>
      <c r="AG14" s="1060">
        <v>0</v>
      </c>
      <c r="AH14" s="1060">
        <v>0</v>
      </c>
      <c r="AI14" s="1060">
        <v>0</v>
      </c>
      <c r="AJ14" s="1060">
        <v>0</v>
      </c>
      <c r="AK14" s="1060">
        <v>0</v>
      </c>
      <c r="AL14" s="1060">
        <v>0</v>
      </c>
      <c r="AM14" s="1386">
        <v>0</v>
      </c>
      <c r="AN14" s="1386">
        <v>0</v>
      </c>
      <c r="AO14" s="2758"/>
      <c r="AP14" s="1387" t="s">
        <v>1007</v>
      </c>
      <c r="AQ14" s="1388"/>
      <c r="AR14" s="1386">
        <v>0</v>
      </c>
      <c r="AS14" s="1386">
        <v>0</v>
      </c>
      <c r="AT14" s="1060">
        <v>0</v>
      </c>
      <c r="AU14" s="1386"/>
      <c r="AV14" s="1386"/>
      <c r="AW14" s="1386"/>
      <c r="AX14" s="1060">
        <v>0</v>
      </c>
      <c r="AY14" s="1386">
        <v>0</v>
      </c>
      <c r="AZ14" s="1386">
        <v>0</v>
      </c>
      <c r="BA14" s="1386">
        <v>0</v>
      </c>
      <c r="BB14" s="1386">
        <v>0</v>
      </c>
      <c r="BC14" s="1386">
        <v>0</v>
      </c>
      <c r="BD14" s="1386">
        <v>0</v>
      </c>
      <c r="BE14" s="1386">
        <v>0</v>
      </c>
      <c r="BF14" s="1386">
        <v>0</v>
      </c>
      <c r="BG14" s="1060">
        <v>0</v>
      </c>
      <c r="BH14" s="1386">
        <v>0</v>
      </c>
      <c r="BI14" s="2758"/>
      <c r="BJ14" s="1387" t="s">
        <v>1007</v>
      </c>
      <c r="BK14" s="1388"/>
      <c r="BL14" s="1386">
        <v>0</v>
      </c>
      <c r="BM14" s="1386">
        <v>0</v>
      </c>
      <c r="BN14" s="1386">
        <v>0</v>
      </c>
      <c r="BO14" s="1060">
        <v>0</v>
      </c>
      <c r="BP14" s="1060">
        <v>0</v>
      </c>
      <c r="BQ14" s="1060">
        <v>0</v>
      </c>
      <c r="BR14" s="1386">
        <v>0</v>
      </c>
      <c r="BS14" s="1386">
        <v>0</v>
      </c>
      <c r="BT14" s="1386">
        <v>0</v>
      </c>
      <c r="BU14" s="1386">
        <v>0</v>
      </c>
      <c r="BV14" s="1044">
        <f t="shared" si="0"/>
        <v>0</v>
      </c>
    </row>
    <row r="15" spans="1:74" ht="11.25" customHeight="1">
      <c r="A15" s="2758"/>
      <c r="B15" s="1041" t="s">
        <v>1008</v>
      </c>
      <c r="C15" s="1042"/>
      <c r="D15" s="1060">
        <v>0</v>
      </c>
      <c r="E15" s="1060">
        <v>7109</v>
      </c>
      <c r="F15" s="1060">
        <v>0</v>
      </c>
      <c r="G15" s="1060">
        <v>0</v>
      </c>
      <c r="H15" s="1060">
        <v>6978</v>
      </c>
      <c r="I15" s="1060">
        <v>9036</v>
      </c>
      <c r="J15" s="1060">
        <v>0</v>
      </c>
      <c r="K15" s="1060">
        <v>18250</v>
      </c>
      <c r="L15" s="1060">
        <v>1485</v>
      </c>
      <c r="M15" s="1060">
        <v>32471</v>
      </c>
      <c r="N15" s="1386">
        <v>496</v>
      </c>
      <c r="O15" s="1060">
        <v>0</v>
      </c>
      <c r="P15" s="1060">
        <v>8274</v>
      </c>
      <c r="Q15" s="1060">
        <v>0</v>
      </c>
      <c r="R15" s="1060">
        <v>2669</v>
      </c>
      <c r="S15" s="1060">
        <v>0</v>
      </c>
      <c r="T15" s="1060">
        <v>0</v>
      </c>
      <c r="U15" s="2758"/>
      <c r="V15" s="1041" t="s">
        <v>1008</v>
      </c>
      <c r="W15" s="1042" t="s">
        <v>1009</v>
      </c>
      <c r="X15" s="1060">
        <v>0</v>
      </c>
      <c r="Y15" s="1060">
        <v>0</v>
      </c>
      <c r="Z15" s="1060">
        <v>0</v>
      </c>
      <c r="AA15" s="1060">
        <v>0</v>
      </c>
      <c r="AB15" s="1060">
        <v>60791</v>
      </c>
      <c r="AC15" s="1060">
        <v>9534</v>
      </c>
      <c r="AD15" s="1060">
        <v>5028</v>
      </c>
      <c r="AE15" s="1060">
        <v>0</v>
      </c>
      <c r="AF15" s="1060">
        <v>0</v>
      </c>
      <c r="AG15" s="1060">
        <v>0</v>
      </c>
      <c r="AH15" s="1060">
        <v>0</v>
      </c>
      <c r="AI15" s="1060">
        <v>0</v>
      </c>
      <c r="AJ15" s="1060">
        <v>263798</v>
      </c>
      <c r="AK15" s="1060">
        <v>9169</v>
      </c>
      <c r="AL15" s="1060">
        <v>0</v>
      </c>
      <c r="AM15" s="1386">
        <v>9602</v>
      </c>
      <c r="AN15" s="1386">
        <v>3501</v>
      </c>
      <c r="AO15" s="2758"/>
      <c r="AP15" s="1041" t="s">
        <v>1008</v>
      </c>
      <c r="AQ15" s="1042" t="s">
        <v>1009</v>
      </c>
      <c r="AR15" s="1386">
        <v>5930</v>
      </c>
      <c r="AS15" s="1386">
        <v>0</v>
      </c>
      <c r="AT15" s="1060">
        <v>85748</v>
      </c>
      <c r="AU15" s="1386"/>
      <c r="AV15" s="1386"/>
      <c r="AW15" s="1386"/>
      <c r="AX15" s="1060">
        <v>29179</v>
      </c>
      <c r="AY15" s="1386">
        <v>0</v>
      </c>
      <c r="AZ15" s="1386">
        <v>61</v>
      </c>
      <c r="BA15" s="1386">
        <v>1200</v>
      </c>
      <c r="BB15" s="1386">
        <v>0</v>
      </c>
      <c r="BC15" s="1386">
        <v>0</v>
      </c>
      <c r="BD15" s="1386">
        <v>2456</v>
      </c>
      <c r="BE15" s="1386">
        <v>26783</v>
      </c>
      <c r="BF15" s="1386">
        <v>327680</v>
      </c>
      <c r="BG15" s="1060">
        <v>4943</v>
      </c>
      <c r="BH15" s="1386">
        <v>2605</v>
      </c>
      <c r="BI15" s="2758"/>
      <c r="BJ15" s="1041" t="s">
        <v>1008</v>
      </c>
      <c r="BK15" s="1042" t="s">
        <v>1009</v>
      </c>
      <c r="BL15" s="1386">
        <v>0</v>
      </c>
      <c r="BM15" s="1386">
        <v>3687</v>
      </c>
      <c r="BN15" s="1386">
        <v>3637</v>
      </c>
      <c r="BO15" s="1060">
        <v>0</v>
      </c>
      <c r="BP15" s="1060">
        <v>10000</v>
      </c>
      <c r="BQ15" s="1060">
        <v>8034</v>
      </c>
      <c r="BR15" s="1386">
        <v>8386</v>
      </c>
      <c r="BS15" s="1386">
        <v>14167</v>
      </c>
      <c r="BT15" s="1386">
        <v>328</v>
      </c>
      <c r="BU15" s="1386">
        <v>7464</v>
      </c>
      <c r="BV15" s="1044">
        <f t="shared" si="0"/>
        <v>990479</v>
      </c>
    </row>
    <row r="16" spans="1:74" ht="11.25" customHeight="1">
      <c r="A16" s="2758"/>
      <c r="B16" s="1041" t="s">
        <v>1010</v>
      </c>
      <c r="C16" s="1042"/>
      <c r="D16" s="1060">
        <v>69122</v>
      </c>
      <c r="E16" s="1060">
        <v>539</v>
      </c>
      <c r="F16" s="1060">
        <v>62956</v>
      </c>
      <c r="G16" s="1060">
        <v>20160</v>
      </c>
      <c r="H16" s="1060">
        <v>41336</v>
      </c>
      <c r="I16" s="1060">
        <v>289424</v>
      </c>
      <c r="J16" s="1060">
        <v>0</v>
      </c>
      <c r="K16" s="1060">
        <v>329097</v>
      </c>
      <c r="L16" s="1060">
        <v>56985</v>
      </c>
      <c r="M16" s="1060">
        <v>100737</v>
      </c>
      <c r="N16" s="1386">
        <v>73569</v>
      </c>
      <c r="O16" s="1060">
        <v>62663</v>
      </c>
      <c r="P16" s="1060">
        <v>140551</v>
      </c>
      <c r="Q16" s="1060">
        <v>8159</v>
      </c>
      <c r="R16" s="1060">
        <v>134374</v>
      </c>
      <c r="S16" s="1060">
        <v>33897</v>
      </c>
      <c r="T16" s="1060">
        <v>0</v>
      </c>
      <c r="U16" s="2758"/>
      <c r="V16" s="1041" t="s">
        <v>1010</v>
      </c>
      <c r="W16" s="1042"/>
      <c r="X16" s="1060">
        <v>0</v>
      </c>
      <c r="Y16" s="1060">
        <v>0</v>
      </c>
      <c r="Z16" s="1060">
        <v>0</v>
      </c>
      <c r="AA16" s="1060">
        <v>0</v>
      </c>
      <c r="AB16" s="1060">
        <v>317512</v>
      </c>
      <c r="AC16" s="1060">
        <v>69962</v>
      </c>
      <c r="AD16" s="1060">
        <v>59374</v>
      </c>
      <c r="AE16" s="1060">
        <v>73304</v>
      </c>
      <c r="AF16" s="1060">
        <v>21473</v>
      </c>
      <c r="AG16" s="1060">
        <v>34604</v>
      </c>
      <c r="AH16" s="1060">
        <v>35396</v>
      </c>
      <c r="AI16" s="1060">
        <v>8827</v>
      </c>
      <c r="AJ16" s="1060">
        <v>242986</v>
      </c>
      <c r="AK16" s="1060">
        <v>27658</v>
      </c>
      <c r="AL16" s="1060">
        <v>33858</v>
      </c>
      <c r="AM16" s="1386">
        <v>35093</v>
      </c>
      <c r="AN16" s="1386">
        <v>51321</v>
      </c>
      <c r="AO16" s="2758"/>
      <c r="AP16" s="1041" t="s">
        <v>1010</v>
      </c>
      <c r="AQ16" s="1042"/>
      <c r="AR16" s="1386">
        <v>42187</v>
      </c>
      <c r="AS16" s="1386">
        <v>29504</v>
      </c>
      <c r="AT16" s="1060">
        <v>633584</v>
      </c>
      <c r="AU16" s="1386"/>
      <c r="AV16" s="1386"/>
      <c r="AW16" s="1386"/>
      <c r="AX16" s="1060">
        <v>195901</v>
      </c>
      <c r="AY16" s="1386">
        <v>288441</v>
      </c>
      <c r="AZ16" s="1386">
        <v>10101</v>
      </c>
      <c r="BA16" s="1386">
        <v>61236</v>
      </c>
      <c r="BB16" s="1386">
        <v>27468</v>
      </c>
      <c r="BC16" s="1386">
        <v>18182</v>
      </c>
      <c r="BD16" s="1386">
        <v>31063</v>
      </c>
      <c r="BE16" s="1386">
        <v>479094</v>
      </c>
      <c r="BF16" s="1386">
        <v>536429</v>
      </c>
      <c r="BG16" s="1060">
        <v>126288</v>
      </c>
      <c r="BH16" s="1386">
        <v>47201</v>
      </c>
      <c r="BI16" s="2758"/>
      <c r="BJ16" s="1041" t="s">
        <v>1010</v>
      </c>
      <c r="BK16" s="1042"/>
      <c r="BL16" s="1386">
        <v>11433</v>
      </c>
      <c r="BM16" s="1386">
        <v>16642</v>
      </c>
      <c r="BN16" s="1386">
        <v>3842</v>
      </c>
      <c r="BO16" s="1060">
        <v>41230</v>
      </c>
      <c r="BP16" s="1060">
        <v>16536</v>
      </c>
      <c r="BQ16" s="1060">
        <v>109439</v>
      </c>
      <c r="BR16" s="1386">
        <v>136808</v>
      </c>
      <c r="BS16" s="1386">
        <v>31845</v>
      </c>
      <c r="BT16" s="1386">
        <v>13913</v>
      </c>
      <c r="BU16" s="1386">
        <v>33</v>
      </c>
      <c r="BV16" s="1044">
        <f t="shared" si="0"/>
        <v>5343337</v>
      </c>
    </row>
    <row r="17" spans="1:74" ht="11.25" customHeight="1">
      <c r="A17" s="2758"/>
      <c r="B17" s="1387" t="s">
        <v>1011</v>
      </c>
      <c r="C17" s="1388"/>
      <c r="D17" s="1060">
        <v>1609</v>
      </c>
      <c r="E17" s="1060">
        <v>0</v>
      </c>
      <c r="F17" s="1060">
        <v>1606</v>
      </c>
      <c r="G17" s="1060">
        <v>41</v>
      </c>
      <c r="H17" s="1060">
        <v>2962</v>
      </c>
      <c r="I17" s="1060">
        <v>28572</v>
      </c>
      <c r="J17" s="1060">
        <v>0</v>
      </c>
      <c r="K17" s="1060">
        <v>44611</v>
      </c>
      <c r="L17" s="1060">
        <v>319</v>
      </c>
      <c r="M17" s="1060">
        <v>660</v>
      </c>
      <c r="N17" s="1386">
        <v>349</v>
      </c>
      <c r="O17" s="1060">
        <v>4136</v>
      </c>
      <c r="P17" s="1060">
        <v>1585</v>
      </c>
      <c r="Q17" s="1060">
        <v>359</v>
      </c>
      <c r="R17" s="1060">
        <v>2908</v>
      </c>
      <c r="S17" s="1060">
        <v>4951</v>
      </c>
      <c r="T17" s="1060">
        <v>0</v>
      </c>
      <c r="U17" s="2758"/>
      <c r="V17" s="1387" t="s">
        <v>1011</v>
      </c>
      <c r="W17" s="1388"/>
      <c r="X17" s="1060">
        <v>0</v>
      </c>
      <c r="Y17" s="1060">
        <v>2865</v>
      </c>
      <c r="Z17" s="1060">
        <v>0</v>
      </c>
      <c r="AA17" s="1060">
        <v>0</v>
      </c>
      <c r="AB17" s="1060">
        <v>1315</v>
      </c>
      <c r="AC17" s="1060">
        <v>1546</v>
      </c>
      <c r="AD17" s="1060">
        <v>19359</v>
      </c>
      <c r="AE17" s="1060">
        <v>10236</v>
      </c>
      <c r="AF17" s="1060">
        <v>2141</v>
      </c>
      <c r="AG17" s="1060">
        <v>832</v>
      </c>
      <c r="AH17" s="1060">
        <v>112</v>
      </c>
      <c r="AI17" s="1060">
        <v>22</v>
      </c>
      <c r="AJ17" s="1060">
        <v>8739</v>
      </c>
      <c r="AK17" s="1060">
        <v>1686</v>
      </c>
      <c r="AL17" s="1060">
        <v>164</v>
      </c>
      <c r="AM17" s="1386">
        <v>0</v>
      </c>
      <c r="AN17" s="1386">
        <v>17</v>
      </c>
      <c r="AO17" s="2758"/>
      <c r="AP17" s="1387" t="s">
        <v>1011</v>
      </c>
      <c r="AQ17" s="1388"/>
      <c r="AR17" s="1386">
        <v>0</v>
      </c>
      <c r="AS17" s="1386">
        <v>3593</v>
      </c>
      <c r="AT17" s="1060">
        <v>3876</v>
      </c>
      <c r="AU17" s="1386"/>
      <c r="AV17" s="1386"/>
      <c r="AW17" s="1386"/>
      <c r="AX17" s="1060">
        <v>1605</v>
      </c>
      <c r="AY17" s="1386">
        <v>731</v>
      </c>
      <c r="AZ17" s="1386">
        <v>2785</v>
      </c>
      <c r="BA17" s="1386">
        <v>32361</v>
      </c>
      <c r="BB17" s="1386">
        <v>7</v>
      </c>
      <c r="BC17" s="1386">
        <v>6338</v>
      </c>
      <c r="BD17" s="1386">
        <v>176</v>
      </c>
      <c r="BE17" s="1386">
        <v>9258</v>
      </c>
      <c r="BF17" s="1386">
        <v>102109</v>
      </c>
      <c r="BG17" s="1060">
        <v>18427</v>
      </c>
      <c r="BH17" s="1386">
        <v>533</v>
      </c>
      <c r="BI17" s="2758"/>
      <c r="BJ17" s="1387" t="s">
        <v>1011</v>
      </c>
      <c r="BK17" s="1388"/>
      <c r="BL17" s="1386">
        <v>0</v>
      </c>
      <c r="BM17" s="1386">
        <v>665</v>
      </c>
      <c r="BN17" s="1386">
        <v>163</v>
      </c>
      <c r="BO17" s="1060">
        <v>4302</v>
      </c>
      <c r="BP17" s="1060">
        <v>33</v>
      </c>
      <c r="BQ17" s="1060">
        <v>734</v>
      </c>
      <c r="BR17" s="1386">
        <v>14163</v>
      </c>
      <c r="BS17" s="1386">
        <v>873</v>
      </c>
      <c r="BT17" s="1386">
        <v>1517</v>
      </c>
      <c r="BU17" s="1386">
        <v>0</v>
      </c>
      <c r="BV17" s="1044">
        <f t="shared" si="0"/>
        <v>347951</v>
      </c>
    </row>
    <row r="18" spans="1:74" s="1384" customFormat="1" ht="11.25" customHeight="1">
      <c r="A18" s="2758"/>
      <c r="B18" s="2746" t="s">
        <v>589</v>
      </c>
      <c r="C18" s="2747"/>
      <c r="D18" s="1046">
        <v>14</v>
      </c>
      <c r="E18" s="1046">
        <v>962</v>
      </c>
      <c r="F18" s="1046">
        <v>0</v>
      </c>
      <c r="G18" s="1046">
        <v>0</v>
      </c>
      <c r="H18" s="1046">
        <v>29</v>
      </c>
      <c r="I18" s="1046">
        <v>250</v>
      </c>
      <c r="J18" s="1046">
        <v>0</v>
      </c>
      <c r="K18" s="1046">
        <v>0</v>
      </c>
      <c r="L18" s="1046">
        <v>0</v>
      </c>
      <c r="M18" s="1046">
        <v>0</v>
      </c>
      <c r="N18" s="1046">
        <v>1088</v>
      </c>
      <c r="O18" s="1046">
        <v>0</v>
      </c>
      <c r="P18" s="1046">
        <v>0</v>
      </c>
      <c r="Q18" s="1046">
        <v>0</v>
      </c>
      <c r="R18" s="1046">
        <v>0</v>
      </c>
      <c r="S18" s="1046">
        <v>0</v>
      </c>
      <c r="T18" s="1046">
        <v>0</v>
      </c>
      <c r="U18" s="2758"/>
      <c r="V18" s="2746" t="s">
        <v>589</v>
      </c>
      <c r="W18" s="2747"/>
      <c r="X18" s="1046">
        <v>0</v>
      </c>
      <c r="Y18" s="1046">
        <v>0</v>
      </c>
      <c r="Z18" s="1046">
        <v>0</v>
      </c>
      <c r="AA18" s="1046">
        <v>0</v>
      </c>
      <c r="AB18" s="1046">
        <v>485</v>
      </c>
      <c r="AC18" s="1046">
        <v>542</v>
      </c>
      <c r="AD18" s="1046">
        <v>0</v>
      </c>
      <c r="AE18" s="1046">
        <v>311</v>
      </c>
      <c r="AF18" s="1046">
        <v>0</v>
      </c>
      <c r="AG18" s="1046">
        <v>0</v>
      </c>
      <c r="AH18" s="1046">
        <v>0</v>
      </c>
      <c r="AI18" s="1046">
        <v>0</v>
      </c>
      <c r="AJ18" s="1046">
        <v>2</v>
      </c>
      <c r="AK18" s="1046">
        <v>0</v>
      </c>
      <c r="AL18" s="1046">
        <v>0</v>
      </c>
      <c r="AM18" s="1046">
        <v>0</v>
      </c>
      <c r="AN18" s="1046">
        <v>9161</v>
      </c>
      <c r="AO18" s="2758"/>
      <c r="AP18" s="2746" t="s">
        <v>589</v>
      </c>
      <c r="AQ18" s="2747"/>
      <c r="AR18" s="1046">
        <v>9899</v>
      </c>
      <c r="AS18" s="1046">
        <v>0</v>
      </c>
      <c r="AT18" s="1046">
        <v>2993</v>
      </c>
      <c r="AU18" s="1046"/>
      <c r="AV18" s="1046"/>
      <c r="AW18" s="1046"/>
      <c r="AX18" s="1046">
        <v>0</v>
      </c>
      <c r="AY18" s="1046">
        <v>8552</v>
      </c>
      <c r="AZ18" s="1046">
        <v>0</v>
      </c>
      <c r="BA18" s="1046">
        <v>1</v>
      </c>
      <c r="BB18" s="1046">
        <v>0</v>
      </c>
      <c r="BC18" s="1046">
        <v>0</v>
      </c>
      <c r="BD18" s="1046">
        <v>4</v>
      </c>
      <c r="BE18" s="1046">
        <v>0</v>
      </c>
      <c r="BF18" s="1046">
        <v>56200</v>
      </c>
      <c r="BG18" s="1046">
        <v>0</v>
      </c>
      <c r="BH18" s="1046">
        <v>10</v>
      </c>
      <c r="BI18" s="2758"/>
      <c r="BJ18" s="2746" t="s">
        <v>589</v>
      </c>
      <c r="BK18" s="2747"/>
      <c r="BL18" s="1046">
        <v>0</v>
      </c>
      <c r="BM18" s="1046">
        <v>4505</v>
      </c>
      <c r="BN18" s="1046">
        <v>0</v>
      </c>
      <c r="BO18" s="1046">
        <v>0</v>
      </c>
      <c r="BP18" s="1046">
        <v>0</v>
      </c>
      <c r="BQ18" s="1046">
        <v>0</v>
      </c>
      <c r="BR18" s="1046">
        <v>0</v>
      </c>
      <c r="BS18" s="1046">
        <v>0</v>
      </c>
      <c r="BT18" s="1046">
        <v>373</v>
      </c>
      <c r="BU18" s="1046">
        <v>0</v>
      </c>
      <c r="BV18" s="1385">
        <f t="shared" si="0"/>
        <v>95381</v>
      </c>
    </row>
    <row r="19" spans="1:74" s="1384" customFormat="1" ht="11.25" customHeight="1">
      <c r="A19" s="2758"/>
      <c r="B19" s="2746" t="s">
        <v>590</v>
      </c>
      <c r="C19" s="2747"/>
      <c r="D19" s="1046">
        <v>780044</v>
      </c>
      <c r="E19" s="1046">
        <v>91473</v>
      </c>
      <c r="F19" s="1046">
        <v>485128</v>
      </c>
      <c r="G19" s="1046">
        <v>163305</v>
      </c>
      <c r="H19" s="1046">
        <v>244023</v>
      </c>
      <c r="I19" s="1046">
        <v>2312979</v>
      </c>
      <c r="J19" s="1046">
        <v>14265</v>
      </c>
      <c r="K19" s="1046">
        <v>2323808</v>
      </c>
      <c r="L19" s="1046">
        <v>555759</v>
      </c>
      <c r="M19" s="1046">
        <v>279331</v>
      </c>
      <c r="N19" s="1046">
        <v>667749</v>
      </c>
      <c r="O19" s="1046">
        <v>757563</v>
      </c>
      <c r="P19" s="1046">
        <v>1017036</v>
      </c>
      <c r="Q19" s="1046">
        <v>246674</v>
      </c>
      <c r="R19" s="1046">
        <v>510570</v>
      </c>
      <c r="S19" s="1046">
        <v>155961</v>
      </c>
      <c r="T19" s="1046">
        <v>16890</v>
      </c>
      <c r="U19" s="2758"/>
      <c r="V19" s="2746" t="s">
        <v>590</v>
      </c>
      <c r="W19" s="2747"/>
      <c r="X19" s="1046">
        <v>79929</v>
      </c>
      <c r="Y19" s="1046">
        <v>3235486</v>
      </c>
      <c r="Z19" s="1046">
        <v>65350</v>
      </c>
      <c r="AA19" s="1046">
        <v>37952</v>
      </c>
      <c r="AB19" s="1046">
        <v>1673304</v>
      </c>
      <c r="AC19" s="1046">
        <v>654653</v>
      </c>
      <c r="AD19" s="1046">
        <v>355822</v>
      </c>
      <c r="AE19" s="1046">
        <v>451764</v>
      </c>
      <c r="AF19" s="1046">
        <v>203266</v>
      </c>
      <c r="AG19" s="1046">
        <v>230760</v>
      </c>
      <c r="AH19" s="1046">
        <v>106585</v>
      </c>
      <c r="AI19" s="1046">
        <v>127528</v>
      </c>
      <c r="AJ19" s="1046">
        <v>1955124</v>
      </c>
      <c r="AK19" s="1046">
        <v>260578</v>
      </c>
      <c r="AL19" s="1046">
        <v>135052</v>
      </c>
      <c r="AM19" s="1046">
        <v>229114</v>
      </c>
      <c r="AN19" s="1046">
        <v>152484</v>
      </c>
      <c r="AO19" s="2758"/>
      <c r="AP19" s="2746" t="s">
        <v>590</v>
      </c>
      <c r="AQ19" s="2747"/>
      <c r="AR19" s="1046">
        <v>137024</v>
      </c>
      <c r="AS19" s="1046">
        <v>170912</v>
      </c>
      <c r="AT19" s="1046">
        <v>4717871</v>
      </c>
      <c r="AU19" s="1046"/>
      <c r="AV19" s="1046"/>
      <c r="AW19" s="1046"/>
      <c r="AX19" s="1046">
        <v>1519621</v>
      </c>
      <c r="AY19" s="1046">
        <v>1835217</v>
      </c>
      <c r="AZ19" s="1046">
        <v>165624</v>
      </c>
      <c r="BA19" s="1046">
        <v>439269</v>
      </c>
      <c r="BB19" s="1046">
        <v>157133</v>
      </c>
      <c r="BC19" s="1046">
        <v>147306</v>
      </c>
      <c r="BD19" s="1046">
        <v>253161</v>
      </c>
      <c r="BE19" s="1046">
        <v>3341155</v>
      </c>
      <c r="BF19" s="1046">
        <v>5669875</v>
      </c>
      <c r="BG19" s="1046">
        <v>1004584</v>
      </c>
      <c r="BH19" s="1046">
        <v>154003</v>
      </c>
      <c r="BI19" s="2758"/>
      <c r="BJ19" s="2746" t="s">
        <v>590</v>
      </c>
      <c r="BK19" s="2747"/>
      <c r="BL19" s="1046">
        <v>149125</v>
      </c>
      <c r="BM19" s="1046">
        <v>125381</v>
      </c>
      <c r="BN19" s="1046">
        <v>199912</v>
      </c>
      <c r="BO19" s="1046">
        <v>191194</v>
      </c>
      <c r="BP19" s="1046">
        <v>111639</v>
      </c>
      <c r="BQ19" s="1046">
        <v>804744</v>
      </c>
      <c r="BR19" s="1046">
        <v>528914</v>
      </c>
      <c r="BS19" s="1046">
        <v>271953</v>
      </c>
      <c r="BT19" s="1046">
        <v>74287</v>
      </c>
      <c r="BU19" s="1046">
        <v>75463</v>
      </c>
      <c r="BV19" s="1385">
        <f t="shared" si="0"/>
        <v>42822676</v>
      </c>
    </row>
    <row r="20" spans="1:74" ht="11.25" customHeight="1">
      <c r="A20" s="2758"/>
      <c r="B20" s="2746" t="s">
        <v>591</v>
      </c>
      <c r="C20" s="2747"/>
      <c r="D20" s="1060">
        <v>724377</v>
      </c>
      <c r="E20" s="1060">
        <v>85348</v>
      </c>
      <c r="F20" s="1060">
        <v>449105</v>
      </c>
      <c r="G20" s="1060">
        <v>156137</v>
      </c>
      <c r="H20" s="1060">
        <v>225651</v>
      </c>
      <c r="I20" s="1060">
        <v>2208315</v>
      </c>
      <c r="J20" s="1060">
        <v>14265</v>
      </c>
      <c r="K20" s="1060">
        <v>2147375</v>
      </c>
      <c r="L20" s="1060">
        <v>482782</v>
      </c>
      <c r="M20" s="1060">
        <v>245997</v>
      </c>
      <c r="N20" s="1386">
        <v>627731</v>
      </c>
      <c r="O20" s="1060">
        <v>723888</v>
      </c>
      <c r="P20" s="1060">
        <v>1000419</v>
      </c>
      <c r="Q20" s="1060">
        <v>221402</v>
      </c>
      <c r="R20" s="1060">
        <v>487291</v>
      </c>
      <c r="S20" s="1060">
        <v>153767</v>
      </c>
      <c r="T20" s="1060">
        <v>16890</v>
      </c>
      <c r="U20" s="2758"/>
      <c r="V20" s="2746" t="s">
        <v>591</v>
      </c>
      <c r="W20" s="2747"/>
      <c r="X20" s="1060">
        <v>79929</v>
      </c>
      <c r="Y20" s="1060">
        <v>3202747</v>
      </c>
      <c r="Z20" s="1060">
        <v>65350</v>
      </c>
      <c r="AA20" s="1060">
        <v>37952</v>
      </c>
      <c r="AB20" s="1060">
        <v>1534554</v>
      </c>
      <c r="AC20" s="1060">
        <v>612413</v>
      </c>
      <c r="AD20" s="1060">
        <v>313403</v>
      </c>
      <c r="AE20" s="1060">
        <v>416510</v>
      </c>
      <c r="AF20" s="1060">
        <v>170117</v>
      </c>
      <c r="AG20" s="1060">
        <v>225940</v>
      </c>
      <c r="AH20" s="1060">
        <v>105783</v>
      </c>
      <c r="AI20" s="1060">
        <v>112824</v>
      </c>
      <c r="AJ20" s="1060">
        <v>1789505</v>
      </c>
      <c r="AK20" s="1060">
        <v>237205</v>
      </c>
      <c r="AL20" s="1060">
        <v>134705</v>
      </c>
      <c r="AM20" s="1386">
        <v>210084</v>
      </c>
      <c r="AN20" s="1386">
        <v>145113</v>
      </c>
      <c r="AO20" s="2758"/>
      <c r="AP20" s="2746" t="s">
        <v>591</v>
      </c>
      <c r="AQ20" s="2747"/>
      <c r="AR20" s="1386">
        <v>127677</v>
      </c>
      <c r="AS20" s="1386">
        <v>147590</v>
      </c>
      <c r="AT20" s="1060">
        <v>4508918</v>
      </c>
      <c r="AU20" s="1386"/>
      <c r="AV20" s="1386"/>
      <c r="AW20" s="1386"/>
      <c r="AX20" s="1060">
        <v>1399583</v>
      </c>
      <c r="AY20" s="1386">
        <v>1668786</v>
      </c>
      <c r="AZ20" s="1386">
        <v>155641</v>
      </c>
      <c r="BA20" s="1386">
        <v>393671</v>
      </c>
      <c r="BB20" s="1386">
        <v>142053</v>
      </c>
      <c r="BC20" s="1386">
        <v>126466</v>
      </c>
      <c r="BD20" s="1386">
        <v>237539</v>
      </c>
      <c r="BE20" s="1386">
        <v>2963020</v>
      </c>
      <c r="BF20" s="1386">
        <v>5059839</v>
      </c>
      <c r="BG20" s="1060">
        <v>927274</v>
      </c>
      <c r="BH20" s="1386">
        <v>143647</v>
      </c>
      <c r="BI20" s="2758"/>
      <c r="BJ20" s="2746" t="s">
        <v>591</v>
      </c>
      <c r="BK20" s="2747"/>
      <c r="BL20" s="1386">
        <v>133231</v>
      </c>
      <c r="BM20" s="1386">
        <v>117543</v>
      </c>
      <c r="BN20" s="1386">
        <v>165332</v>
      </c>
      <c r="BO20" s="1060">
        <v>175976</v>
      </c>
      <c r="BP20" s="1060">
        <v>101069</v>
      </c>
      <c r="BQ20" s="1060">
        <v>745049</v>
      </c>
      <c r="BR20" s="1386">
        <v>482580</v>
      </c>
      <c r="BS20" s="1386">
        <v>227313</v>
      </c>
      <c r="BT20" s="1386">
        <v>68970</v>
      </c>
      <c r="BU20" s="1386">
        <v>65134</v>
      </c>
      <c r="BV20" s="1044">
        <f t="shared" si="0"/>
        <v>39648775</v>
      </c>
    </row>
    <row r="21" spans="1:74" ht="11.25" customHeight="1">
      <c r="A21" s="2758"/>
      <c r="B21" s="2746" t="s">
        <v>592</v>
      </c>
      <c r="C21" s="2747"/>
      <c r="D21" s="1060">
        <v>259332</v>
      </c>
      <c r="E21" s="1060">
        <v>5597</v>
      </c>
      <c r="F21" s="1060">
        <v>90285</v>
      </c>
      <c r="G21" s="1060">
        <v>28258</v>
      </c>
      <c r="H21" s="1060">
        <v>7986</v>
      </c>
      <c r="I21" s="1060">
        <v>289395</v>
      </c>
      <c r="J21" s="1060">
        <v>0</v>
      </c>
      <c r="K21" s="1060">
        <v>360554</v>
      </c>
      <c r="L21" s="1060">
        <v>63131</v>
      </c>
      <c r="M21" s="1060">
        <v>12977</v>
      </c>
      <c r="N21" s="1386">
        <v>68127</v>
      </c>
      <c r="O21" s="1060">
        <v>141635</v>
      </c>
      <c r="P21" s="1060">
        <v>116938</v>
      </c>
      <c r="Q21" s="1060">
        <v>47583</v>
      </c>
      <c r="R21" s="1060">
        <v>33453</v>
      </c>
      <c r="S21" s="1060">
        <v>13578</v>
      </c>
      <c r="T21" s="1060">
        <v>11176</v>
      </c>
      <c r="U21" s="2758"/>
      <c r="V21" s="2746" t="s">
        <v>592</v>
      </c>
      <c r="W21" s="2747"/>
      <c r="X21" s="1060">
        <v>25462</v>
      </c>
      <c r="Y21" s="1060">
        <v>9443</v>
      </c>
      <c r="Z21" s="1060">
        <v>4000</v>
      </c>
      <c r="AA21" s="1060">
        <v>500</v>
      </c>
      <c r="AB21" s="1060">
        <v>451035</v>
      </c>
      <c r="AC21" s="1060">
        <v>153549</v>
      </c>
      <c r="AD21" s="1060">
        <v>30095</v>
      </c>
      <c r="AE21" s="1060">
        <v>149561</v>
      </c>
      <c r="AF21" s="1060">
        <v>2358</v>
      </c>
      <c r="AG21" s="1060">
        <v>88195</v>
      </c>
      <c r="AH21" s="1060">
        <v>7629</v>
      </c>
      <c r="AI21" s="1060">
        <v>29982</v>
      </c>
      <c r="AJ21" s="1060">
        <v>9361</v>
      </c>
      <c r="AK21" s="1060">
        <v>26746</v>
      </c>
      <c r="AL21" s="1060">
        <v>17483</v>
      </c>
      <c r="AM21" s="1386">
        <v>25421</v>
      </c>
      <c r="AN21" s="1386">
        <v>22861</v>
      </c>
      <c r="AO21" s="2758"/>
      <c r="AP21" s="2746" t="s">
        <v>592</v>
      </c>
      <c r="AQ21" s="2747"/>
      <c r="AR21" s="1386">
        <v>8880</v>
      </c>
      <c r="AS21" s="1386">
        <v>8754</v>
      </c>
      <c r="AT21" s="1060">
        <v>102814</v>
      </c>
      <c r="AU21" s="1386"/>
      <c r="AV21" s="1386"/>
      <c r="AW21" s="1386"/>
      <c r="AX21" s="1060">
        <v>396221</v>
      </c>
      <c r="AY21" s="1386">
        <v>172933</v>
      </c>
      <c r="AZ21" s="1386">
        <v>46114</v>
      </c>
      <c r="BA21" s="1386">
        <v>19796</v>
      </c>
      <c r="BB21" s="1386">
        <v>12278</v>
      </c>
      <c r="BC21" s="1386">
        <v>10238</v>
      </c>
      <c r="BD21" s="1386">
        <v>0</v>
      </c>
      <c r="BE21" s="1386">
        <v>340788</v>
      </c>
      <c r="BF21" s="1386">
        <v>193790</v>
      </c>
      <c r="BG21" s="1060">
        <v>61353</v>
      </c>
      <c r="BH21" s="1386">
        <v>42697</v>
      </c>
      <c r="BI21" s="2758"/>
      <c r="BJ21" s="2746" t="s">
        <v>592</v>
      </c>
      <c r="BK21" s="2747"/>
      <c r="BL21" s="1386">
        <v>61117</v>
      </c>
      <c r="BM21" s="1386">
        <v>24748</v>
      </c>
      <c r="BN21" s="1386">
        <v>23250</v>
      </c>
      <c r="BO21" s="1060">
        <v>14569</v>
      </c>
      <c r="BP21" s="1060">
        <v>10807</v>
      </c>
      <c r="BQ21" s="1060">
        <v>121979</v>
      </c>
      <c r="BR21" s="1386">
        <v>40820</v>
      </c>
      <c r="BS21" s="1386">
        <v>38883</v>
      </c>
      <c r="BT21" s="1386">
        <v>16771</v>
      </c>
      <c r="BU21" s="1386">
        <v>7189</v>
      </c>
      <c r="BV21" s="1044">
        <f t="shared" si="0"/>
        <v>4380475</v>
      </c>
    </row>
    <row r="22" spans="1:74" ht="11.25" customHeight="1">
      <c r="A22" s="2758"/>
      <c r="B22" s="2746" t="s">
        <v>593</v>
      </c>
      <c r="C22" s="2747"/>
      <c r="D22" s="1060">
        <v>0</v>
      </c>
      <c r="E22" s="1060">
        <v>0</v>
      </c>
      <c r="F22" s="1060">
        <v>0</v>
      </c>
      <c r="G22" s="1060">
        <v>0</v>
      </c>
      <c r="H22" s="1060">
        <v>0</v>
      </c>
      <c r="I22" s="1060">
        <v>0</v>
      </c>
      <c r="J22" s="1060">
        <v>0</v>
      </c>
      <c r="K22" s="1060">
        <v>0</v>
      </c>
      <c r="L22" s="1060">
        <v>0</v>
      </c>
      <c r="M22" s="1060">
        <v>0</v>
      </c>
      <c r="N22" s="1386">
        <v>0</v>
      </c>
      <c r="O22" s="1060">
        <v>0</v>
      </c>
      <c r="P22" s="1060">
        <v>0</v>
      </c>
      <c r="Q22" s="1060">
        <v>0</v>
      </c>
      <c r="R22" s="1060">
        <v>0</v>
      </c>
      <c r="S22" s="1060">
        <v>0</v>
      </c>
      <c r="T22" s="1060">
        <v>0</v>
      </c>
      <c r="U22" s="2758"/>
      <c r="V22" s="2746" t="s">
        <v>593</v>
      </c>
      <c r="W22" s="2747"/>
      <c r="X22" s="1060">
        <v>985</v>
      </c>
      <c r="Y22" s="1060">
        <v>1588</v>
      </c>
      <c r="Z22" s="1060">
        <v>4000</v>
      </c>
      <c r="AA22" s="1060">
        <v>1000</v>
      </c>
      <c r="AB22" s="1060">
        <v>0</v>
      </c>
      <c r="AC22" s="1060">
        <v>7970</v>
      </c>
      <c r="AD22" s="1060">
        <v>0</v>
      </c>
      <c r="AE22" s="1060">
        <v>0</v>
      </c>
      <c r="AF22" s="1060">
        <v>8647</v>
      </c>
      <c r="AG22" s="1060">
        <v>0</v>
      </c>
      <c r="AH22" s="1060">
        <v>0</v>
      </c>
      <c r="AI22" s="1060">
        <v>0</v>
      </c>
      <c r="AJ22" s="1060">
        <v>348487</v>
      </c>
      <c r="AK22" s="1060">
        <v>0</v>
      </c>
      <c r="AL22" s="1060">
        <v>0</v>
      </c>
      <c r="AM22" s="1386">
        <v>0</v>
      </c>
      <c r="AN22" s="1386">
        <v>0</v>
      </c>
      <c r="AO22" s="2758"/>
      <c r="AP22" s="2746" t="s">
        <v>593</v>
      </c>
      <c r="AQ22" s="2747"/>
      <c r="AR22" s="1386">
        <v>0</v>
      </c>
      <c r="AS22" s="1386">
        <v>0</v>
      </c>
      <c r="AT22" s="1060">
        <v>1379309</v>
      </c>
      <c r="AU22" s="1386"/>
      <c r="AV22" s="1386"/>
      <c r="AW22" s="1386"/>
      <c r="AX22" s="1060">
        <v>0</v>
      </c>
      <c r="AY22" s="1386">
        <v>0</v>
      </c>
      <c r="AZ22" s="1386">
        <v>0</v>
      </c>
      <c r="BA22" s="1386">
        <v>0</v>
      </c>
      <c r="BB22" s="1386">
        <v>0</v>
      </c>
      <c r="BC22" s="1386">
        <v>0</v>
      </c>
      <c r="BD22" s="1386">
        <v>30497</v>
      </c>
      <c r="BE22" s="1386">
        <v>0</v>
      </c>
      <c r="BF22" s="1386">
        <v>747211</v>
      </c>
      <c r="BG22" s="1060">
        <v>92822</v>
      </c>
      <c r="BH22" s="1386">
        <v>0</v>
      </c>
      <c r="BI22" s="2758"/>
      <c r="BJ22" s="2746" t="s">
        <v>593</v>
      </c>
      <c r="BK22" s="2747"/>
      <c r="BL22" s="1386">
        <v>0</v>
      </c>
      <c r="BM22" s="1386">
        <v>0</v>
      </c>
      <c r="BN22" s="1386">
        <v>0</v>
      </c>
      <c r="BO22" s="1060">
        <v>0</v>
      </c>
      <c r="BP22" s="1060">
        <v>0</v>
      </c>
      <c r="BQ22" s="1060">
        <v>0</v>
      </c>
      <c r="BR22" s="1386">
        <v>0</v>
      </c>
      <c r="BS22" s="1386">
        <v>0</v>
      </c>
      <c r="BT22" s="1386">
        <v>0</v>
      </c>
      <c r="BU22" s="1386">
        <v>0</v>
      </c>
      <c r="BV22" s="1044">
        <f t="shared" si="0"/>
        <v>2622516</v>
      </c>
    </row>
    <row r="23" spans="1:74" ht="11.25" customHeight="1">
      <c r="A23" s="2758"/>
      <c r="B23" s="2746" t="s">
        <v>594</v>
      </c>
      <c r="C23" s="2747"/>
      <c r="D23" s="1060">
        <v>94936</v>
      </c>
      <c r="E23" s="1060">
        <v>4402</v>
      </c>
      <c r="F23" s="1060">
        <v>83946</v>
      </c>
      <c r="G23" s="1060">
        <v>23749</v>
      </c>
      <c r="H23" s="1060">
        <v>26570</v>
      </c>
      <c r="I23" s="1060">
        <v>329449</v>
      </c>
      <c r="J23" s="1060">
        <v>0</v>
      </c>
      <c r="K23" s="1060">
        <v>180379</v>
      </c>
      <c r="L23" s="1060">
        <v>79039</v>
      </c>
      <c r="M23" s="1060">
        <v>19077</v>
      </c>
      <c r="N23" s="1386">
        <v>158962</v>
      </c>
      <c r="O23" s="1060">
        <v>132678</v>
      </c>
      <c r="P23" s="1060">
        <v>235348</v>
      </c>
      <c r="Q23" s="1060">
        <v>19745</v>
      </c>
      <c r="R23" s="1060">
        <v>39946</v>
      </c>
      <c r="S23" s="1060">
        <v>20304</v>
      </c>
      <c r="T23" s="1060">
        <v>0</v>
      </c>
      <c r="U23" s="2758"/>
      <c r="V23" s="2746" t="s">
        <v>594</v>
      </c>
      <c r="W23" s="2747"/>
      <c r="X23" s="1060">
        <v>31497</v>
      </c>
      <c r="Y23" s="1060">
        <v>0</v>
      </c>
      <c r="Z23" s="1060">
        <v>4000</v>
      </c>
      <c r="AA23" s="1060">
        <v>3349</v>
      </c>
      <c r="AB23" s="1060">
        <v>164444</v>
      </c>
      <c r="AC23" s="1060">
        <v>107229</v>
      </c>
      <c r="AD23" s="1060">
        <v>49125</v>
      </c>
      <c r="AE23" s="1060">
        <v>10006</v>
      </c>
      <c r="AF23" s="1060">
        <v>17251</v>
      </c>
      <c r="AG23" s="1060">
        <v>8013</v>
      </c>
      <c r="AH23" s="1060">
        <v>28230</v>
      </c>
      <c r="AI23" s="1060">
        <v>13972</v>
      </c>
      <c r="AJ23" s="1060">
        <v>157091</v>
      </c>
      <c r="AK23" s="1060">
        <v>32247</v>
      </c>
      <c r="AL23" s="1060">
        <v>18518</v>
      </c>
      <c r="AM23" s="1386">
        <v>22104</v>
      </c>
      <c r="AN23" s="1386">
        <v>4210</v>
      </c>
      <c r="AO23" s="2758"/>
      <c r="AP23" s="2746" t="s">
        <v>594</v>
      </c>
      <c r="AQ23" s="2747"/>
      <c r="AR23" s="1386">
        <v>25333</v>
      </c>
      <c r="AS23" s="1386">
        <v>24256</v>
      </c>
      <c r="AT23" s="1060">
        <v>206436</v>
      </c>
      <c r="AU23" s="1386"/>
      <c r="AV23" s="1386"/>
      <c r="AW23" s="1386"/>
      <c r="AX23" s="1060">
        <v>122640</v>
      </c>
      <c r="AY23" s="1386">
        <v>213482</v>
      </c>
      <c r="AZ23" s="1386">
        <v>7700</v>
      </c>
      <c r="BA23" s="1386">
        <v>30196</v>
      </c>
      <c r="BB23" s="1386">
        <v>18676</v>
      </c>
      <c r="BC23" s="1386">
        <v>6496</v>
      </c>
      <c r="BD23" s="1386">
        <v>38393</v>
      </c>
      <c r="BE23" s="1386">
        <v>483670</v>
      </c>
      <c r="BF23" s="1386">
        <v>758289</v>
      </c>
      <c r="BG23" s="1060">
        <v>136716</v>
      </c>
      <c r="BH23" s="1386">
        <v>15533</v>
      </c>
      <c r="BI23" s="2758"/>
      <c r="BJ23" s="2746" t="s">
        <v>594</v>
      </c>
      <c r="BK23" s="2747"/>
      <c r="BL23" s="1386">
        <v>0</v>
      </c>
      <c r="BM23" s="1386">
        <v>0</v>
      </c>
      <c r="BN23" s="1386">
        <v>38930</v>
      </c>
      <c r="BO23" s="1060">
        <v>9182</v>
      </c>
      <c r="BP23" s="1060">
        <v>2377</v>
      </c>
      <c r="BQ23" s="1060">
        <v>92667</v>
      </c>
      <c r="BR23" s="1386">
        <v>62919</v>
      </c>
      <c r="BS23" s="1386">
        <v>29392</v>
      </c>
      <c r="BT23" s="1386">
        <v>0</v>
      </c>
      <c r="BU23" s="1386">
        <v>9370</v>
      </c>
      <c r="BV23" s="1044">
        <f t="shared" si="0"/>
        <v>4452469</v>
      </c>
    </row>
    <row r="24" spans="1:74" ht="11.25" customHeight="1">
      <c r="A24" s="2758"/>
      <c r="B24" s="2746" t="s">
        <v>595</v>
      </c>
      <c r="C24" s="2747"/>
      <c r="D24" s="1060">
        <v>0</v>
      </c>
      <c r="E24" s="1060">
        <v>0</v>
      </c>
      <c r="F24" s="1060">
        <v>0</v>
      </c>
      <c r="G24" s="1060">
        <v>0</v>
      </c>
      <c r="H24" s="1060">
        <v>0</v>
      </c>
      <c r="I24" s="1060">
        <v>0</v>
      </c>
      <c r="J24" s="1060">
        <v>14265</v>
      </c>
      <c r="K24" s="1060">
        <v>0</v>
      </c>
      <c r="L24" s="1060">
        <v>0</v>
      </c>
      <c r="M24" s="1060">
        <v>0</v>
      </c>
      <c r="N24" s="1386">
        <v>0</v>
      </c>
      <c r="O24" s="1060">
        <v>0</v>
      </c>
      <c r="P24" s="1060">
        <v>0</v>
      </c>
      <c r="Q24" s="1060">
        <v>0</v>
      </c>
      <c r="R24" s="1060">
        <v>0</v>
      </c>
      <c r="S24" s="1060">
        <v>0</v>
      </c>
      <c r="T24" s="1060">
        <v>0</v>
      </c>
      <c r="U24" s="2758"/>
      <c r="V24" s="2746" t="s">
        <v>595</v>
      </c>
      <c r="W24" s="2747"/>
      <c r="X24" s="1060">
        <v>9545</v>
      </c>
      <c r="Y24" s="1060">
        <v>23541</v>
      </c>
      <c r="Z24" s="1060">
        <v>4000</v>
      </c>
      <c r="AA24" s="1060">
        <v>24687</v>
      </c>
      <c r="AB24" s="1060">
        <v>0</v>
      </c>
      <c r="AC24" s="1060">
        <v>0</v>
      </c>
      <c r="AD24" s="1060">
        <v>0</v>
      </c>
      <c r="AE24" s="1060">
        <v>0</v>
      </c>
      <c r="AF24" s="1060">
        <v>0</v>
      </c>
      <c r="AG24" s="1060">
        <v>0</v>
      </c>
      <c r="AH24" s="1060">
        <v>0</v>
      </c>
      <c r="AI24" s="1060">
        <v>0</v>
      </c>
      <c r="AJ24" s="1060">
        <v>217804</v>
      </c>
      <c r="AK24" s="1060">
        <v>0</v>
      </c>
      <c r="AL24" s="1060">
        <v>0</v>
      </c>
      <c r="AM24" s="1386">
        <v>0</v>
      </c>
      <c r="AN24" s="1386">
        <v>0</v>
      </c>
      <c r="AO24" s="2758"/>
      <c r="AP24" s="2746" t="s">
        <v>595</v>
      </c>
      <c r="AQ24" s="2747"/>
      <c r="AR24" s="1386">
        <v>0</v>
      </c>
      <c r="AS24" s="1386">
        <v>0</v>
      </c>
      <c r="AT24" s="1060">
        <v>415172</v>
      </c>
      <c r="AU24" s="1386"/>
      <c r="AV24" s="1386"/>
      <c r="AW24" s="1386"/>
      <c r="AX24" s="1060">
        <v>0</v>
      </c>
      <c r="AY24" s="1386">
        <v>0</v>
      </c>
      <c r="AZ24" s="1386">
        <v>0</v>
      </c>
      <c r="BA24" s="1386">
        <v>13461</v>
      </c>
      <c r="BB24" s="1386">
        <v>0</v>
      </c>
      <c r="BC24" s="1386">
        <v>0</v>
      </c>
      <c r="BD24" s="1386">
        <v>3743</v>
      </c>
      <c r="BE24" s="1386">
        <v>0</v>
      </c>
      <c r="BF24" s="1386">
        <v>108029</v>
      </c>
      <c r="BG24" s="1060">
        <v>0</v>
      </c>
      <c r="BH24" s="1386">
        <v>0</v>
      </c>
      <c r="BI24" s="2758"/>
      <c r="BJ24" s="2746" t="s">
        <v>595</v>
      </c>
      <c r="BK24" s="2747"/>
      <c r="BL24" s="1386">
        <v>0</v>
      </c>
      <c r="BM24" s="1386">
        <v>0</v>
      </c>
      <c r="BN24" s="1386">
        <v>0</v>
      </c>
      <c r="BO24" s="1060">
        <v>0</v>
      </c>
      <c r="BP24" s="1060">
        <v>0</v>
      </c>
      <c r="BQ24" s="1060">
        <v>0</v>
      </c>
      <c r="BR24" s="1386">
        <v>0</v>
      </c>
      <c r="BS24" s="1386">
        <v>0</v>
      </c>
      <c r="BT24" s="1386">
        <v>0</v>
      </c>
      <c r="BU24" s="1386">
        <v>0</v>
      </c>
      <c r="BV24" s="1044">
        <f t="shared" si="0"/>
        <v>834247</v>
      </c>
    </row>
    <row r="25" spans="1:74" ht="11.25" customHeight="1">
      <c r="A25" s="2758"/>
      <c r="B25" s="2746" t="s">
        <v>596</v>
      </c>
      <c r="C25" s="2747"/>
      <c r="D25" s="1060">
        <v>1099</v>
      </c>
      <c r="E25" s="1060">
        <v>993</v>
      </c>
      <c r="F25" s="1060">
        <v>3398</v>
      </c>
      <c r="G25" s="1060">
        <v>0</v>
      </c>
      <c r="H25" s="1060">
        <v>1694</v>
      </c>
      <c r="I25" s="1060">
        <v>29302</v>
      </c>
      <c r="J25" s="1060">
        <v>0</v>
      </c>
      <c r="K25" s="1060">
        <v>1106</v>
      </c>
      <c r="L25" s="1060">
        <v>6980</v>
      </c>
      <c r="M25" s="1060">
        <v>0</v>
      </c>
      <c r="N25" s="1386">
        <v>0</v>
      </c>
      <c r="O25" s="1060">
        <v>7771</v>
      </c>
      <c r="P25" s="1060">
        <v>436</v>
      </c>
      <c r="Q25" s="1060">
        <v>6335</v>
      </c>
      <c r="R25" s="1060">
        <v>0</v>
      </c>
      <c r="S25" s="1060">
        <v>0</v>
      </c>
      <c r="T25" s="1060">
        <v>0</v>
      </c>
      <c r="U25" s="2758"/>
      <c r="V25" s="2746" t="s">
        <v>596</v>
      </c>
      <c r="W25" s="2747"/>
      <c r="X25" s="1060">
        <v>0</v>
      </c>
      <c r="Y25" s="1060">
        <v>191</v>
      </c>
      <c r="Z25" s="1060">
        <v>20000</v>
      </c>
      <c r="AA25" s="1060">
        <v>2477</v>
      </c>
      <c r="AB25" s="1060">
        <v>0</v>
      </c>
      <c r="AC25" s="1060">
        <v>0</v>
      </c>
      <c r="AD25" s="1060">
        <v>141</v>
      </c>
      <c r="AE25" s="1060">
        <v>3840</v>
      </c>
      <c r="AF25" s="1060">
        <v>900</v>
      </c>
      <c r="AG25" s="1060">
        <v>840</v>
      </c>
      <c r="AH25" s="1060">
        <v>0</v>
      </c>
      <c r="AI25" s="1060">
        <v>0</v>
      </c>
      <c r="AJ25" s="1060">
        <v>8020</v>
      </c>
      <c r="AK25" s="1060">
        <v>0</v>
      </c>
      <c r="AL25" s="1060">
        <v>124</v>
      </c>
      <c r="AM25" s="1386">
        <v>0</v>
      </c>
      <c r="AN25" s="1386">
        <v>0</v>
      </c>
      <c r="AO25" s="2758"/>
      <c r="AP25" s="2746" t="s">
        <v>596</v>
      </c>
      <c r="AQ25" s="2747"/>
      <c r="AR25" s="1386">
        <v>2342</v>
      </c>
      <c r="AS25" s="1386">
        <v>0</v>
      </c>
      <c r="AT25" s="1060">
        <v>18159</v>
      </c>
      <c r="AU25" s="1386"/>
      <c r="AV25" s="1386"/>
      <c r="AW25" s="1386"/>
      <c r="AX25" s="1060">
        <v>1204</v>
      </c>
      <c r="AY25" s="1386">
        <v>2399</v>
      </c>
      <c r="AZ25" s="1386">
        <v>8</v>
      </c>
      <c r="BA25" s="1386">
        <v>0</v>
      </c>
      <c r="BB25" s="1386">
        <v>2067</v>
      </c>
      <c r="BC25" s="1386">
        <v>0</v>
      </c>
      <c r="BD25" s="1386">
        <v>8</v>
      </c>
      <c r="BE25" s="1386">
        <v>0</v>
      </c>
      <c r="BF25" s="1386">
        <v>0</v>
      </c>
      <c r="BG25" s="1060">
        <v>1042</v>
      </c>
      <c r="BH25" s="1386">
        <v>0</v>
      </c>
      <c r="BI25" s="2758"/>
      <c r="BJ25" s="2746" t="s">
        <v>596</v>
      </c>
      <c r="BK25" s="2747"/>
      <c r="BL25" s="1386">
        <v>1046</v>
      </c>
      <c r="BM25" s="1386">
        <v>0</v>
      </c>
      <c r="BN25" s="1386">
        <v>194</v>
      </c>
      <c r="BO25" s="1060">
        <v>0</v>
      </c>
      <c r="BP25" s="1060">
        <v>0</v>
      </c>
      <c r="BQ25" s="1060">
        <v>2900</v>
      </c>
      <c r="BR25" s="1386">
        <v>1265</v>
      </c>
      <c r="BS25" s="1386">
        <v>2160</v>
      </c>
      <c r="BT25" s="1386">
        <v>0</v>
      </c>
      <c r="BU25" s="1386">
        <v>0</v>
      </c>
      <c r="BV25" s="1044">
        <f t="shared" si="0"/>
        <v>130441</v>
      </c>
    </row>
    <row r="26" spans="1:74" ht="11.25" customHeight="1">
      <c r="A26" s="2758"/>
      <c r="B26" s="2746" t="s">
        <v>597</v>
      </c>
      <c r="C26" s="2747"/>
      <c r="D26" s="1060">
        <v>0</v>
      </c>
      <c r="E26" s="1060">
        <v>0</v>
      </c>
      <c r="F26" s="1060">
        <v>0</v>
      </c>
      <c r="G26" s="1060">
        <v>0</v>
      </c>
      <c r="H26" s="1060">
        <v>0</v>
      </c>
      <c r="I26" s="1060">
        <v>107353</v>
      </c>
      <c r="J26" s="1060">
        <v>0</v>
      </c>
      <c r="K26" s="1060">
        <v>141087</v>
      </c>
      <c r="L26" s="1060">
        <v>0</v>
      </c>
      <c r="M26" s="1060">
        <v>0</v>
      </c>
      <c r="N26" s="1386">
        <v>0</v>
      </c>
      <c r="O26" s="1060">
        <v>35593</v>
      </c>
      <c r="P26" s="1060">
        <v>79222</v>
      </c>
      <c r="Q26" s="1060">
        <v>0</v>
      </c>
      <c r="R26" s="1060">
        <v>0</v>
      </c>
      <c r="S26" s="1060">
        <v>0</v>
      </c>
      <c r="T26" s="1060">
        <v>1224</v>
      </c>
      <c r="U26" s="2758"/>
      <c r="V26" s="2746" t="s">
        <v>597</v>
      </c>
      <c r="W26" s="2747"/>
      <c r="X26" s="1060">
        <v>3165</v>
      </c>
      <c r="Y26" s="1060">
        <v>1787</v>
      </c>
      <c r="Z26" s="1060">
        <v>1000</v>
      </c>
      <c r="AA26" s="1060">
        <v>939</v>
      </c>
      <c r="AB26" s="1060">
        <v>50403</v>
      </c>
      <c r="AC26" s="1060">
        <v>23200</v>
      </c>
      <c r="AD26" s="1060">
        <v>0</v>
      </c>
      <c r="AE26" s="1060">
        <v>0</v>
      </c>
      <c r="AF26" s="1060">
        <v>0</v>
      </c>
      <c r="AG26" s="1060">
        <v>0</v>
      </c>
      <c r="AH26" s="1060">
        <v>0</v>
      </c>
      <c r="AI26" s="1060">
        <v>0</v>
      </c>
      <c r="AJ26" s="1060">
        <v>0</v>
      </c>
      <c r="AK26" s="1060">
        <v>0</v>
      </c>
      <c r="AL26" s="1060">
        <v>0</v>
      </c>
      <c r="AM26" s="1386">
        <v>0</v>
      </c>
      <c r="AN26" s="1386">
        <v>0</v>
      </c>
      <c r="AO26" s="2758"/>
      <c r="AP26" s="2746" t="s">
        <v>597</v>
      </c>
      <c r="AQ26" s="2747"/>
      <c r="AR26" s="1386">
        <v>0</v>
      </c>
      <c r="AS26" s="1386">
        <v>0</v>
      </c>
      <c r="AT26" s="1060">
        <v>284685</v>
      </c>
      <c r="AU26" s="1386"/>
      <c r="AV26" s="1386"/>
      <c r="AW26" s="1386"/>
      <c r="AX26" s="1060">
        <v>148970</v>
      </c>
      <c r="AY26" s="1386">
        <v>0</v>
      </c>
      <c r="AZ26" s="1386">
        <v>0</v>
      </c>
      <c r="BA26" s="1386">
        <v>36914</v>
      </c>
      <c r="BB26" s="1386">
        <v>3232</v>
      </c>
      <c r="BC26" s="1386">
        <v>4645</v>
      </c>
      <c r="BD26" s="1386">
        <v>0</v>
      </c>
      <c r="BE26" s="1386">
        <v>0</v>
      </c>
      <c r="BF26" s="1386">
        <v>176857</v>
      </c>
      <c r="BG26" s="1060">
        <v>0</v>
      </c>
      <c r="BH26" s="1386">
        <v>0</v>
      </c>
      <c r="BI26" s="2758"/>
      <c r="BJ26" s="2746" t="s">
        <v>597</v>
      </c>
      <c r="BK26" s="2747"/>
      <c r="BL26" s="1386">
        <v>0</v>
      </c>
      <c r="BM26" s="1386">
        <v>0</v>
      </c>
      <c r="BN26" s="1386">
        <v>0</v>
      </c>
      <c r="BO26" s="1060">
        <v>0</v>
      </c>
      <c r="BP26" s="1060">
        <v>0</v>
      </c>
      <c r="BQ26" s="1060">
        <v>0</v>
      </c>
      <c r="BR26" s="1386">
        <v>0</v>
      </c>
      <c r="BS26" s="1386">
        <v>0</v>
      </c>
      <c r="BT26" s="1386">
        <v>0</v>
      </c>
      <c r="BU26" s="1386">
        <v>0</v>
      </c>
      <c r="BV26" s="1044">
        <f t="shared" si="0"/>
        <v>1100276</v>
      </c>
    </row>
    <row r="27" spans="1:74" ht="11.25" customHeight="1">
      <c r="A27" s="2758"/>
      <c r="B27" s="2746" t="s">
        <v>598</v>
      </c>
      <c r="C27" s="2747"/>
      <c r="D27" s="1060">
        <v>90585</v>
      </c>
      <c r="E27" s="1060">
        <v>19895</v>
      </c>
      <c r="F27" s="1060">
        <v>66948</v>
      </c>
      <c r="G27" s="1060">
        <v>38903</v>
      </c>
      <c r="H27" s="1060">
        <v>24662</v>
      </c>
      <c r="I27" s="1060">
        <v>285379</v>
      </c>
      <c r="J27" s="1060">
        <v>0</v>
      </c>
      <c r="K27" s="1060">
        <v>383263</v>
      </c>
      <c r="L27" s="1060">
        <v>42101</v>
      </c>
      <c r="M27" s="1060">
        <v>19267</v>
      </c>
      <c r="N27" s="1386">
        <v>55416</v>
      </c>
      <c r="O27" s="1060">
        <v>78014</v>
      </c>
      <c r="P27" s="1060">
        <v>108065</v>
      </c>
      <c r="Q27" s="1060">
        <v>23298</v>
      </c>
      <c r="R27" s="1060">
        <v>72324</v>
      </c>
      <c r="S27" s="1060">
        <v>37665</v>
      </c>
      <c r="T27" s="1060">
        <v>0</v>
      </c>
      <c r="U27" s="2758"/>
      <c r="V27" s="2746" t="s">
        <v>598</v>
      </c>
      <c r="W27" s="2747"/>
      <c r="X27" s="1060">
        <v>7671</v>
      </c>
      <c r="Y27" s="1060">
        <v>160053</v>
      </c>
      <c r="Z27" s="1060">
        <v>28350</v>
      </c>
      <c r="AA27" s="1060">
        <v>0</v>
      </c>
      <c r="AB27" s="1060">
        <v>116380</v>
      </c>
      <c r="AC27" s="1060">
        <v>25746</v>
      </c>
      <c r="AD27" s="1060">
        <v>47705</v>
      </c>
      <c r="AE27" s="1060">
        <v>39162</v>
      </c>
      <c r="AF27" s="1060">
        <v>27577</v>
      </c>
      <c r="AG27" s="1060">
        <v>51163</v>
      </c>
      <c r="AH27" s="1060">
        <v>17869</v>
      </c>
      <c r="AI27" s="1060">
        <v>23250</v>
      </c>
      <c r="AJ27" s="1060">
        <v>177125</v>
      </c>
      <c r="AK27" s="1060">
        <v>17068</v>
      </c>
      <c r="AL27" s="1060">
        <v>26566</v>
      </c>
      <c r="AM27" s="1386">
        <v>23730</v>
      </c>
      <c r="AN27" s="1386">
        <v>18607</v>
      </c>
      <c r="AO27" s="2758"/>
      <c r="AP27" s="2746" t="s">
        <v>598</v>
      </c>
      <c r="AQ27" s="2747"/>
      <c r="AR27" s="1386">
        <v>20858</v>
      </c>
      <c r="AS27" s="1386">
        <v>11407</v>
      </c>
      <c r="AT27" s="1060">
        <v>204507</v>
      </c>
      <c r="AU27" s="1386"/>
      <c r="AV27" s="1386"/>
      <c r="AW27" s="1386"/>
      <c r="AX27" s="1060">
        <v>61013</v>
      </c>
      <c r="AY27" s="1386">
        <v>150843</v>
      </c>
      <c r="AZ27" s="1386">
        <v>22532</v>
      </c>
      <c r="BA27" s="1386">
        <v>41693</v>
      </c>
      <c r="BB27" s="1386">
        <v>25516</v>
      </c>
      <c r="BC27" s="1386">
        <v>22237</v>
      </c>
      <c r="BD27" s="1386">
        <v>49984</v>
      </c>
      <c r="BE27" s="1386">
        <v>374126</v>
      </c>
      <c r="BF27" s="1386">
        <v>186181</v>
      </c>
      <c r="BG27" s="1060">
        <v>131971</v>
      </c>
      <c r="BH27" s="1386">
        <v>19393</v>
      </c>
      <c r="BI27" s="2758"/>
      <c r="BJ27" s="2746" t="s">
        <v>598</v>
      </c>
      <c r="BK27" s="2747"/>
      <c r="BL27" s="1386">
        <v>14783</v>
      </c>
      <c r="BM27" s="1386">
        <v>31163</v>
      </c>
      <c r="BN27" s="1386">
        <v>20071</v>
      </c>
      <c r="BO27" s="1060">
        <v>25756</v>
      </c>
      <c r="BP27" s="1060">
        <v>21519</v>
      </c>
      <c r="BQ27" s="1060">
        <v>77463</v>
      </c>
      <c r="BR27" s="1386">
        <v>45114</v>
      </c>
      <c r="BS27" s="1386">
        <v>27042</v>
      </c>
      <c r="BT27" s="1386">
        <v>16242</v>
      </c>
      <c r="BU27" s="1386">
        <v>12849</v>
      </c>
      <c r="BV27" s="1044">
        <f t="shared" si="0"/>
        <v>3768070</v>
      </c>
    </row>
    <row r="28" spans="1:74" ht="11.25" customHeight="1">
      <c r="A28" s="2758"/>
      <c r="B28" s="2746" t="s">
        <v>599</v>
      </c>
      <c r="C28" s="2747"/>
      <c r="D28" s="1060">
        <v>276627</v>
      </c>
      <c r="E28" s="1060">
        <v>52271</v>
      </c>
      <c r="F28" s="1060">
        <v>203377</v>
      </c>
      <c r="G28" s="1060">
        <v>64866</v>
      </c>
      <c r="H28" s="1060">
        <v>162368</v>
      </c>
      <c r="I28" s="1060">
        <v>1093345</v>
      </c>
      <c r="J28" s="1060">
        <v>0</v>
      </c>
      <c r="K28" s="1060">
        <v>1071401</v>
      </c>
      <c r="L28" s="1060">
        <v>288399</v>
      </c>
      <c r="M28" s="1060">
        <v>185301</v>
      </c>
      <c r="N28" s="1386">
        <v>329360</v>
      </c>
      <c r="O28" s="1060">
        <v>299697</v>
      </c>
      <c r="P28" s="1060">
        <v>446603</v>
      </c>
      <c r="Q28" s="1060">
        <v>124213</v>
      </c>
      <c r="R28" s="1060">
        <v>335705</v>
      </c>
      <c r="S28" s="1060">
        <v>75299</v>
      </c>
      <c r="T28" s="1060">
        <v>3236</v>
      </c>
      <c r="U28" s="2758"/>
      <c r="V28" s="2746" t="s">
        <v>599</v>
      </c>
      <c r="W28" s="2747"/>
      <c r="X28" s="1060">
        <v>1604</v>
      </c>
      <c r="Y28" s="1060">
        <v>8259</v>
      </c>
      <c r="Z28" s="1060">
        <v>0</v>
      </c>
      <c r="AA28" s="1060">
        <v>5000</v>
      </c>
      <c r="AB28" s="1060">
        <v>713802</v>
      </c>
      <c r="AC28" s="1060">
        <v>282135</v>
      </c>
      <c r="AD28" s="1060">
        <v>181359</v>
      </c>
      <c r="AE28" s="1060">
        <v>213596</v>
      </c>
      <c r="AF28" s="1060">
        <v>109667</v>
      </c>
      <c r="AG28" s="1060">
        <v>77445</v>
      </c>
      <c r="AH28" s="1060">
        <v>51407</v>
      </c>
      <c r="AI28" s="1060">
        <v>44864</v>
      </c>
      <c r="AJ28" s="1060">
        <v>833628</v>
      </c>
      <c r="AK28" s="1060">
        <v>146572</v>
      </c>
      <c r="AL28" s="1060">
        <v>59301</v>
      </c>
      <c r="AM28" s="1386">
        <v>138829</v>
      </c>
      <c r="AN28" s="1386">
        <v>99435</v>
      </c>
      <c r="AO28" s="2758"/>
      <c r="AP28" s="2746" t="s">
        <v>599</v>
      </c>
      <c r="AQ28" s="2747"/>
      <c r="AR28" s="1386">
        <v>66548</v>
      </c>
      <c r="AS28" s="1386">
        <v>103173</v>
      </c>
      <c r="AT28" s="1060">
        <v>1891535</v>
      </c>
      <c r="AU28" s="1386"/>
      <c r="AV28" s="1386"/>
      <c r="AW28" s="1386"/>
      <c r="AX28" s="1060">
        <v>657485</v>
      </c>
      <c r="AY28" s="1386">
        <v>1027082</v>
      </c>
      <c r="AZ28" s="1386">
        <v>71279</v>
      </c>
      <c r="BA28" s="1386">
        <v>241459</v>
      </c>
      <c r="BB28" s="1386">
        <v>79579</v>
      </c>
      <c r="BC28" s="1386">
        <v>82094</v>
      </c>
      <c r="BD28" s="1386">
        <v>112330</v>
      </c>
      <c r="BE28" s="1386">
        <v>1638404</v>
      </c>
      <c r="BF28" s="1386">
        <v>2822926</v>
      </c>
      <c r="BG28" s="1060">
        <v>482377</v>
      </c>
      <c r="BH28" s="1386">
        <v>65567</v>
      </c>
      <c r="BI28" s="2758"/>
      <c r="BJ28" s="2746" t="s">
        <v>599</v>
      </c>
      <c r="BK28" s="2747"/>
      <c r="BL28" s="1386">
        <v>56115</v>
      </c>
      <c r="BM28" s="1386">
        <v>57417</v>
      </c>
      <c r="BN28" s="1386">
        <v>82242</v>
      </c>
      <c r="BO28" s="1060">
        <v>101375</v>
      </c>
      <c r="BP28" s="1060">
        <v>66358</v>
      </c>
      <c r="BQ28" s="1060">
        <v>439356</v>
      </c>
      <c r="BR28" s="1386">
        <v>331796</v>
      </c>
      <c r="BS28" s="1386">
        <v>127451</v>
      </c>
      <c r="BT28" s="1386">
        <v>35176</v>
      </c>
      <c r="BU28" s="1386">
        <v>35463</v>
      </c>
      <c r="BV28" s="1044">
        <f t="shared" si="0"/>
        <v>18653558</v>
      </c>
    </row>
    <row r="29" spans="1:74" ht="11.25" customHeight="1">
      <c r="A29" s="2758"/>
      <c r="B29" s="2746" t="s">
        <v>600</v>
      </c>
      <c r="C29" s="2747"/>
      <c r="D29" s="1060">
        <v>1798</v>
      </c>
      <c r="E29" s="1060">
        <v>2190</v>
      </c>
      <c r="F29" s="1060">
        <v>1151</v>
      </c>
      <c r="G29" s="1060">
        <v>361</v>
      </c>
      <c r="H29" s="1060">
        <v>2371</v>
      </c>
      <c r="I29" s="1060">
        <v>71503</v>
      </c>
      <c r="J29" s="1060">
        <v>0</v>
      </c>
      <c r="K29" s="1060">
        <v>8763</v>
      </c>
      <c r="L29" s="1060">
        <v>3093</v>
      </c>
      <c r="M29" s="1060">
        <v>9375</v>
      </c>
      <c r="N29" s="1386">
        <v>15866</v>
      </c>
      <c r="O29" s="1060">
        <v>28500</v>
      </c>
      <c r="P29" s="1060">
        <v>13807</v>
      </c>
      <c r="Q29" s="1060">
        <v>214</v>
      </c>
      <c r="R29" s="1060">
        <v>5617</v>
      </c>
      <c r="S29" s="1060">
        <v>2271</v>
      </c>
      <c r="T29" s="1060">
        <v>0</v>
      </c>
      <c r="U29" s="2758"/>
      <c r="V29" s="2746" t="s">
        <v>600</v>
      </c>
      <c r="W29" s="2747"/>
      <c r="X29" s="1060">
        <v>0</v>
      </c>
      <c r="Y29" s="1060">
        <v>0</v>
      </c>
      <c r="Z29" s="1060">
        <v>0</v>
      </c>
      <c r="AA29" s="1060">
        <v>0</v>
      </c>
      <c r="AB29" s="1060">
        <v>36225</v>
      </c>
      <c r="AC29" s="1060">
        <v>12584</v>
      </c>
      <c r="AD29" s="1060">
        <v>4862</v>
      </c>
      <c r="AE29" s="1060">
        <v>149</v>
      </c>
      <c r="AF29" s="1060">
        <v>3403</v>
      </c>
      <c r="AG29" s="1060">
        <v>284</v>
      </c>
      <c r="AH29" s="1060">
        <v>648</v>
      </c>
      <c r="AI29" s="1060">
        <v>756</v>
      </c>
      <c r="AJ29" s="1060">
        <v>37989</v>
      </c>
      <c r="AK29" s="1060">
        <v>14572</v>
      </c>
      <c r="AL29" s="1060">
        <v>12381</v>
      </c>
      <c r="AM29" s="1386">
        <v>0</v>
      </c>
      <c r="AN29" s="1386">
        <v>0</v>
      </c>
      <c r="AO29" s="2758"/>
      <c r="AP29" s="2746" t="s">
        <v>600</v>
      </c>
      <c r="AQ29" s="2747"/>
      <c r="AR29" s="1386">
        <v>3716</v>
      </c>
      <c r="AS29" s="1386">
        <v>0</v>
      </c>
      <c r="AT29" s="1060">
        <v>6301</v>
      </c>
      <c r="AU29" s="1386"/>
      <c r="AV29" s="1386"/>
      <c r="AW29" s="1386"/>
      <c r="AX29" s="1060">
        <v>12050</v>
      </c>
      <c r="AY29" s="1386">
        <v>102037</v>
      </c>
      <c r="AZ29" s="1386">
        <v>418</v>
      </c>
      <c r="BA29" s="1386">
        <v>8502</v>
      </c>
      <c r="BB29" s="1386">
        <v>619</v>
      </c>
      <c r="BC29" s="1386">
        <v>756</v>
      </c>
      <c r="BD29" s="1386">
        <v>2584</v>
      </c>
      <c r="BE29" s="1386">
        <v>126032</v>
      </c>
      <c r="BF29" s="1386">
        <v>66556</v>
      </c>
      <c r="BG29" s="1060">
        <v>20993</v>
      </c>
      <c r="BH29" s="1386">
        <v>457</v>
      </c>
      <c r="BI29" s="2758"/>
      <c r="BJ29" s="2746" t="s">
        <v>600</v>
      </c>
      <c r="BK29" s="2747"/>
      <c r="BL29" s="1386">
        <v>0</v>
      </c>
      <c r="BM29" s="1386">
        <v>4215</v>
      </c>
      <c r="BN29" s="1386">
        <v>295</v>
      </c>
      <c r="BO29" s="1060">
        <v>25094</v>
      </c>
      <c r="BP29" s="1060">
        <v>0</v>
      </c>
      <c r="BQ29" s="1060">
        <v>10402</v>
      </c>
      <c r="BR29" s="1386">
        <v>592</v>
      </c>
      <c r="BS29" s="1386">
        <v>1781</v>
      </c>
      <c r="BT29" s="1386">
        <v>781</v>
      </c>
      <c r="BU29" s="1386">
        <v>263</v>
      </c>
      <c r="BV29" s="1044">
        <f t="shared" si="0"/>
        <v>685177</v>
      </c>
    </row>
    <row r="30" spans="1:74" s="1384" customFormat="1" ht="11.25" customHeight="1">
      <c r="A30" s="2758"/>
      <c r="B30" s="2746" t="s">
        <v>601</v>
      </c>
      <c r="C30" s="2747"/>
      <c r="D30" s="1046">
        <v>0</v>
      </c>
      <c r="E30" s="1046">
        <v>0</v>
      </c>
      <c r="F30" s="1046">
        <v>0</v>
      </c>
      <c r="G30" s="1046">
        <v>0</v>
      </c>
      <c r="H30" s="1046">
        <v>0</v>
      </c>
      <c r="I30" s="1046">
        <v>2589</v>
      </c>
      <c r="J30" s="1046">
        <v>0</v>
      </c>
      <c r="K30" s="1046">
        <v>822</v>
      </c>
      <c r="L30" s="1046">
        <v>39</v>
      </c>
      <c r="M30" s="1046">
        <v>0</v>
      </c>
      <c r="N30" s="1046">
        <v>0</v>
      </c>
      <c r="O30" s="1046">
        <v>0</v>
      </c>
      <c r="P30" s="1046">
        <v>0</v>
      </c>
      <c r="Q30" s="1046">
        <v>14</v>
      </c>
      <c r="R30" s="1046">
        <v>246</v>
      </c>
      <c r="S30" s="1046">
        <v>4650</v>
      </c>
      <c r="T30" s="1046">
        <v>1254</v>
      </c>
      <c r="U30" s="2758"/>
      <c r="V30" s="2746" t="s">
        <v>601</v>
      </c>
      <c r="W30" s="2747"/>
      <c r="X30" s="1046">
        <v>0</v>
      </c>
      <c r="Y30" s="1046">
        <v>2997885</v>
      </c>
      <c r="Z30" s="1046">
        <v>0</v>
      </c>
      <c r="AA30" s="1046">
        <v>0</v>
      </c>
      <c r="AB30" s="1046">
        <v>2265</v>
      </c>
      <c r="AC30" s="1046">
        <v>0</v>
      </c>
      <c r="AD30" s="1046">
        <v>116</v>
      </c>
      <c r="AE30" s="1046">
        <v>196</v>
      </c>
      <c r="AF30" s="1046">
        <v>314</v>
      </c>
      <c r="AG30" s="1046">
        <v>0</v>
      </c>
      <c r="AH30" s="1046">
        <v>0</v>
      </c>
      <c r="AI30" s="1046">
        <v>0</v>
      </c>
      <c r="AJ30" s="1046">
        <v>0</v>
      </c>
      <c r="AK30" s="1046">
        <v>0</v>
      </c>
      <c r="AL30" s="1046">
        <v>332</v>
      </c>
      <c r="AM30" s="1046">
        <v>0</v>
      </c>
      <c r="AN30" s="1046">
        <v>0</v>
      </c>
      <c r="AO30" s="2758"/>
      <c r="AP30" s="2746" t="s">
        <v>601</v>
      </c>
      <c r="AQ30" s="2747"/>
      <c r="AR30" s="1046">
        <v>0</v>
      </c>
      <c r="AS30" s="1046">
        <v>0</v>
      </c>
      <c r="AT30" s="1046">
        <v>0</v>
      </c>
      <c r="AU30" s="1046"/>
      <c r="AV30" s="1046"/>
      <c r="AW30" s="1046"/>
      <c r="AX30" s="1046">
        <v>0</v>
      </c>
      <c r="AY30" s="1046">
        <v>10</v>
      </c>
      <c r="AZ30" s="1046">
        <v>7590</v>
      </c>
      <c r="BA30" s="1046">
        <v>1650</v>
      </c>
      <c r="BB30" s="1046">
        <v>86</v>
      </c>
      <c r="BC30" s="1046">
        <v>0</v>
      </c>
      <c r="BD30" s="1046">
        <v>0</v>
      </c>
      <c r="BE30" s="1046">
        <v>0</v>
      </c>
      <c r="BF30" s="1046">
        <v>0</v>
      </c>
      <c r="BG30" s="1046">
        <v>0</v>
      </c>
      <c r="BH30" s="1046">
        <v>0</v>
      </c>
      <c r="BI30" s="2758"/>
      <c r="BJ30" s="2746" t="s">
        <v>601</v>
      </c>
      <c r="BK30" s="2747"/>
      <c r="BL30" s="1046">
        <v>170</v>
      </c>
      <c r="BM30" s="1046">
        <v>0</v>
      </c>
      <c r="BN30" s="1046">
        <v>350</v>
      </c>
      <c r="BO30" s="1046">
        <v>0</v>
      </c>
      <c r="BP30" s="1046">
        <v>8</v>
      </c>
      <c r="BQ30" s="1046">
        <v>282</v>
      </c>
      <c r="BR30" s="1046">
        <v>74</v>
      </c>
      <c r="BS30" s="1046">
        <v>604</v>
      </c>
      <c r="BT30" s="1046">
        <v>0</v>
      </c>
      <c r="BU30" s="1046">
        <v>0</v>
      </c>
      <c r="BV30" s="1385">
        <f t="shared" si="0"/>
        <v>3021546</v>
      </c>
    </row>
    <row r="31" spans="1:74" ht="11.25" customHeight="1">
      <c r="A31" s="2758"/>
      <c r="B31" s="2746" t="s">
        <v>602</v>
      </c>
      <c r="C31" s="2747"/>
      <c r="D31" s="1060">
        <v>55660</v>
      </c>
      <c r="E31" s="1060">
        <v>3587</v>
      </c>
      <c r="F31" s="1060">
        <v>35845</v>
      </c>
      <c r="G31" s="1060">
        <v>7168</v>
      </c>
      <c r="H31" s="1060">
        <v>18271</v>
      </c>
      <c r="I31" s="1060">
        <v>104571</v>
      </c>
      <c r="J31" s="1060">
        <v>0</v>
      </c>
      <c r="K31" s="1060">
        <v>176433</v>
      </c>
      <c r="L31" s="1060">
        <v>72455</v>
      </c>
      <c r="M31" s="1060">
        <v>28656</v>
      </c>
      <c r="N31" s="1386">
        <v>39288</v>
      </c>
      <c r="O31" s="1060">
        <v>32459</v>
      </c>
      <c r="P31" s="1060">
        <v>16617</v>
      </c>
      <c r="Q31" s="1060">
        <v>25272</v>
      </c>
      <c r="R31" s="1060">
        <v>23279</v>
      </c>
      <c r="S31" s="1060">
        <v>2194</v>
      </c>
      <c r="T31" s="1060">
        <v>0</v>
      </c>
      <c r="U31" s="2758"/>
      <c r="V31" s="2746" t="s">
        <v>602</v>
      </c>
      <c r="W31" s="2747"/>
      <c r="X31" s="1060">
        <v>0</v>
      </c>
      <c r="Y31" s="1060">
        <v>12982</v>
      </c>
      <c r="Z31" s="1060">
        <v>0</v>
      </c>
      <c r="AA31" s="1060">
        <v>0</v>
      </c>
      <c r="AB31" s="1060">
        <v>133770</v>
      </c>
      <c r="AC31" s="1060">
        <v>39673</v>
      </c>
      <c r="AD31" s="1060">
        <v>42419</v>
      </c>
      <c r="AE31" s="1060">
        <v>34183</v>
      </c>
      <c r="AF31" s="1060">
        <v>33149</v>
      </c>
      <c r="AG31" s="1060">
        <v>4820</v>
      </c>
      <c r="AH31" s="1060">
        <v>802</v>
      </c>
      <c r="AI31" s="1060">
        <v>14704</v>
      </c>
      <c r="AJ31" s="1060">
        <v>165001</v>
      </c>
      <c r="AK31" s="1060">
        <v>23111</v>
      </c>
      <c r="AL31" s="1060">
        <v>316</v>
      </c>
      <c r="AM31" s="1386">
        <v>18880</v>
      </c>
      <c r="AN31" s="1386">
        <v>6650</v>
      </c>
      <c r="AO31" s="2758"/>
      <c r="AP31" s="2746" t="s">
        <v>602</v>
      </c>
      <c r="AQ31" s="2747"/>
      <c r="AR31" s="1386">
        <v>8130</v>
      </c>
      <c r="AS31" s="1386">
        <v>23316</v>
      </c>
      <c r="AT31" s="1060">
        <v>206696</v>
      </c>
      <c r="AU31" s="1386"/>
      <c r="AV31" s="1386"/>
      <c r="AW31" s="1386"/>
      <c r="AX31" s="1060">
        <v>119241</v>
      </c>
      <c r="AY31" s="1386">
        <v>160089</v>
      </c>
      <c r="AZ31" s="1386">
        <v>9983</v>
      </c>
      <c r="BA31" s="1386">
        <v>39777</v>
      </c>
      <c r="BB31" s="1386">
        <v>15080</v>
      </c>
      <c r="BC31" s="1386">
        <v>20840</v>
      </c>
      <c r="BD31" s="1386">
        <v>14566</v>
      </c>
      <c r="BE31" s="1386">
        <v>378135</v>
      </c>
      <c r="BF31" s="1386">
        <v>555473</v>
      </c>
      <c r="BG31" s="1060">
        <v>77310</v>
      </c>
      <c r="BH31" s="1386">
        <v>10201</v>
      </c>
      <c r="BI31" s="2758"/>
      <c r="BJ31" s="2746" t="s">
        <v>602</v>
      </c>
      <c r="BK31" s="2747"/>
      <c r="BL31" s="1386">
        <v>15484</v>
      </c>
      <c r="BM31" s="1386">
        <v>7838</v>
      </c>
      <c r="BN31" s="1386">
        <v>11805</v>
      </c>
      <c r="BO31" s="1060">
        <v>15218</v>
      </c>
      <c r="BP31" s="1060">
        <v>10570</v>
      </c>
      <c r="BQ31" s="1060">
        <v>59695</v>
      </c>
      <c r="BR31" s="1386">
        <v>46334</v>
      </c>
      <c r="BS31" s="1386">
        <v>44608</v>
      </c>
      <c r="BT31" s="1386">
        <v>4928</v>
      </c>
      <c r="BU31" s="1386">
        <v>10329</v>
      </c>
      <c r="BV31" s="1044">
        <f t="shared" si="0"/>
        <v>3037861</v>
      </c>
    </row>
    <row r="32" spans="1:74" ht="11.25" customHeight="1">
      <c r="A32" s="2758"/>
      <c r="B32" s="2746" t="s">
        <v>603</v>
      </c>
      <c r="C32" s="2747"/>
      <c r="D32" s="1060">
        <v>54069</v>
      </c>
      <c r="E32" s="1060">
        <v>3467</v>
      </c>
      <c r="F32" s="1060">
        <v>35565</v>
      </c>
      <c r="G32" s="1060">
        <v>7152</v>
      </c>
      <c r="H32" s="1060">
        <v>17707</v>
      </c>
      <c r="I32" s="1060">
        <v>101743</v>
      </c>
      <c r="J32" s="1060">
        <v>0</v>
      </c>
      <c r="K32" s="1060">
        <v>165641</v>
      </c>
      <c r="L32" s="1060">
        <v>72455</v>
      </c>
      <c r="M32" s="1060">
        <v>28552</v>
      </c>
      <c r="N32" s="1386">
        <v>39067</v>
      </c>
      <c r="O32" s="1060">
        <v>32285</v>
      </c>
      <c r="P32" s="1060">
        <v>12867</v>
      </c>
      <c r="Q32" s="1060">
        <v>24014</v>
      </c>
      <c r="R32" s="1060">
        <v>23216</v>
      </c>
      <c r="S32" s="1060">
        <v>2000</v>
      </c>
      <c r="T32" s="1060">
        <v>0</v>
      </c>
      <c r="U32" s="2758"/>
      <c r="V32" s="2746" t="s">
        <v>603</v>
      </c>
      <c r="W32" s="2747"/>
      <c r="X32" s="1060">
        <v>0</v>
      </c>
      <c r="Y32" s="1060">
        <v>0</v>
      </c>
      <c r="Z32" s="1060">
        <v>0</v>
      </c>
      <c r="AA32" s="1060">
        <v>0</v>
      </c>
      <c r="AB32" s="1060">
        <v>132219</v>
      </c>
      <c r="AC32" s="1060">
        <v>39663</v>
      </c>
      <c r="AD32" s="1060">
        <v>29661</v>
      </c>
      <c r="AE32" s="1060">
        <v>33967</v>
      </c>
      <c r="AF32" s="1060">
        <v>32975</v>
      </c>
      <c r="AG32" s="1060">
        <v>4820</v>
      </c>
      <c r="AH32" s="1060">
        <v>802</v>
      </c>
      <c r="AI32" s="1060">
        <v>8094</v>
      </c>
      <c r="AJ32" s="1060">
        <v>154165</v>
      </c>
      <c r="AK32" s="1060">
        <v>21409</v>
      </c>
      <c r="AL32" s="1060">
        <v>316</v>
      </c>
      <c r="AM32" s="1386">
        <v>16688</v>
      </c>
      <c r="AN32" s="1386">
        <v>6641</v>
      </c>
      <c r="AO32" s="2758"/>
      <c r="AP32" s="2746" t="s">
        <v>603</v>
      </c>
      <c r="AQ32" s="2747"/>
      <c r="AR32" s="1386">
        <v>7983</v>
      </c>
      <c r="AS32" s="1386">
        <v>23316</v>
      </c>
      <c r="AT32" s="1060">
        <v>191216</v>
      </c>
      <c r="AU32" s="1386"/>
      <c r="AV32" s="1386"/>
      <c r="AW32" s="1386"/>
      <c r="AX32" s="1060">
        <v>109685</v>
      </c>
      <c r="AY32" s="1386">
        <v>159270</v>
      </c>
      <c r="AZ32" s="1386">
        <v>9848</v>
      </c>
      <c r="BA32" s="1386">
        <v>39777</v>
      </c>
      <c r="BB32" s="1386">
        <v>15080</v>
      </c>
      <c r="BC32" s="1386">
        <v>20755</v>
      </c>
      <c r="BD32" s="1386">
        <v>14566</v>
      </c>
      <c r="BE32" s="1386">
        <v>375723</v>
      </c>
      <c r="BF32" s="1386">
        <v>544633</v>
      </c>
      <c r="BG32" s="1060">
        <v>76234</v>
      </c>
      <c r="BH32" s="1386">
        <v>10200</v>
      </c>
      <c r="BI32" s="2758"/>
      <c r="BJ32" s="2746" t="s">
        <v>603</v>
      </c>
      <c r="BK32" s="2747"/>
      <c r="BL32" s="1386">
        <v>15466</v>
      </c>
      <c r="BM32" s="1386">
        <v>7592</v>
      </c>
      <c r="BN32" s="1386">
        <v>11805</v>
      </c>
      <c r="BO32" s="1060">
        <v>15218</v>
      </c>
      <c r="BP32" s="1060">
        <v>10570</v>
      </c>
      <c r="BQ32" s="1060">
        <v>59679</v>
      </c>
      <c r="BR32" s="1386">
        <v>43596</v>
      </c>
      <c r="BS32" s="1386">
        <v>39648</v>
      </c>
      <c r="BT32" s="1386">
        <v>3186</v>
      </c>
      <c r="BU32" s="1386">
        <v>10329</v>
      </c>
      <c r="BV32" s="1044">
        <f t="shared" si="0"/>
        <v>2916595</v>
      </c>
    </row>
    <row r="33" spans="1:74" ht="11.25" customHeight="1">
      <c r="A33" s="2758"/>
      <c r="B33" s="2746" t="s">
        <v>604</v>
      </c>
      <c r="C33" s="2747"/>
      <c r="D33" s="1060">
        <v>0</v>
      </c>
      <c r="E33" s="1060">
        <v>0</v>
      </c>
      <c r="F33" s="1060">
        <v>0</v>
      </c>
      <c r="G33" s="1060">
        <v>0</v>
      </c>
      <c r="H33" s="1060">
        <v>0</v>
      </c>
      <c r="I33" s="1060">
        <v>0</v>
      </c>
      <c r="J33" s="1060">
        <v>0</v>
      </c>
      <c r="K33" s="1060">
        <v>0</v>
      </c>
      <c r="L33" s="1060">
        <v>0</v>
      </c>
      <c r="M33" s="1060">
        <v>0</v>
      </c>
      <c r="N33" s="1386">
        <v>0</v>
      </c>
      <c r="O33" s="1060">
        <v>0</v>
      </c>
      <c r="P33" s="1060">
        <v>0</v>
      </c>
      <c r="Q33" s="1060">
        <v>0</v>
      </c>
      <c r="R33" s="1060">
        <v>0</v>
      </c>
      <c r="S33" s="1060">
        <v>0</v>
      </c>
      <c r="T33" s="1060">
        <v>0</v>
      </c>
      <c r="U33" s="2758"/>
      <c r="V33" s="2746" t="s">
        <v>604</v>
      </c>
      <c r="W33" s="2747"/>
      <c r="X33" s="1060">
        <v>0</v>
      </c>
      <c r="Y33" s="1060">
        <v>0</v>
      </c>
      <c r="Z33" s="1060">
        <v>0</v>
      </c>
      <c r="AA33" s="1060">
        <v>0</v>
      </c>
      <c r="AB33" s="1060">
        <v>0</v>
      </c>
      <c r="AC33" s="1060">
        <v>0</v>
      </c>
      <c r="AD33" s="1060">
        <v>0</v>
      </c>
      <c r="AE33" s="1060">
        <v>0</v>
      </c>
      <c r="AF33" s="1060">
        <v>0</v>
      </c>
      <c r="AG33" s="1060">
        <v>0</v>
      </c>
      <c r="AH33" s="1060">
        <v>0</v>
      </c>
      <c r="AI33" s="1060">
        <v>0</v>
      </c>
      <c r="AJ33" s="1060">
        <v>0</v>
      </c>
      <c r="AK33" s="1060">
        <v>0</v>
      </c>
      <c r="AL33" s="1060">
        <v>0</v>
      </c>
      <c r="AM33" s="1386">
        <v>0</v>
      </c>
      <c r="AN33" s="1386">
        <v>0</v>
      </c>
      <c r="AO33" s="2758"/>
      <c r="AP33" s="2746" t="s">
        <v>604</v>
      </c>
      <c r="AQ33" s="2747"/>
      <c r="AR33" s="1386">
        <v>0</v>
      </c>
      <c r="AS33" s="1386">
        <v>0</v>
      </c>
      <c r="AT33" s="1060">
        <v>0</v>
      </c>
      <c r="AU33" s="1386"/>
      <c r="AV33" s="1386"/>
      <c r="AW33" s="1386"/>
      <c r="AX33" s="1060">
        <v>0</v>
      </c>
      <c r="AY33" s="1386">
        <v>0</v>
      </c>
      <c r="AZ33" s="1386">
        <v>0</v>
      </c>
      <c r="BA33" s="1386">
        <v>0</v>
      </c>
      <c r="BB33" s="1386">
        <v>0</v>
      </c>
      <c r="BC33" s="1386">
        <v>0</v>
      </c>
      <c r="BD33" s="1386">
        <v>0</v>
      </c>
      <c r="BE33" s="1386">
        <v>0</v>
      </c>
      <c r="BF33" s="1386">
        <v>0</v>
      </c>
      <c r="BG33" s="1060">
        <v>0</v>
      </c>
      <c r="BH33" s="1386">
        <v>0</v>
      </c>
      <c r="BI33" s="2758"/>
      <c r="BJ33" s="2746" t="s">
        <v>604</v>
      </c>
      <c r="BK33" s="2747"/>
      <c r="BL33" s="1386">
        <v>0</v>
      </c>
      <c r="BM33" s="1386">
        <v>0</v>
      </c>
      <c r="BN33" s="1386">
        <v>0</v>
      </c>
      <c r="BO33" s="1060">
        <v>0</v>
      </c>
      <c r="BP33" s="1060">
        <v>0</v>
      </c>
      <c r="BQ33" s="1060">
        <v>0</v>
      </c>
      <c r="BR33" s="1386">
        <v>0</v>
      </c>
      <c r="BS33" s="1386">
        <v>0</v>
      </c>
      <c r="BT33" s="1386">
        <v>0</v>
      </c>
      <c r="BU33" s="1386">
        <v>0</v>
      </c>
      <c r="BV33" s="1044">
        <f t="shared" si="0"/>
        <v>0</v>
      </c>
    </row>
    <row r="34" spans="1:74" ht="11.25" customHeight="1">
      <c r="A34" s="2758"/>
      <c r="B34" s="2746" t="s">
        <v>605</v>
      </c>
      <c r="C34" s="2747"/>
      <c r="D34" s="1060">
        <v>0</v>
      </c>
      <c r="E34" s="1060">
        <v>0</v>
      </c>
      <c r="F34" s="1060">
        <v>0</v>
      </c>
      <c r="G34" s="1060">
        <v>0</v>
      </c>
      <c r="H34" s="1060">
        <v>0</v>
      </c>
      <c r="I34" s="1060">
        <v>0</v>
      </c>
      <c r="J34" s="1060">
        <v>0</v>
      </c>
      <c r="K34" s="1060">
        <v>0</v>
      </c>
      <c r="L34" s="1060">
        <v>0</v>
      </c>
      <c r="M34" s="1060">
        <v>0</v>
      </c>
      <c r="N34" s="1386">
        <v>0</v>
      </c>
      <c r="O34" s="1060">
        <v>0</v>
      </c>
      <c r="P34" s="1060">
        <v>0</v>
      </c>
      <c r="Q34" s="1060">
        <v>0</v>
      </c>
      <c r="R34" s="1060">
        <v>0</v>
      </c>
      <c r="S34" s="1060">
        <v>0</v>
      </c>
      <c r="T34" s="1060">
        <v>0</v>
      </c>
      <c r="U34" s="2758"/>
      <c r="V34" s="2746" t="s">
        <v>605</v>
      </c>
      <c r="W34" s="2747"/>
      <c r="X34" s="1060">
        <v>0</v>
      </c>
      <c r="Y34" s="1060">
        <v>0</v>
      </c>
      <c r="Z34" s="1060">
        <v>0</v>
      </c>
      <c r="AA34" s="1060">
        <v>0</v>
      </c>
      <c r="AB34" s="1060">
        <v>0</v>
      </c>
      <c r="AC34" s="1060">
        <v>0</v>
      </c>
      <c r="AD34" s="1060">
        <v>0</v>
      </c>
      <c r="AE34" s="1060">
        <v>0</v>
      </c>
      <c r="AF34" s="1060">
        <v>0</v>
      </c>
      <c r="AG34" s="1060">
        <v>0</v>
      </c>
      <c r="AH34" s="1060">
        <v>0</v>
      </c>
      <c r="AI34" s="1060">
        <v>0</v>
      </c>
      <c r="AJ34" s="1060">
        <v>0</v>
      </c>
      <c r="AK34" s="1060">
        <v>0</v>
      </c>
      <c r="AL34" s="1060">
        <v>0</v>
      </c>
      <c r="AM34" s="1386">
        <v>0</v>
      </c>
      <c r="AN34" s="1386">
        <v>0</v>
      </c>
      <c r="AO34" s="2758"/>
      <c r="AP34" s="2746" t="s">
        <v>605</v>
      </c>
      <c r="AQ34" s="2747"/>
      <c r="AR34" s="1386">
        <v>0</v>
      </c>
      <c r="AS34" s="1386">
        <v>0</v>
      </c>
      <c r="AT34" s="1060">
        <v>0</v>
      </c>
      <c r="AU34" s="1386"/>
      <c r="AV34" s="1386"/>
      <c r="AW34" s="1386"/>
      <c r="AX34" s="1060">
        <v>0</v>
      </c>
      <c r="AY34" s="1386">
        <v>0</v>
      </c>
      <c r="AZ34" s="1386">
        <v>0</v>
      </c>
      <c r="BA34" s="1386">
        <v>0</v>
      </c>
      <c r="BB34" s="1386">
        <v>0</v>
      </c>
      <c r="BC34" s="1386">
        <v>0</v>
      </c>
      <c r="BD34" s="1386">
        <v>0</v>
      </c>
      <c r="BE34" s="1386">
        <v>0</v>
      </c>
      <c r="BF34" s="1386">
        <v>0</v>
      </c>
      <c r="BG34" s="1060">
        <v>0</v>
      </c>
      <c r="BH34" s="1386">
        <v>0</v>
      </c>
      <c r="BI34" s="2758"/>
      <c r="BJ34" s="2746" t="s">
        <v>605</v>
      </c>
      <c r="BK34" s="2747"/>
      <c r="BL34" s="1386">
        <v>0</v>
      </c>
      <c r="BM34" s="1386">
        <v>0</v>
      </c>
      <c r="BN34" s="1386">
        <v>0</v>
      </c>
      <c r="BO34" s="1060">
        <v>0</v>
      </c>
      <c r="BP34" s="1060">
        <v>0</v>
      </c>
      <c r="BQ34" s="1060">
        <v>0</v>
      </c>
      <c r="BR34" s="1386">
        <v>0</v>
      </c>
      <c r="BS34" s="1386">
        <v>0</v>
      </c>
      <c r="BT34" s="1386">
        <v>0</v>
      </c>
      <c r="BU34" s="1386">
        <v>0</v>
      </c>
      <c r="BV34" s="1044">
        <f t="shared" si="0"/>
        <v>0</v>
      </c>
    </row>
    <row r="35" spans="1:74" ht="11.25" customHeight="1">
      <c r="A35" s="2758"/>
      <c r="B35" s="1387" t="s">
        <v>1012</v>
      </c>
      <c r="C35" s="1388"/>
      <c r="D35" s="1060">
        <v>0</v>
      </c>
      <c r="E35" s="1060">
        <v>0</v>
      </c>
      <c r="F35" s="1060">
        <v>0</v>
      </c>
      <c r="G35" s="1060">
        <v>0</v>
      </c>
      <c r="H35" s="1060">
        <v>0</v>
      </c>
      <c r="I35" s="1060">
        <v>0</v>
      </c>
      <c r="J35" s="1060">
        <v>0</v>
      </c>
      <c r="K35" s="1060">
        <v>0</v>
      </c>
      <c r="L35" s="1060">
        <v>0</v>
      </c>
      <c r="M35" s="1060">
        <v>0</v>
      </c>
      <c r="N35" s="1386">
        <v>0</v>
      </c>
      <c r="O35" s="1060">
        <v>0</v>
      </c>
      <c r="P35" s="1060">
        <v>0</v>
      </c>
      <c r="Q35" s="1060">
        <v>0</v>
      </c>
      <c r="R35" s="1060">
        <v>0</v>
      </c>
      <c r="S35" s="1060">
        <v>0</v>
      </c>
      <c r="T35" s="1060">
        <v>0</v>
      </c>
      <c r="U35" s="2758"/>
      <c r="V35" s="1387" t="s">
        <v>1012</v>
      </c>
      <c r="W35" s="1388"/>
      <c r="X35" s="1060">
        <v>0</v>
      </c>
      <c r="Y35" s="1060">
        <v>0</v>
      </c>
      <c r="Z35" s="1060">
        <v>0</v>
      </c>
      <c r="AA35" s="1060">
        <v>0</v>
      </c>
      <c r="AB35" s="1060">
        <v>0</v>
      </c>
      <c r="AC35" s="1060">
        <v>0</v>
      </c>
      <c r="AD35" s="1060">
        <v>0</v>
      </c>
      <c r="AE35" s="1060">
        <v>0</v>
      </c>
      <c r="AF35" s="1060">
        <v>0</v>
      </c>
      <c r="AG35" s="1060">
        <v>0</v>
      </c>
      <c r="AH35" s="1060">
        <v>0</v>
      </c>
      <c r="AI35" s="1060">
        <v>0</v>
      </c>
      <c r="AJ35" s="1060">
        <v>0</v>
      </c>
      <c r="AK35" s="1060">
        <v>0</v>
      </c>
      <c r="AL35" s="1060">
        <v>0</v>
      </c>
      <c r="AM35" s="1386">
        <v>0</v>
      </c>
      <c r="AN35" s="1386">
        <v>0</v>
      </c>
      <c r="AO35" s="2758"/>
      <c r="AP35" s="1387" t="s">
        <v>1012</v>
      </c>
      <c r="AQ35" s="1388"/>
      <c r="AR35" s="1386">
        <v>0</v>
      </c>
      <c r="AS35" s="1386">
        <v>0</v>
      </c>
      <c r="AT35" s="1060">
        <v>0</v>
      </c>
      <c r="AU35" s="1386"/>
      <c r="AV35" s="1386"/>
      <c r="AW35" s="1386"/>
      <c r="AX35" s="1060">
        <v>0</v>
      </c>
      <c r="AY35" s="1386">
        <v>0</v>
      </c>
      <c r="AZ35" s="1386">
        <v>0</v>
      </c>
      <c r="BA35" s="1386">
        <v>0</v>
      </c>
      <c r="BB35" s="1386">
        <v>0</v>
      </c>
      <c r="BC35" s="1386">
        <v>0</v>
      </c>
      <c r="BD35" s="1386">
        <v>0</v>
      </c>
      <c r="BE35" s="1386">
        <v>0</v>
      </c>
      <c r="BF35" s="1386">
        <v>0</v>
      </c>
      <c r="BG35" s="1060">
        <v>0</v>
      </c>
      <c r="BH35" s="1386">
        <v>0</v>
      </c>
      <c r="BI35" s="2758"/>
      <c r="BJ35" s="1387" t="s">
        <v>1012</v>
      </c>
      <c r="BK35" s="1388"/>
      <c r="BL35" s="1386">
        <v>0</v>
      </c>
      <c r="BM35" s="1386">
        <v>0</v>
      </c>
      <c r="BN35" s="1386">
        <v>0</v>
      </c>
      <c r="BO35" s="1060">
        <v>0</v>
      </c>
      <c r="BP35" s="1060">
        <v>0</v>
      </c>
      <c r="BQ35" s="1060">
        <v>0</v>
      </c>
      <c r="BR35" s="1386">
        <v>0</v>
      </c>
      <c r="BS35" s="1386">
        <v>0</v>
      </c>
      <c r="BT35" s="1386">
        <v>0</v>
      </c>
      <c r="BU35" s="1386">
        <v>0</v>
      </c>
      <c r="BV35" s="1044">
        <f t="shared" si="0"/>
        <v>0</v>
      </c>
    </row>
    <row r="36" spans="1:74" ht="11.25" customHeight="1">
      <c r="A36" s="2758"/>
      <c r="B36" s="2746" t="s">
        <v>607</v>
      </c>
      <c r="C36" s="2747"/>
      <c r="D36" s="1060">
        <v>1591</v>
      </c>
      <c r="E36" s="1060">
        <v>120</v>
      </c>
      <c r="F36" s="1060">
        <v>280</v>
      </c>
      <c r="G36" s="1060">
        <v>16</v>
      </c>
      <c r="H36" s="1060">
        <v>564</v>
      </c>
      <c r="I36" s="1060">
        <v>2828</v>
      </c>
      <c r="J36" s="1060">
        <v>0</v>
      </c>
      <c r="K36" s="1060">
        <v>10792</v>
      </c>
      <c r="L36" s="1060">
        <v>0</v>
      </c>
      <c r="M36" s="1060">
        <v>104</v>
      </c>
      <c r="N36" s="1386">
        <v>221</v>
      </c>
      <c r="O36" s="1060">
        <v>174</v>
      </c>
      <c r="P36" s="1060">
        <v>3750</v>
      </c>
      <c r="Q36" s="1060">
        <v>1258</v>
      </c>
      <c r="R36" s="1060">
        <v>63</v>
      </c>
      <c r="S36" s="1060">
        <v>194</v>
      </c>
      <c r="T36" s="1060">
        <v>0</v>
      </c>
      <c r="U36" s="2758"/>
      <c r="V36" s="2746" t="s">
        <v>607</v>
      </c>
      <c r="W36" s="2747"/>
      <c r="X36" s="1060">
        <v>0</v>
      </c>
      <c r="Y36" s="1060">
        <v>12982</v>
      </c>
      <c r="Z36" s="1060">
        <v>0</v>
      </c>
      <c r="AA36" s="1060">
        <v>0</v>
      </c>
      <c r="AB36" s="1060">
        <v>1551</v>
      </c>
      <c r="AC36" s="1060">
        <v>10</v>
      </c>
      <c r="AD36" s="1060">
        <v>12758</v>
      </c>
      <c r="AE36" s="1060">
        <v>216</v>
      </c>
      <c r="AF36" s="1060">
        <v>174</v>
      </c>
      <c r="AG36" s="1060">
        <v>0</v>
      </c>
      <c r="AH36" s="1060">
        <v>0</v>
      </c>
      <c r="AI36" s="1060">
        <v>6610</v>
      </c>
      <c r="AJ36" s="1060">
        <v>10836</v>
      </c>
      <c r="AK36" s="1060">
        <v>1702</v>
      </c>
      <c r="AL36" s="1060">
        <v>0</v>
      </c>
      <c r="AM36" s="1386">
        <v>2192</v>
      </c>
      <c r="AN36" s="1386">
        <v>9</v>
      </c>
      <c r="AO36" s="2758"/>
      <c r="AP36" s="2746" t="s">
        <v>607</v>
      </c>
      <c r="AQ36" s="2747"/>
      <c r="AR36" s="1386">
        <v>147</v>
      </c>
      <c r="AS36" s="1386">
        <v>0</v>
      </c>
      <c r="AT36" s="1060">
        <v>15480</v>
      </c>
      <c r="AU36" s="1386"/>
      <c r="AV36" s="1386"/>
      <c r="AW36" s="1386"/>
      <c r="AX36" s="1060">
        <v>9556</v>
      </c>
      <c r="AY36" s="1386">
        <v>819</v>
      </c>
      <c r="AZ36" s="1386">
        <v>135</v>
      </c>
      <c r="BA36" s="1386">
        <v>0</v>
      </c>
      <c r="BB36" s="1386">
        <v>0</v>
      </c>
      <c r="BC36" s="1386">
        <v>85</v>
      </c>
      <c r="BD36" s="1386">
        <v>0</v>
      </c>
      <c r="BE36" s="1386">
        <v>2412</v>
      </c>
      <c r="BF36" s="1386">
        <v>10840</v>
      </c>
      <c r="BG36" s="1060">
        <v>1076</v>
      </c>
      <c r="BH36" s="1386">
        <v>1</v>
      </c>
      <c r="BI36" s="2758"/>
      <c r="BJ36" s="2746" t="s">
        <v>607</v>
      </c>
      <c r="BK36" s="2747"/>
      <c r="BL36" s="1386">
        <v>18</v>
      </c>
      <c r="BM36" s="1386">
        <v>246</v>
      </c>
      <c r="BN36" s="1386">
        <v>0</v>
      </c>
      <c r="BO36" s="1060">
        <v>0</v>
      </c>
      <c r="BP36" s="1060">
        <v>0</v>
      </c>
      <c r="BQ36" s="1060">
        <v>16</v>
      </c>
      <c r="BR36" s="1386">
        <v>2738</v>
      </c>
      <c r="BS36" s="1386">
        <v>4960</v>
      </c>
      <c r="BT36" s="1386">
        <v>1742</v>
      </c>
      <c r="BU36" s="1386">
        <v>0</v>
      </c>
      <c r="BV36" s="1044">
        <f t="shared" si="0"/>
        <v>121266</v>
      </c>
    </row>
    <row r="37" spans="1:74" s="1384" customFormat="1" ht="11.25" customHeight="1">
      <c r="A37" s="2758"/>
      <c r="B37" s="2746" t="s">
        <v>608</v>
      </c>
      <c r="C37" s="2747"/>
      <c r="D37" s="1389">
        <v>7</v>
      </c>
      <c r="E37" s="1389">
        <v>2538</v>
      </c>
      <c r="F37" s="1389">
        <v>178</v>
      </c>
      <c r="G37" s="1389">
        <v>0</v>
      </c>
      <c r="H37" s="1389">
        <v>101</v>
      </c>
      <c r="I37" s="1389">
        <v>93</v>
      </c>
      <c r="J37" s="1046">
        <v>0</v>
      </c>
      <c r="K37" s="1046">
        <v>0</v>
      </c>
      <c r="L37" s="1389">
        <v>522</v>
      </c>
      <c r="M37" s="1389">
        <v>4678</v>
      </c>
      <c r="N37" s="1389">
        <v>730</v>
      </c>
      <c r="O37" s="1389">
        <v>1216</v>
      </c>
      <c r="P37" s="1389">
        <v>0</v>
      </c>
      <c r="Q37" s="1389">
        <v>0</v>
      </c>
      <c r="R37" s="1389">
        <v>0</v>
      </c>
      <c r="S37" s="1389">
        <v>0</v>
      </c>
      <c r="T37" s="1389">
        <v>0</v>
      </c>
      <c r="U37" s="2758"/>
      <c r="V37" s="2746" t="s">
        <v>608</v>
      </c>
      <c r="W37" s="2747"/>
      <c r="X37" s="1389">
        <v>0</v>
      </c>
      <c r="Y37" s="1389">
        <v>19757</v>
      </c>
      <c r="Z37" s="1389">
        <v>0</v>
      </c>
      <c r="AA37" s="1046">
        <v>0</v>
      </c>
      <c r="AB37" s="1046">
        <v>4980</v>
      </c>
      <c r="AC37" s="1389">
        <v>2567</v>
      </c>
      <c r="AD37" s="1046">
        <v>0</v>
      </c>
      <c r="AE37" s="1389">
        <v>1071</v>
      </c>
      <c r="AF37" s="1389">
        <v>0</v>
      </c>
      <c r="AG37" s="1389">
        <v>0</v>
      </c>
      <c r="AH37" s="1389">
        <v>0</v>
      </c>
      <c r="AI37" s="1389">
        <v>0</v>
      </c>
      <c r="AJ37" s="1389">
        <v>618</v>
      </c>
      <c r="AK37" s="1389">
        <v>262</v>
      </c>
      <c r="AL37" s="1389">
        <v>31</v>
      </c>
      <c r="AM37" s="1389">
        <v>150</v>
      </c>
      <c r="AN37" s="1389">
        <v>721</v>
      </c>
      <c r="AO37" s="2758"/>
      <c r="AP37" s="2746" t="s">
        <v>608</v>
      </c>
      <c r="AQ37" s="2747"/>
      <c r="AR37" s="1389">
        <v>1217</v>
      </c>
      <c r="AS37" s="1389">
        <v>6</v>
      </c>
      <c r="AT37" s="1389">
        <v>2257</v>
      </c>
      <c r="AU37" s="1389"/>
      <c r="AV37" s="1389"/>
      <c r="AW37" s="1389"/>
      <c r="AX37" s="1046">
        <v>797</v>
      </c>
      <c r="AY37" s="1389">
        <v>6342</v>
      </c>
      <c r="AZ37" s="1389">
        <v>0</v>
      </c>
      <c r="BA37" s="1389">
        <v>5821</v>
      </c>
      <c r="BB37" s="1389">
        <v>0</v>
      </c>
      <c r="BC37" s="1389">
        <v>0</v>
      </c>
      <c r="BD37" s="1389">
        <v>1056</v>
      </c>
      <c r="BE37" s="1389">
        <v>0</v>
      </c>
      <c r="BF37" s="1389">
        <v>54563</v>
      </c>
      <c r="BG37" s="1389">
        <v>0</v>
      </c>
      <c r="BH37" s="1389">
        <v>155</v>
      </c>
      <c r="BI37" s="2758"/>
      <c r="BJ37" s="2746" t="s">
        <v>608</v>
      </c>
      <c r="BK37" s="2747"/>
      <c r="BL37" s="1389">
        <v>410</v>
      </c>
      <c r="BM37" s="1389">
        <v>0</v>
      </c>
      <c r="BN37" s="1389">
        <v>22775</v>
      </c>
      <c r="BO37" s="1046">
        <v>0</v>
      </c>
      <c r="BP37" s="1046">
        <v>0</v>
      </c>
      <c r="BQ37" s="1046">
        <v>0</v>
      </c>
      <c r="BR37" s="1389">
        <v>0</v>
      </c>
      <c r="BS37" s="1389">
        <v>32</v>
      </c>
      <c r="BT37" s="1389">
        <v>389</v>
      </c>
      <c r="BU37" s="1389">
        <v>0</v>
      </c>
      <c r="BV37" s="1385">
        <f t="shared" si="0"/>
        <v>136040</v>
      </c>
    </row>
    <row r="38" spans="1:74" s="1384" customFormat="1" ht="11.25" customHeight="1">
      <c r="A38" s="2758"/>
      <c r="B38" s="2746" t="s">
        <v>609</v>
      </c>
      <c r="C38" s="2747"/>
      <c r="D38" s="1389">
        <v>161770</v>
      </c>
      <c r="E38" s="1389">
        <v>807</v>
      </c>
      <c r="F38" s="1389">
        <v>179493</v>
      </c>
      <c r="G38" s="1389">
        <v>19205</v>
      </c>
      <c r="H38" s="1389">
        <v>51751</v>
      </c>
      <c r="I38" s="1389">
        <v>854567</v>
      </c>
      <c r="J38" s="1046">
        <v>28830</v>
      </c>
      <c r="K38" s="1046">
        <v>435510</v>
      </c>
      <c r="L38" s="1046">
        <v>134656</v>
      </c>
      <c r="M38" s="1389">
        <v>0</v>
      </c>
      <c r="N38" s="1389">
        <v>191305</v>
      </c>
      <c r="O38" s="1389">
        <v>124287</v>
      </c>
      <c r="P38" s="1389">
        <v>254249</v>
      </c>
      <c r="Q38" s="1389">
        <v>0</v>
      </c>
      <c r="R38" s="1389">
        <v>117737</v>
      </c>
      <c r="S38" s="1389">
        <v>21188</v>
      </c>
      <c r="T38" s="1389">
        <v>38493</v>
      </c>
      <c r="U38" s="2758"/>
      <c r="V38" s="2746" t="s">
        <v>609</v>
      </c>
      <c r="W38" s="2747"/>
      <c r="X38" s="1389">
        <v>1521</v>
      </c>
      <c r="Y38" s="1389">
        <v>77803</v>
      </c>
      <c r="Z38" s="1389">
        <v>8807</v>
      </c>
      <c r="AA38" s="1046">
        <v>536</v>
      </c>
      <c r="AB38" s="1046">
        <v>97605</v>
      </c>
      <c r="AC38" s="1046">
        <v>82947</v>
      </c>
      <c r="AD38" s="1046">
        <v>49369</v>
      </c>
      <c r="AE38" s="1389">
        <v>29547</v>
      </c>
      <c r="AF38" s="1389">
        <v>15140</v>
      </c>
      <c r="AG38" s="1389">
        <v>26540</v>
      </c>
      <c r="AH38" s="1389">
        <v>16335</v>
      </c>
      <c r="AI38" s="1389">
        <v>16105</v>
      </c>
      <c r="AJ38" s="1389">
        <v>179754</v>
      </c>
      <c r="AK38" s="1389">
        <v>21648</v>
      </c>
      <c r="AL38" s="1389">
        <v>90711</v>
      </c>
      <c r="AM38" s="1389">
        <v>0</v>
      </c>
      <c r="AN38" s="1389">
        <v>13920</v>
      </c>
      <c r="AO38" s="2758"/>
      <c r="AP38" s="2746" t="s">
        <v>609</v>
      </c>
      <c r="AQ38" s="2747"/>
      <c r="AR38" s="1389">
        <v>22519</v>
      </c>
      <c r="AS38" s="1389">
        <v>12607</v>
      </c>
      <c r="AT38" s="1046">
        <v>478205</v>
      </c>
      <c r="AU38" s="1389"/>
      <c r="AV38" s="1389"/>
      <c r="AW38" s="1389"/>
      <c r="AX38" s="1046">
        <v>177766</v>
      </c>
      <c r="AY38" s="1389">
        <v>361443</v>
      </c>
      <c r="AZ38" s="1389">
        <v>40815</v>
      </c>
      <c r="BA38" s="1389">
        <v>93786</v>
      </c>
      <c r="BB38" s="1389">
        <v>77706</v>
      </c>
      <c r="BC38" s="1389">
        <v>34030</v>
      </c>
      <c r="BD38" s="1389">
        <v>48514</v>
      </c>
      <c r="BE38" s="1389">
        <v>541770</v>
      </c>
      <c r="BF38" s="1389">
        <v>1503606</v>
      </c>
      <c r="BG38" s="1046">
        <v>209719</v>
      </c>
      <c r="BH38" s="1389">
        <v>14187</v>
      </c>
      <c r="BI38" s="2758"/>
      <c r="BJ38" s="2746" t="s">
        <v>609</v>
      </c>
      <c r="BK38" s="2747"/>
      <c r="BL38" s="1389">
        <v>54701</v>
      </c>
      <c r="BM38" s="1389">
        <v>10189</v>
      </c>
      <c r="BN38" s="1389">
        <v>0</v>
      </c>
      <c r="BO38" s="1046">
        <v>1377</v>
      </c>
      <c r="BP38" s="1046">
        <v>9905</v>
      </c>
      <c r="BQ38" s="1046">
        <v>247357</v>
      </c>
      <c r="BR38" s="1389">
        <v>92772</v>
      </c>
      <c r="BS38" s="1389">
        <v>66281</v>
      </c>
      <c r="BT38" s="1389">
        <v>30844</v>
      </c>
      <c r="BU38" s="1389">
        <v>15495</v>
      </c>
      <c r="BV38" s="1385">
        <f t="shared" ref="BV38:BV77" si="1">SUM(D38:BU38)</f>
        <v>7487730</v>
      </c>
    </row>
    <row r="39" spans="1:74" ht="11.25" customHeight="1">
      <c r="A39" s="2758"/>
      <c r="B39" s="2746" t="s">
        <v>610</v>
      </c>
      <c r="C39" s="2747"/>
      <c r="D39" s="1390">
        <v>0</v>
      </c>
      <c r="E39" s="1390">
        <v>0</v>
      </c>
      <c r="F39" s="1390">
        <v>0</v>
      </c>
      <c r="G39" s="1390">
        <v>0</v>
      </c>
      <c r="H39" s="1390">
        <v>0</v>
      </c>
      <c r="I39" s="1390">
        <v>0</v>
      </c>
      <c r="J39" s="1391">
        <v>0</v>
      </c>
      <c r="K39" s="1391">
        <v>0</v>
      </c>
      <c r="L39" s="1391">
        <v>0</v>
      </c>
      <c r="M39" s="1390">
        <v>5217</v>
      </c>
      <c r="N39" s="1390">
        <v>0</v>
      </c>
      <c r="O39" s="1390">
        <v>0</v>
      </c>
      <c r="P39" s="1390">
        <v>0</v>
      </c>
      <c r="Q39" s="1390">
        <v>9687</v>
      </c>
      <c r="R39" s="1390">
        <v>0</v>
      </c>
      <c r="S39" s="1390">
        <v>0</v>
      </c>
      <c r="T39" s="1390">
        <v>0</v>
      </c>
      <c r="U39" s="2758"/>
      <c r="V39" s="2746" t="s">
        <v>610</v>
      </c>
      <c r="W39" s="2747"/>
      <c r="X39" s="1390">
        <v>0</v>
      </c>
      <c r="Y39" s="1390">
        <v>0</v>
      </c>
      <c r="Z39" s="1390">
        <v>0</v>
      </c>
      <c r="AA39" s="1391">
        <v>0</v>
      </c>
      <c r="AB39" s="1391">
        <v>0</v>
      </c>
      <c r="AC39" s="1391">
        <v>0</v>
      </c>
      <c r="AD39" s="1051">
        <v>0</v>
      </c>
      <c r="AE39" s="1390">
        <v>0</v>
      </c>
      <c r="AF39" s="1390">
        <v>0</v>
      </c>
      <c r="AG39" s="1390">
        <v>0</v>
      </c>
      <c r="AH39" s="1390">
        <v>0</v>
      </c>
      <c r="AI39" s="1390">
        <v>0</v>
      </c>
      <c r="AJ39" s="1390">
        <v>0</v>
      </c>
      <c r="AK39" s="1390">
        <v>0</v>
      </c>
      <c r="AL39" s="1390">
        <v>0</v>
      </c>
      <c r="AM39" s="1390">
        <v>36023</v>
      </c>
      <c r="AN39" s="1390">
        <v>0</v>
      </c>
      <c r="AO39" s="2758"/>
      <c r="AP39" s="2746" t="s">
        <v>610</v>
      </c>
      <c r="AQ39" s="2747"/>
      <c r="AR39" s="1390">
        <v>0</v>
      </c>
      <c r="AS39" s="1390">
        <v>0</v>
      </c>
      <c r="AT39" s="1391">
        <v>0</v>
      </c>
      <c r="AU39" s="1390"/>
      <c r="AV39" s="1390"/>
      <c r="AW39" s="1390"/>
      <c r="AX39" s="1391">
        <v>0</v>
      </c>
      <c r="AY39" s="1390">
        <v>0</v>
      </c>
      <c r="AZ39" s="1390">
        <v>0</v>
      </c>
      <c r="BA39" s="1390">
        <v>0</v>
      </c>
      <c r="BB39" s="1390">
        <v>0</v>
      </c>
      <c r="BC39" s="1390">
        <v>0</v>
      </c>
      <c r="BD39" s="1390">
        <v>0</v>
      </c>
      <c r="BE39" s="1390">
        <v>0</v>
      </c>
      <c r="BF39" s="1390">
        <v>0</v>
      </c>
      <c r="BG39" s="1391">
        <v>0</v>
      </c>
      <c r="BH39" s="1390">
        <v>0</v>
      </c>
      <c r="BI39" s="2758"/>
      <c r="BJ39" s="2746" t="s">
        <v>610</v>
      </c>
      <c r="BK39" s="2747"/>
      <c r="BL39" s="1390">
        <v>0</v>
      </c>
      <c r="BM39" s="1390">
        <v>0</v>
      </c>
      <c r="BN39" s="1390">
        <v>12859</v>
      </c>
      <c r="BO39" s="1391">
        <v>0</v>
      </c>
      <c r="BP39" s="1391">
        <v>0</v>
      </c>
      <c r="BQ39" s="1391">
        <v>0</v>
      </c>
      <c r="BR39" s="1390">
        <v>0</v>
      </c>
      <c r="BS39" s="1390">
        <v>0</v>
      </c>
      <c r="BT39" s="1390">
        <v>0</v>
      </c>
      <c r="BU39" s="1390">
        <v>0</v>
      </c>
      <c r="BV39" s="1392">
        <f t="shared" si="1"/>
        <v>63786</v>
      </c>
    </row>
    <row r="40" spans="1:74" ht="11.25" customHeight="1">
      <c r="A40" s="2757" t="s">
        <v>611</v>
      </c>
      <c r="B40" s="2837" t="s">
        <v>612</v>
      </c>
      <c r="C40" s="1393" t="s">
        <v>613</v>
      </c>
      <c r="D40" s="1058">
        <v>8200</v>
      </c>
      <c r="E40" s="1058">
        <v>0</v>
      </c>
      <c r="F40" s="1058">
        <v>0</v>
      </c>
      <c r="G40" s="1058">
        <v>0</v>
      </c>
      <c r="H40" s="1058">
        <v>0</v>
      </c>
      <c r="I40" s="1058">
        <v>0</v>
      </c>
      <c r="J40" s="1058">
        <v>0</v>
      </c>
      <c r="K40" s="1058">
        <v>585300</v>
      </c>
      <c r="L40" s="1058">
        <v>29000</v>
      </c>
      <c r="M40" s="1058">
        <v>0</v>
      </c>
      <c r="N40" s="1058">
        <v>135300</v>
      </c>
      <c r="O40" s="1058">
        <v>110000</v>
      </c>
      <c r="P40" s="1058">
        <v>0</v>
      </c>
      <c r="Q40" s="1058">
        <v>71700</v>
      </c>
      <c r="R40" s="1058">
        <v>0</v>
      </c>
      <c r="S40" s="1058">
        <v>0</v>
      </c>
      <c r="T40" s="1058">
        <v>0</v>
      </c>
      <c r="U40" s="2757" t="s">
        <v>611</v>
      </c>
      <c r="V40" s="2837" t="s">
        <v>612</v>
      </c>
      <c r="W40" s="1393" t="s">
        <v>613</v>
      </c>
      <c r="X40" s="1058">
        <v>0</v>
      </c>
      <c r="Y40" s="1058">
        <v>0</v>
      </c>
      <c r="Z40" s="1058">
        <v>0</v>
      </c>
      <c r="AA40" s="1058">
        <v>0</v>
      </c>
      <c r="AB40" s="1058">
        <v>245300</v>
      </c>
      <c r="AC40" s="1058">
        <v>150000</v>
      </c>
      <c r="AD40" s="1058">
        <v>205000</v>
      </c>
      <c r="AE40" s="1058">
        <v>10000</v>
      </c>
      <c r="AF40" s="1058">
        <v>37000</v>
      </c>
      <c r="AG40" s="1058">
        <v>0</v>
      </c>
      <c r="AH40" s="1058">
        <v>0</v>
      </c>
      <c r="AI40" s="1058">
        <v>0</v>
      </c>
      <c r="AJ40" s="1058">
        <v>498000</v>
      </c>
      <c r="AK40" s="1058">
        <v>0</v>
      </c>
      <c r="AL40" s="1058">
        <v>0</v>
      </c>
      <c r="AM40" s="1058">
        <v>40700</v>
      </c>
      <c r="AN40" s="1058">
        <v>0</v>
      </c>
      <c r="AO40" s="2757" t="s">
        <v>611</v>
      </c>
      <c r="AP40" s="2837" t="s">
        <v>612</v>
      </c>
      <c r="AQ40" s="1393" t="s">
        <v>613</v>
      </c>
      <c r="AR40" s="1058">
        <v>0</v>
      </c>
      <c r="AS40" s="1058">
        <v>47900</v>
      </c>
      <c r="AT40" s="1058">
        <v>399700</v>
      </c>
      <c r="AU40" s="1058"/>
      <c r="AV40" s="1058"/>
      <c r="AW40" s="1058"/>
      <c r="AX40" s="1058">
        <v>112700</v>
      </c>
      <c r="AY40" s="1058">
        <v>0</v>
      </c>
      <c r="AZ40" s="1058">
        <v>0</v>
      </c>
      <c r="BA40" s="1058">
        <v>0</v>
      </c>
      <c r="BB40" s="1058">
        <v>0</v>
      </c>
      <c r="BC40" s="1058">
        <v>0</v>
      </c>
      <c r="BD40" s="1058">
        <v>0</v>
      </c>
      <c r="BE40" s="1058">
        <v>1153300</v>
      </c>
      <c r="BF40" s="1058">
        <v>2085000</v>
      </c>
      <c r="BG40" s="1058">
        <v>46800</v>
      </c>
      <c r="BH40" s="1058">
        <v>9300</v>
      </c>
      <c r="BI40" s="2757" t="s">
        <v>611</v>
      </c>
      <c r="BJ40" s="2837" t="s">
        <v>612</v>
      </c>
      <c r="BK40" s="1393" t="s">
        <v>613</v>
      </c>
      <c r="BL40" s="1058">
        <v>0</v>
      </c>
      <c r="BM40" s="1058">
        <v>4400</v>
      </c>
      <c r="BN40" s="1058">
        <v>26900</v>
      </c>
      <c r="BO40" s="1058">
        <v>0</v>
      </c>
      <c r="BP40" s="1058">
        <v>0</v>
      </c>
      <c r="BQ40" s="1058">
        <v>132300</v>
      </c>
      <c r="BR40" s="1058">
        <v>0</v>
      </c>
      <c r="BS40" s="1058">
        <v>97000</v>
      </c>
      <c r="BT40" s="1058">
        <v>22000</v>
      </c>
      <c r="BU40" s="1058">
        <v>0</v>
      </c>
      <c r="BV40" s="1383">
        <f t="shared" si="1"/>
        <v>6262800</v>
      </c>
    </row>
    <row r="41" spans="1:74" ht="11.25" customHeight="1">
      <c r="A41" s="2758"/>
      <c r="B41" s="2766"/>
      <c r="C41" s="1056" t="s">
        <v>1013</v>
      </c>
      <c r="D41" s="1060">
        <v>0</v>
      </c>
      <c r="E41" s="1060">
        <v>0</v>
      </c>
      <c r="F41" s="1060">
        <v>0</v>
      </c>
      <c r="G41" s="1060">
        <v>0</v>
      </c>
      <c r="H41" s="1060">
        <v>0</v>
      </c>
      <c r="I41" s="1060">
        <v>0</v>
      </c>
      <c r="J41" s="1060">
        <v>0</v>
      </c>
      <c r="K41" s="1060">
        <v>0</v>
      </c>
      <c r="L41" s="1060">
        <v>29000</v>
      </c>
      <c r="M41" s="1060">
        <v>0</v>
      </c>
      <c r="N41" s="1386">
        <v>135300</v>
      </c>
      <c r="O41" s="1060">
        <v>0</v>
      </c>
      <c r="P41" s="1060">
        <v>0</v>
      </c>
      <c r="Q41" s="1060">
        <v>71700</v>
      </c>
      <c r="R41" s="1060">
        <v>0</v>
      </c>
      <c r="S41" s="1060">
        <v>0</v>
      </c>
      <c r="T41" s="1060">
        <v>0</v>
      </c>
      <c r="U41" s="2758"/>
      <c r="V41" s="2766"/>
      <c r="W41" s="1056" t="s">
        <v>1013</v>
      </c>
      <c r="X41" s="1060">
        <v>0</v>
      </c>
      <c r="Y41" s="1060">
        <v>0</v>
      </c>
      <c r="Z41" s="1060">
        <v>0</v>
      </c>
      <c r="AA41" s="1060">
        <v>0</v>
      </c>
      <c r="AB41" s="1060">
        <v>175300</v>
      </c>
      <c r="AC41" s="1060">
        <v>150000</v>
      </c>
      <c r="AD41" s="1060">
        <v>205000</v>
      </c>
      <c r="AE41" s="1060">
        <v>0</v>
      </c>
      <c r="AF41" s="1060">
        <v>27000</v>
      </c>
      <c r="AG41" s="1060">
        <v>0</v>
      </c>
      <c r="AH41" s="1060">
        <v>0</v>
      </c>
      <c r="AI41" s="1060">
        <v>0</v>
      </c>
      <c r="AJ41" s="1060">
        <v>3800</v>
      </c>
      <c r="AK41" s="1060">
        <v>0</v>
      </c>
      <c r="AL41" s="1060">
        <v>0</v>
      </c>
      <c r="AM41" s="1386">
        <v>16923</v>
      </c>
      <c r="AN41" s="1386">
        <v>0</v>
      </c>
      <c r="AO41" s="2758"/>
      <c r="AP41" s="2766"/>
      <c r="AQ41" s="1056" t="s">
        <v>1013</v>
      </c>
      <c r="AR41" s="1386">
        <v>0</v>
      </c>
      <c r="AS41" s="1386">
        <v>0</v>
      </c>
      <c r="AT41" s="1060">
        <v>0</v>
      </c>
      <c r="AU41" s="1386"/>
      <c r="AV41" s="1386"/>
      <c r="AW41" s="1386"/>
      <c r="AX41" s="1060">
        <v>0</v>
      </c>
      <c r="AY41" s="1386">
        <v>0</v>
      </c>
      <c r="AZ41" s="1386">
        <v>0</v>
      </c>
      <c r="BA41" s="1386">
        <v>0</v>
      </c>
      <c r="BB41" s="1386">
        <v>0</v>
      </c>
      <c r="BC41" s="1386">
        <v>0</v>
      </c>
      <c r="BD41" s="1386">
        <v>0</v>
      </c>
      <c r="BE41" s="1386">
        <v>0</v>
      </c>
      <c r="BF41" s="1386">
        <v>0</v>
      </c>
      <c r="BG41" s="1060">
        <v>44400</v>
      </c>
      <c r="BH41" s="1386">
        <v>9300</v>
      </c>
      <c r="BI41" s="2758"/>
      <c r="BJ41" s="2766"/>
      <c r="BK41" s="1056" t="s">
        <v>1013</v>
      </c>
      <c r="BL41" s="1386">
        <v>0</v>
      </c>
      <c r="BM41" s="1386">
        <v>0</v>
      </c>
      <c r="BN41" s="1386">
        <v>26900</v>
      </c>
      <c r="BO41" s="1060">
        <v>0</v>
      </c>
      <c r="BP41" s="1060">
        <v>0</v>
      </c>
      <c r="BQ41" s="1060">
        <v>0</v>
      </c>
      <c r="BR41" s="1386">
        <v>0</v>
      </c>
      <c r="BS41" s="1386">
        <v>0</v>
      </c>
      <c r="BT41" s="1386">
        <v>0</v>
      </c>
      <c r="BU41" s="1386">
        <v>0</v>
      </c>
      <c r="BV41" s="1044">
        <f t="shared" si="1"/>
        <v>894623</v>
      </c>
    </row>
    <row r="42" spans="1:74" ht="11.25" customHeight="1">
      <c r="A42" s="2758"/>
      <c r="B42" s="2766"/>
      <c r="C42" s="1056" t="s">
        <v>1014</v>
      </c>
      <c r="D42" s="1060">
        <v>8200</v>
      </c>
      <c r="E42" s="1060">
        <v>0</v>
      </c>
      <c r="F42" s="1060">
        <v>0</v>
      </c>
      <c r="G42" s="1060">
        <v>0</v>
      </c>
      <c r="H42" s="1060">
        <v>0</v>
      </c>
      <c r="I42" s="1060">
        <v>0</v>
      </c>
      <c r="J42" s="1060">
        <v>0</v>
      </c>
      <c r="K42" s="1060">
        <v>585300</v>
      </c>
      <c r="L42" s="1060">
        <v>0</v>
      </c>
      <c r="M42" s="1060">
        <v>0</v>
      </c>
      <c r="N42" s="1386">
        <v>0</v>
      </c>
      <c r="O42" s="1060">
        <v>110000</v>
      </c>
      <c r="P42" s="1060">
        <v>0</v>
      </c>
      <c r="Q42" s="1060">
        <v>0</v>
      </c>
      <c r="R42" s="1060">
        <v>0</v>
      </c>
      <c r="S42" s="1060">
        <v>0</v>
      </c>
      <c r="T42" s="1060">
        <v>0</v>
      </c>
      <c r="U42" s="2758"/>
      <c r="V42" s="2766"/>
      <c r="W42" s="1056" t="s">
        <v>1014</v>
      </c>
      <c r="X42" s="1060">
        <v>0</v>
      </c>
      <c r="Y42" s="1060">
        <v>0</v>
      </c>
      <c r="Z42" s="1060">
        <v>0</v>
      </c>
      <c r="AA42" s="1060">
        <v>0</v>
      </c>
      <c r="AB42" s="1060">
        <v>0</v>
      </c>
      <c r="AC42" s="1060">
        <v>0</v>
      </c>
      <c r="AD42" s="1060">
        <v>0</v>
      </c>
      <c r="AE42" s="1060">
        <v>10000</v>
      </c>
      <c r="AF42" s="1060">
        <v>0</v>
      </c>
      <c r="AG42" s="1060">
        <v>0</v>
      </c>
      <c r="AH42" s="1060">
        <v>0</v>
      </c>
      <c r="AI42" s="1060">
        <v>0</v>
      </c>
      <c r="AJ42" s="1060">
        <v>494200</v>
      </c>
      <c r="AK42" s="1060">
        <v>0</v>
      </c>
      <c r="AL42" s="1060">
        <v>0</v>
      </c>
      <c r="AM42" s="1386">
        <v>0</v>
      </c>
      <c r="AN42" s="1386">
        <v>0</v>
      </c>
      <c r="AO42" s="2758"/>
      <c r="AP42" s="2766"/>
      <c r="AQ42" s="1056" t="s">
        <v>1014</v>
      </c>
      <c r="AR42" s="1386">
        <v>0</v>
      </c>
      <c r="AS42" s="1386">
        <v>47900</v>
      </c>
      <c r="AT42" s="1060">
        <v>399700</v>
      </c>
      <c r="AU42" s="1386"/>
      <c r="AV42" s="1386"/>
      <c r="AW42" s="1386"/>
      <c r="AX42" s="1060">
        <v>112700</v>
      </c>
      <c r="AY42" s="1386">
        <v>0</v>
      </c>
      <c r="AZ42" s="1386">
        <v>0</v>
      </c>
      <c r="BA42" s="1386">
        <v>0</v>
      </c>
      <c r="BB42" s="1386">
        <v>0</v>
      </c>
      <c r="BC42" s="1386">
        <v>0</v>
      </c>
      <c r="BD42" s="1386">
        <v>0</v>
      </c>
      <c r="BE42" s="1386">
        <v>0</v>
      </c>
      <c r="BF42" s="1386">
        <v>2085000</v>
      </c>
      <c r="BG42" s="1060">
        <v>2400</v>
      </c>
      <c r="BH42" s="1386">
        <v>0</v>
      </c>
      <c r="BI42" s="2758"/>
      <c r="BJ42" s="2766"/>
      <c r="BK42" s="1056" t="s">
        <v>1014</v>
      </c>
      <c r="BL42" s="1386">
        <v>0</v>
      </c>
      <c r="BM42" s="1386">
        <v>4400</v>
      </c>
      <c r="BN42" s="1386">
        <v>0</v>
      </c>
      <c r="BO42" s="1060">
        <v>0</v>
      </c>
      <c r="BP42" s="1060">
        <v>0</v>
      </c>
      <c r="BQ42" s="1060">
        <v>132300</v>
      </c>
      <c r="BR42" s="1386">
        <v>0</v>
      </c>
      <c r="BS42" s="1386">
        <v>97000</v>
      </c>
      <c r="BT42" s="1386">
        <v>22000</v>
      </c>
      <c r="BU42" s="1386">
        <v>0</v>
      </c>
      <c r="BV42" s="1044">
        <f t="shared" si="1"/>
        <v>4111100</v>
      </c>
    </row>
    <row r="43" spans="1:74" ht="11.25" customHeight="1">
      <c r="A43" s="2758"/>
      <c r="B43" s="2766"/>
      <c r="C43" s="1056" t="s">
        <v>1015</v>
      </c>
      <c r="D43" s="1060">
        <v>0</v>
      </c>
      <c r="E43" s="1060">
        <v>0</v>
      </c>
      <c r="F43" s="1060">
        <v>0</v>
      </c>
      <c r="G43" s="1060">
        <v>0</v>
      </c>
      <c r="H43" s="1060">
        <v>0</v>
      </c>
      <c r="I43" s="1060">
        <v>0</v>
      </c>
      <c r="J43" s="1060">
        <v>0</v>
      </c>
      <c r="K43" s="1060">
        <v>0</v>
      </c>
      <c r="L43" s="1060">
        <v>0</v>
      </c>
      <c r="M43" s="1060">
        <v>0</v>
      </c>
      <c r="N43" s="1386">
        <v>0</v>
      </c>
      <c r="O43" s="1060">
        <v>0</v>
      </c>
      <c r="P43" s="1060">
        <v>0</v>
      </c>
      <c r="Q43" s="1060">
        <v>0</v>
      </c>
      <c r="R43" s="1060">
        <v>0</v>
      </c>
      <c r="S43" s="1060">
        <v>0</v>
      </c>
      <c r="T43" s="1060">
        <v>0</v>
      </c>
      <c r="U43" s="2758"/>
      <c r="V43" s="2766"/>
      <c r="W43" s="1056" t="s">
        <v>1015</v>
      </c>
      <c r="X43" s="1060">
        <v>0</v>
      </c>
      <c r="Y43" s="1060">
        <v>0</v>
      </c>
      <c r="Z43" s="1060">
        <v>0</v>
      </c>
      <c r="AA43" s="1060">
        <v>0</v>
      </c>
      <c r="AB43" s="1060">
        <v>70000</v>
      </c>
      <c r="AC43" s="1060">
        <v>0</v>
      </c>
      <c r="AD43" s="1060">
        <v>0</v>
      </c>
      <c r="AE43" s="1060">
        <v>0</v>
      </c>
      <c r="AF43" s="1060">
        <v>10000</v>
      </c>
      <c r="AG43" s="1060">
        <v>0</v>
      </c>
      <c r="AH43" s="1060">
        <v>0</v>
      </c>
      <c r="AI43" s="1060">
        <v>0</v>
      </c>
      <c r="AJ43" s="1060">
        <v>0</v>
      </c>
      <c r="AK43" s="1060">
        <v>0</v>
      </c>
      <c r="AL43" s="1060">
        <v>0</v>
      </c>
      <c r="AM43" s="1386">
        <v>23777</v>
      </c>
      <c r="AN43" s="1386">
        <v>0</v>
      </c>
      <c r="AO43" s="2758"/>
      <c r="AP43" s="2766"/>
      <c r="AQ43" s="1056" t="s">
        <v>1015</v>
      </c>
      <c r="AR43" s="1386">
        <v>0</v>
      </c>
      <c r="AS43" s="1386">
        <v>0</v>
      </c>
      <c r="AT43" s="1060">
        <v>0</v>
      </c>
      <c r="AU43" s="1386"/>
      <c r="AV43" s="1386"/>
      <c r="AW43" s="1386"/>
      <c r="AX43" s="1060">
        <v>0</v>
      </c>
      <c r="AY43" s="1386">
        <v>0</v>
      </c>
      <c r="AZ43" s="1386">
        <v>0</v>
      </c>
      <c r="BA43" s="1386">
        <v>0</v>
      </c>
      <c r="BB43" s="1386">
        <v>0</v>
      </c>
      <c r="BC43" s="1386">
        <v>0</v>
      </c>
      <c r="BD43" s="1386">
        <v>0</v>
      </c>
      <c r="BE43" s="1386">
        <v>1153300</v>
      </c>
      <c r="BF43" s="1386">
        <v>0</v>
      </c>
      <c r="BG43" s="1060">
        <v>0</v>
      </c>
      <c r="BH43" s="1386">
        <v>0</v>
      </c>
      <c r="BI43" s="2758"/>
      <c r="BJ43" s="2766"/>
      <c r="BK43" s="1056" t="s">
        <v>1015</v>
      </c>
      <c r="BL43" s="1386">
        <v>0</v>
      </c>
      <c r="BM43" s="1386">
        <v>0</v>
      </c>
      <c r="BN43" s="1386">
        <v>0</v>
      </c>
      <c r="BO43" s="1060">
        <v>0</v>
      </c>
      <c r="BP43" s="1060">
        <v>0</v>
      </c>
      <c r="BQ43" s="1060">
        <v>0</v>
      </c>
      <c r="BR43" s="1386">
        <v>0</v>
      </c>
      <c r="BS43" s="1386">
        <v>0</v>
      </c>
      <c r="BT43" s="1386">
        <v>0</v>
      </c>
      <c r="BU43" s="1386">
        <v>0</v>
      </c>
      <c r="BV43" s="1044">
        <f t="shared" si="1"/>
        <v>1257077</v>
      </c>
    </row>
    <row r="44" spans="1:74" ht="11.25" customHeight="1">
      <c r="A44" s="2758"/>
      <c r="B44" s="2766"/>
      <c r="C44" s="1056" t="s">
        <v>1016</v>
      </c>
      <c r="D44" s="1060">
        <v>0</v>
      </c>
      <c r="E44" s="1060">
        <v>0</v>
      </c>
      <c r="F44" s="1060">
        <v>0</v>
      </c>
      <c r="G44" s="1060">
        <v>0</v>
      </c>
      <c r="H44" s="1060">
        <v>0</v>
      </c>
      <c r="I44" s="1060">
        <v>0</v>
      </c>
      <c r="J44" s="1060">
        <v>0</v>
      </c>
      <c r="K44" s="1060">
        <v>0</v>
      </c>
      <c r="L44" s="1060">
        <v>0</v>
      </c>
      <c r="M44" s="1060">
        <v>0</v>
      </c>
      <c r="N44" s="1386">
        <v>0</v>
      </c>
      <c r="O44" s="1060">
        <v>0</v>
      </c>
      <c r="P44" s="1060">
        <v>0</v>
      </c>
      <c r="Q44" s="1060">
        <v>0</v>
      </c>
      <c r="R44" s="1060">
        <v>0</v>
      </c>
      <c r="S44" s="1060">
        <v>0</v>
      </c>
      <c r="T44" s="1060">
        <v>0</v>
      </c>
      <c r="U44" s="2758"/>
      <c r="V44" s="2766"/>
      <c r="W44" s="1056" t="s">
        <v>1016</v>
      </c>
      <c r="X44" s="1060">
        <v>0</v>
      </c>
      <c r="Y44" s="1060">
        <v>0</v>
      </c>
      <c r="Z44" s="1060">
        <v>0</v>
      </c>
      <c r="AA44" s="1060">
        <v>0</v>
      </c>
      <c r="AB44" s="1060">
        <v>0</v>
      </c>
      <c r="AC44" s="1060">
        <v>0</v>
      </c>
      <c r="AD44" s="1060">
        <v>0</v>
      </c>
      <c r="AE44" s="1060">
        <v>0</v>
      </c>
      <c r="AF44" s="1060">
        <v>0</v>
      </c>
      <c r="AG44" s="1060">
        <v>0</v>
      </c>
      <c r="AH44" s="1060">
        <v>0</v>
      </c>
      <c r="AI44" s="1060">
        <v>0</v>
      </c>
      <c r="AJ44" s="1060">
        <v>0</v>
      </c>
      <c r="AK44" s="1060">
        <v>0</v>
      </c>
      <c r="AL44" s="1060">
        <v>0</v>
      </c>
      <c r="AM44" s="1386">
        <v>0</v>
      </c>
      <c r="AN44" s="1386">
        <v>0</v>
      </c>
      <c r="AO44" s="2758"/>
      <c r="AP44" s="2766"/>
      <c r="AQ44" s="1056" t="s">
        <v>1016</v>
      </c>
      <c r="AR44" s="1386">
        <v>0</v>
      </c>
      <c r="AS44" s="1386">
        <v>0</v>
      </c>
      <c r="AT44" s="1060">
        <v>0</v>
      </c>
      <c r="AU44" s="1386"/>
      <c r="AV44" s="1386"/>
      <c r="AW44" s="1386"/>
      <c r="AX44" s="1060">
        <v>0</v>
      </c>
      <c r="AY44" s="1386">
        <v>0</v>
      </c>
      <c r="AZ44" s="1386">
        <v>0</v>
      </c>
      <c r="BA44" s="1386">
        <v>0</v>
      </c>
      <c r="BB44" s="1386">
        <v>0</v>
      </c>
      <c r="BC44" s="1386">
        <v>0</v>
      </c>
      <c r="BD44" s="1386">
        <v>0</v>
      </c>
      <c r="BE44" s="1386">
        <v>0</v>
      </c>
      <c r="BF44" s="1386">
        <v>0</v>
      </c>
      <c r="BG44" s="1060">
        <v>0</v>
      </c>
      <c r="BH44" s="1386">
        <v>0</v>
      </c>
      <c r="BI44" s="2758"/>
      <c r="BJ44" s="2766"/>
      <c r="BK44" s="1056" t="s">
        <v>1016</v>
      </c>
      <c r="BL44" s="1386">
        <v>0</v>
      </c>
      <c r="BM44" s="1386">
        <v>0</v>
      </c>
      <c r="BN44" s="1386">
        <v>0</v>
      </c>
      <c r="BO44" s="1060">
        <v>0</v>
      </c>
      <c r="BP44" s="1060">
        <v>0</v>
      </c>
      <c r="BQ44" s="1060">
        <v>0</v>
      </c>
      <c r="BR44" s="1386">
        <v>0</v>
      </c>
      <c r="BS44" s="1386">
        <v>0</v>
      </c>
      <c r="BT44" s="1386">
        <v>0</v>
      </c>
      <c r="BU44" s="1386">
        <v>0</v>
      </c>
      <c r="BV44" s="1044">
        <f t="shared" si="1"/>
        <v>0</v>
      </c>
    </row>
    <row r="45" spans="1:74" ht="11.25" customHeight="1">
      <c r="A45" s="2758"/>
      <c r="B45" s="2766"/>
      <c r="C45" s="1056" t="s">
        <v>618</v>
      </c>
      <c r="D45" s="1060">
        <v>4717</v>
      </c>
      <c r="E45" s="1060">
        <v>4125</v>
      </c>
      <c r="F45" s="1060">
        <v>4500</v>
      </c>
      <c r="G45" s="1060">
        <v>0</v>
      </c>
      <c r="H45" s="1060">
        <v>0</v>
      </c>
      <c r="I45" s="1060">
        <v>21132</v>
      </c>
      <c r="J45" s="1060">
        <v>0</v>
      </c>
      <c r="K45" s="1060">
        <v>75737</v>
      </c>
      <c r="L45" s="1060">
        <v>7275</v>
      </c>
      <c r="M45" s="1060">
        <v>46448</v>
      </c>
      <c r="N45" s="1386">
        <v>0</v>
      </c>
      <c r="O45" s="1060">
        <v>4640</v>
      </c>
      <c r="P45" s="1060">
        <v>0</v>
      </c>
      <c r="Q45" s="1060">
        <v>0</v>
      </c>
      <c r="R45" s="1060">
        <v>2068</v>
      </c>
      <c r="S45" s="1060">
        <v>0</v>
      </c>
      <c r="T45" s="1060">
        <v>0</v>
      </c>
      <c r="U45" s="2758"/>
      <c r="V45" s="2766"/>
      <c r="W45" s="1056" t="s">
        <v>618</v>
      </c>
      <c r="X45" s="1060">
        <v>0</v>
      </c>
      <c r="Y45" s="1060">
        <v>0</v>
      </c>
      <c r="Z45" s="1060">
        <v>0</v>
      </c>
      <c r="AA45" s="1060">
        <v>0</v>
      </c>
      <c r="AB45" s="1060">
        <v>62802</v>
      </c>
      <c r="AC45" s="1060">
        <v>7199</v>
      </c>
      <c r="AD45" s="1060">
        <v>12429</v>
      </c>
      <c r="AE45" s="1060">
        <v>0</v>
      </c>
      <c r="AF45" s="1060">
        <v>0</v>
      </c>
      <c r="AG45" s="1060">
        <v>0</v>
      </c>
      <c r="AH45" s="1060">
        <v>10000</v>
      </c>
      <c r="AI45" s="1060">
        <v>0</v>
      </c>
      <c r="AJ45" s="1060">
        <v>314452</v>
      </c>
      <c r="AK45" s="1060">
        <v>18596</v>
      </c>
      <c r="AL45" s="1060">
        <v>0</v>
      </c>
      <c r="AM45" s="1386">
        <v>34788</v>
      </c>
      <c r="AN45" s="1386">
        <v>9971</v>
      </c>
      <c r="AO45" s="2758"/>
      <c r="AP45" s="2766"/>
      <c r="AQ45" s="1056" t="s">
        <v>618</v>
      </c>
      <c r="AR45" s="1386">
        <v>9770</v>
      </c>
      <c r="AS45" s="1386">
        <v>0</v>
      </c>
      <c r="AT45" s="1060">
        <v>237533</v>
      </c>
      <c r="AU45" s="1386"/>
      <c r="AV45" s="1386"/>
      <c r="AW45" s="1386"/>
      <c r="AX45" s="1060">
        <v>42441</v>
      </c>
      <c r="AY45" s="1386">
        <v>0</v>
      </c>
      <c r="AZ45" s="1386">
        <v>564</v>
      </c>
      <c r="BA45" s="1386">
        <v>0</v>
      </c>
      <c r="BB45" s="1386">
        <v>0</v>
      </c>
      <c r="BC45" s="1386">
        <v>0</v>
      </c>
      <c r="BD45" s="1386">
        <v>6934</v>
      </c>
      <c r="BE45" s="1386">
        <v>0</v>
      </c>
      <c r="BF45" s="1386">
        <v>375369</v>
      </c>
      <c r="BG45" s="1060">
        <v>45212</v>
      </c>
      <c r="BH45" s="1386">
        <v>5433</v>
      </c>
      <c r="BI45" s="2758"/>
      <c r="BJ45" s="2766"/>
      <c r="BK45" s="1056" t="s">
        <v>618</v>
      </c>
      <c r="BL45" s="1386">
        <v>0</v>
      </c>
      <c r="BM45" s="1386">
        <v>13795</v>
      </c>
      <c r="BN45" s="1386">
        <v>6054</v>
      </c>
      <c r="BO45" s="1060">
        <v>0</v>
      </c>
      <c r="BP45" s="1060">
        <v>0</v>
      </c>
      <c r="BQ45" s="1060">
        <v>20160</v>
      </c>
      <c r="BR45" s="1386">
        <v>47217</v>
      </c>
      <c r="BS45" s="1386">
        <v>110210</v>
      </c>
      <c r="BT45" s="1386">
        <v>1269</v>
      </c>
      <c r="BU45" s="1386">
        <v>0</v>
      </c>
      <c r="BV45" s="1044">
        <f t="shared" si="1"/>
        <v>1562840</v>
      </c>
    </row>
    <row r="46" spans="1:74" ht="11.25" customHeight="1">
      <c r="A46" s="2758"/>
      <c r="B46" s="2766"/>
      <c r="C46" s="1056" t="s">
        <v>619</v>
      </c>
      <c r="D46" s="1060">
        <v>0</v>
      </c>
      <c r="E46" s="1060">
        <v>0</v>
      </c>
      <c r="F46" s="1060">
        <v>0</v>
      </c>
      <c r="G46" s="1060">
        <v>0</v>
      </c>
      <c r="H46" s="1060">
        <v>0</v>
      </c>
      <c r="I46" s="1060">
        <v>0</v>
      </c>
      <c r="J46" s="1060">
        <v>0</v>
      </c>
      <c r="K46" s="1060">
        <v>0</v>
      </c>
      <c r="L46" s="1060">
        <v>0</v>
      </c>
      <c r="M46" s="1060">
        <v>0</v>
      </c>
      <c r="N46" s="1386">
        <v>0</v>
      </c>
      <c r="O46" s="1060">
        <v>0</v>
      </c>
      <c r="P46" s="1060">
        <v>0</v>
      </c>
      <c r="Q46" s="1060">
        <v>0</v>
      </c>
      <c r="R46" s="1060">
        <v>0</v>
      </c>
      <c r="S46" s="1060">
        <v>0</v>
      </c>
      <c r="T46" s="1060">
        <v>0</v>
      </c>
      <c r="U46" s="2758"/>
      <c r="V46" s="2766"/>
      <c r="W46" s="1056" t="s">
        <v>619</v>
      </c>
      <c r="X46" s="1060">
        <v>0</v>
      </c>
      <c r="Y46" s="1060">
        <v>0</v>
      </c>
      <c r="Z46" s="1060">
        <v>0</v>
      </c>
      <c r="AA46" s="1060">
        <v>0</v>
      </c>
      <c r="AB46" s="1060">
        <v>0</v>
      </c>
      <c r="AC46" s="1060">
        <v>0</v>
      </c>
      <c r="AD46" s="1060">
        <v>0</v>
      </c>
      <c r="AE46" s="1060">
        <v>0</v>
      </c>
      <c r="AF46" s="1060">
        <v>0</v>
      </c>
      <c r="AG46" s="1060">
        <v>0</v>
      </c>
      <c r="AH46" s="1060">
        <v>0</v>
      </c>
      <c r="AI46" s="1060">
        <v>0</v>
      </c>
      <c r="AJ46" s="1060">
        <v>0</v>
      </c>
      <c r="AK46" s="1060">
        <v>0</v>
      </c>
      <c r="AL46" s="1060">
        <v>0</v>
      </c>
      <c r="AM46" s="1386">
        <v>0</v>
      </c>
      <c r="AN46" s="1386">
        <v>0</v>
      </c>
      <c r="AO46" s="2758"/>
      <c r="AP46" s="2766"/>
      <c r="AQ46" s="1056" t="s">
        <v>619</v>
      </c>
      <c r="AR46" s="1386">
        <v>0</v>
      </c>
      <c r="AS46" s="1386">
        <v>0</v>
      </c>
      <c r="AT46" s="1060">
        <v>0</v>
      </c>
      <c r="AU46" s="1386"/>
      <c r="AV46" s="1386"/>
      <c r="AW46" s="1386"/>
      <c r="AX46" s="1060">
        <v>0</v>
      </c>
      <c r="AY46" s="1386">
        <v>0</v>
      </c>
      <c r="AZ46" s="1386">
        <v>0</v>
      </c>
      <c r="BA46" s="1386">
        <v>0</v>
      </c>
      <c r="BB46" s="1386">
        <v>0</v>
      </c>
      <c r="BC46" s="1386">
        <v>0</v>
      </c>
      <c r="BD46" s="1386">
        <v>0</v>
      </c>
      <c r="BE46" s="1386">
        <v>0</v>
      </c>
      <c r="BF46" s="1386">
        <v>0</v>
      </c>
      <c r="BG46" s="1060">
        <v>0</v>
      </c>
      <c r="BH46" s="1386">
        <v>0</v>
      </c>
      <c r="BI46" s="2758"/>
      <c r="BJ46" s="2766"/>
      <c r="BK46" s="1056" t="s">
        <v>619</v>
      </c>
      <c r="BL46" s="1386">
        <v>0</v>
      </c>
      <c r="BM46" s="1386">
        <v>0</v>
      </c>
      <c r="BN46" s="1386">
        <v>0</v>
      </c>
      <c r="BO46" s="1060">
        <v>0</v>
      </c>
      <c r="BP46" s="1060">
        <v>0</v>
      </c>
      <c r="BQ46" s="1060">
        <v>0</v>
      </c>
      <c r="BR46" s="1386">
        <v>0</v>
      </c>
      <c r="BS46" s="1386">
        <v>0</v>
      </c>
      <c r="BT46" s="1386">
        <v>0</v>
      </c>
      <c r="BU46" s="1386">
        <v>0</v>
      </c>
      <c r="BV46" s="1044">
        <f t="shared" si="1"/>
        <v>0</v>
      </c>
    </row>
    <row r="47" spans="1:74" ht="11.25" customHeight="1">
      <c r="A47" s="2758"/>
      <c r="B47" s="2766"/>
      <c r="C47" s="1056" t="s">
        <v>620</v>
      </c>
      <c r="D47" s="1060">
        <v>10023</v>
      </c>
      <c r="E47" s="1060">
        <v>0</v>
      </c>
      <c r="F47" s="1060">
        <v>0</v>
      </c>
      <c r="G47" s="1060">
        <v>0</v>
      </c>
      <c r="H47" s="1060">
        <v>0</v>
      </c>
      <c r="I47" s="1060">
        <v>0</v>
      </c>
      <c r="J47" s="1060">
        <v>0</v>
      </c>
      <c r="K47" s="1060">
        <v>141612</v>
      </c>
      <c r="L47" s="1060">
        <v>0</v>
      </c>
      <c r="M47" s="1060">
        <v>0</v>
      </c>
      <c r="N47" s="1386">
        <v>16532</v>
      </c>
      <c r="O47" s="1060">
        <v>0</v>
      </c>
      <c r="P47" s="1060">
        <v>0</v>
      </c>
      <c r="Q47" s="1060">
        <v>0</v>
      </c>
      <c r="R47" s="1060">
        <v>0</v>
      </c>
      <c r="S47" s="1060">
        <v>0</v>
      </c>
      <c r="T47" s="1060">
        <v>0</v>
      </c>
      <c r="U47" s="2758"/>
      <c r="V47" s="2766"/>
      <c r="W47" s="1056" t="s">
        <v>620</v>
      </c>
      <c r="X47" s="1060">
        <v>0</v>
      </c>
      <c r="Y47" s="1060">
        <v>0</v>
      </c>
      <c r="Z47" s="1060">
        <v>0</v>
      </c>
      <c r="AA47" s="1060">
        <v>0</v>
      </c>
      <c r="AB47" s="1060">
        <v>10000</v>
      </c>
      <c r="AC47" s="1060">
        <v>6000</v>
      </c>
      <c r="AD47" s="1060">
        <v>50746</v>
      </c>
      <c r="AE47" s="1060">
        <v>0</v>
      </c>
      <c r="AF47" s="1060">
        <v>0</v>
      </c>
      <c r="AG47" s="1060">
        <v>0</v>
      </c>
      <c r="AH47" s="1060">
        <v>4681</v>
      </c>
      <c r="AI47" s="1060">
        <v>0</v>
      </c>
      <c r="AJ47" s="1060">
        <v>5367</v>
      </c>
      <c r="AK47" s="1060">
        <v>0</v>
      </c>
      <c r="AL47" s="1060">
        <v>0</v>
      </c>
      <c r="AM47" s="1386">
        <v>0</v>
      </c>
      <c r="AN47" s="1386">
        <v>0</v>
      </c>
      <c r="AO47" s="2758"/>
      <c r="AP47" s="2766"/>
      <c r="AQ47" s="1056" t="s">
        <v>620</v>
      </c>
      <c r="AR47" s="1386">
        <v>0</v>
      </c>
      <c r="AS47" s="1386">
        <v>0</v>
      </c>
      <c r="AT47" s="1060">
        <v>0</v>
      </c>
      <c r="AU47" s="1386"/>
      <c r="AV47" s="1386"/>
      <c r="AW47" s="1386"/>
      <c r="AX47" s="1060">
        <v>0</v>
      </c>
      <c r="AY47" s="1386">
        <v>0</v>
      </c>
      <c r="AZ47" s="1386">
        <v>0</v>
      </c>
      <c r="BA47" s="1386">
        <v>0</v>
      </c>
      <c r="BB47" s="1386">
        <v>0</v>
      </c>
      <c r="BC47" s="1386">
        <v>0</v>
      </c>
      <c r="BD47" s="1386">
        <v>0</v>
      </c>
      <c r="BE47" s="1386">
        <v>0</v>
      </c>
      <c r="BF47" s="1386">
        <v>55103</v>
      </c>
      <c r="BG47" s="1060">
        <v>0</v>
      </c>
      <c r="BH47" s="1386">
        <v>4316</v>
      </c>
      <c r="BI47" s="2758"/>
      <c r="BJ47" s="2766"/>
      <c r="BK47" s="1056" t="s">
        <v>620</v>
      </c>
      <c r="BL47" s="1386">
        <v>0</v>
      </c>
      <c r="BM47" s="1386">
        <v>0</v>
      </c>
      <c r="BN47" s="1386">
        <v>0</v>
      </c>
      <c r="BO47" s="1060">
        <v>0</v>
      </c>
      <c r="BP47" s="1060">
        <v>0</v>
      </c>
      <c r="BQ47" s="1060">
        <v>0</v>
      </c>
      <c r="BR47" s="1386">
        <v>0</v>
      </c>
      <c r="BS47" s="1386">
        <v>45750</v>
      </c>
      <c r="BT47" s="1386">
        <v>0</v>
      </c>
      <c r="BU47" s="1386">
        <v>0</v>
      </c>
      <c r="BV47" s="1044">
        <f t="shared" si="1"/>
        <v>350130</v>
      </c>
    </row>
    <row r="48" spans="1:74" ht="11.25" customHeight="1">
      <c r="A48" s="2758"/>
      <c r="B48" s="2766"/>
      <c r="C48" s="1056" t="s">
        <v>621</v>
      </c>
      <c r="D48" s="1060">
        <v>39185</v>
      </c>
      <c r="E48" s="1060">
        <v>1426</v>
      </c>
      <c r="F48" s="1060">
        <v>32905</v>
      </c>
      <c r="G48" s="1060">
        <v>8986</v>
      </c>
      <c r="H48" s="1060">
        <v>0</v>
      </c>
      <c r="I48" s="1060">
        <v>34840</v>
      </c>
      <c r="J48" s="1060">
        <v>0</v>
      </c>
      <c r="K48" s="1060">
        <v>2150</v>
      </c>
      <c r="L48" s="1060">
        <v>12959</v>
      </c>
      <c r="M48" s="1060">
        <v>1607</v>
      </c>
      <c r="N48" s="1386">
        <v>2259</v>
      </c>
      <c r="O48" s="1060">
        <v>14349</v>
      </c>
      <c r="P48" s="1060">
        <v>10137</v>
      </c>
      <c r="Q48" s="1060">
        <v>0</v>
      </c>
      <c r="R48" s="1060">
        <v>8636</v>
      </c>
      <c r="S48" s="1060">
        <v>0</v>
      </c>
      <c r="T48" s="1060">
        <v>0</v>
      </c>
      <c r="U48" s="2758"/>
      <c r="V48" s="2766"/>
      <c r="W48" s="1056" t="s">
        <v>621</v>
      </c>
      <c r="X48" s="1060">
        <v>0</v>
      </c>
      <c r="Y48" s="1060">
        <v>0</v>
      </c>
      <c r="Z48" s="1060">
        <v>0</v>
      </c>
      <c r="AA48" s="1060">
        <v>0</v>
      </c>
      <c r="AB48" s="1060">
        <v>87134</v>
      </c>
      <c r="AC48" s="1060">
        <v>13201</v>
      </c>
      <c r="AD48" s="1060">
        <v>0</v>
      </c>
      <c r="AE48" s="1060">
        <v>186</v>
      </c>
      <c r="AF48" s="1060">
        <v>0</v>
      </c>
      <c r="AG48" s="1060">
        <v>443</v>
      </c>
      <c r="AH48" s="1060">
        <v>2527</v>
      </c>
      <c r="AI48" s="1060">
        <v>3370</v>
      </c>
      <c r="AJ48" s="1060">
        <v>0</v>
      </c>
      <c r="AK48" s="1060">
        <v>19730</v>
      </c>
      <c r="AL48" s="1060">
        <v>11081</v>
      </c>
      <c r="AM48" s="1386">
        <v>6638</v>
      </c>
      <c r="AN48" s="1386">
        <v>1050</v>
      </c>
      <c r="AO48" s="2758"/>
      <c r="AP48" s="2766"/>
      <c r="AQ48" s="1056" t="s">
        <v>621</v>
      </c>
      <c r="AR48" s="1386">
        <v>6260</v>
      </c>
      <c r="AS48" s="1386">
        <v>0</v>
      </c>
      <c r="AT48" s="1060">
        <v>34646</v>
      </c>
      <c r="AU48" s="1386"/>
      <c r="AV48" s="1386"/>
      <c r="AW48" s="1386"/>
      <c r="AX48" s="1060">
        <v>673255</v>
      </c>
      <c r="AY48" s="1386">
        <v>58579</v>
      </c>
      <c r="AZ48" s="1386">
        <v>0</v>
      </c>
      <c r="BA48" s="1386">
        <v>3293</v>
      </c>
      <c r="BB48" s="1386">
        <v>2646</v>
      </c>
      <c r="BC48" s="1386">
        <v>1481</v>
      </c>
      <c r="BD48" s="1386">
        <v>4579</v>
      </c>
      <c r="BE48" s="1386">
        <v>192318</v>
      </c>
      <c r="BF48" s="1386">
        <v>172590</v>
      </c>
      <c r="BG48" s="1060">
        <v>0</v>
      </c>
      <c r="BH48" s="1386">
        <v>21759</v>
      </c>
      <c r="BI48" s="2758"/>
      <c r="BJ48" s="2766"/>
      <c r="BK48" s="1056" t="s">
        <v>621</v>
      </c>
      <c r="BL48" s="1386">
        <v>5702</v>
      </c>
      <c r="BM48" s="1386">
        <v>0</v>
      </c>
      <c r="BN48" s="1386">
        <v>3467</v>
      </c>
      <c r="BO48" s="1060">
        <v>930</v>
      </c>
      <c r="BP48" s="1060">
        <v>683</v>
      </c>
      <c r="BQ48" s="1060">
        <v>13491</v>
      </c>
      <c r="BR48" s="1386">
        <v>0</v>
      </c>
      <c r="BS48" s="1386">
        <v>0</v>
      </c>
      <c r="BT48" s="1386">
        <v>2603</v>
      </c>
      <c r="BU48" s="1386">
        <v>0</v>
      </c>
      <c r="BV48" s="1044">
        <f t="shared" si="1"/>
        <v>1513081</v>
      </c>
    </row>
    <row r="49" spans="1:74" s="1384" customFormat="1" ht="11.25" customHeight="1">
      <c r="A49" s="2758"/>
      <c r="B49" s="2766"/>
      <c r="C49" s="1056" t="s">
        <v>622</v>
      </c>
      <c r="D49" s="1060">
        <v>0</v>
      </c>
      <c r="E49" s="1060">
        <v>0</v>
      </c>
      <c r="F49" s="1060">
        <v>0</v>
      </c>
      <c r="G49" s="1060">
        <v>0</v>
      </c>
      <c r="H49" s="1060">
        <v>0</v>
      </c>
      <c r="I49" s="1060">
        <v>88747</v>
      </c>
      <c r="J49" s="1060">
        <v>0</v>
      </c>
      <c r="K49" s="1060">
        <v>16314</v>
      </c>
      <c r="L49" s="1060">
        <v>0</v>
      </c>
      <c r="M49" s="1060">
        <v>0</v>
      </c>
      <c r="N49" s="1386">
        <v>0</v>
      </c>
      <c r="O49" s="1060">
        <v>0</v>
      </c>
      <c r="P49" s="1060">
        <v>161656</v>
      </c>
      <c r="Q49" s="1060">
        <v>1000</v>
      </c>
      <c r="R49" s="1060">
        <v>17000</v>
      </c>
      <c r="S49" s="1060">
        <v>24000</v>
      </c>
      <c r="T49" s="1060">
        <v>0</v>
      </c>
      <c r="U49" s="2758"/>
      <c r="V49" s="2766"/>
      <c r="W49" s="1056" t="s">
        <v>622</v>
      </c>
      <c r="X49" s="1060">
        <v>0</v>
      </c>
      <c r="Y49" s="1060">
        <v>0</v>
      </c>
      <c r="Z49" s="1060">
        <v>0</v>
      </c>
      <c r="AA49" s="1060">
        <v>0</v>
      </c>
      <c r="AB49" s="1060">
        <v>18724</v>
      </c>
      <c r="AC49" s="1060">
        <v>0</v>
      </c>
      <c r="AD49" s="1060">
        <v>322</v>
      </c>
      <c r="AE49" s="1060">
        <v>0</v>
      </c>
      <c r="AF49" s="1060">
        <v>0</v>
      </c>
      <c r="AG49" s="1060">
        <v>8670</v>
      </c>
      <c r="AH49" s="1060">
        <v>344</v>
      </c>
      <c r="AI49" s="1060">
        <v>0</v>
      </c>
      <c r="AJ49" s="1060">
        <v>29025</v>
      </c>
      <c r="AK49" s="1060">
        <v>0</v>
      </c>
      <c r="AL49" s="1060">
        <v>0</v>
      </c>
      <c r="AM49" s="1386">
        <v>23476</v>
      </c>
      <c r="AN49" s="1386">
        <v>0</v>
      </c>
      <c r="AO49" s="2758"/>
      <c r="AP49" s="2766"/>
      <c r="AQ49" s="1056" t="s">
        <v>622</v>
      </c>
      <c r="AR49" s="1386">
        <v>0</v>
      </c>
      <c r="AS49" s="1386">
        <v>0</v>
      </c>
      <c r="AT49" s="1060">
        <v>6470</v>
      </c>
      <c r="AU49" s="1386"/>
      <c r="AV49" s="1386"/>
      <c r="AW49" s="1386"/>
      <c r="AX49" s="1060">
        <v>0</v>
      </c>
      <c r="AY49" s="1386">
        <v>16412</v>
      </c>
      <c r="AZ49" s="1386">
        <v>0</v>
      </c>
      <c r="BA49" s="1386">
        <v>4905</v>
      </c>
      <c r="BB49" s="1386">
        <v>0</v>
      </c>
      <c r="BC49" s="1386">
        <v>0</v>
      </c>
      <c r="BD49" s="1386">
        <v>0</v>
      </c>
      <c r="BE49" s="1386">
        <v>0</v>
      </c>
      <c r="BF49" s="1386">
        <v>0</v>
      </c>
      <c r="BG49" s="1060">
        <v>0</v>
      </c>
      <c r="BH49" s="1386">
        <v>0</v>
      </c>
      <c r="BI49" s="2758"/>
      <c r="BJ49" s="2766"/>
      <c r="BK49" s="1056" t="s">
        <v>622</v>
      </c>
      <c r="BL49" s="1386">
        <v>0</v>
      </c>
      <c r="BM49" s="1386">
        <v>972</v>
      </c>
      <c r="BN49" s="1386">
        <v>0</v>
      </c>
      <c r="BO49" s="1060">
        <v>0</v>
      </c>
      <c r="BP49" s="1060">
        <v>0</v>
      </c>
      <c r="BQ49" s="1060">
        <v>972</v>
      </c>
      <c r="BR49" s="1386">
        <v>0</v>
      </c>
      <c r="BS49" s="1386">
        <v>907</v>
      </c>
      <c r="BT49" s="1386">
        <v>185</v>
      </c>
      <c r="BU49" s="1386">
        <v>0</v>
      </c>
      <c r="BV49" s="1044">
        <f t="shared" si="1"/>
        <v>420101</v>
      </c>
    </row>
    <row r="50" spans="1:74" ht="11.25" customHeight="1">
      <c r="A50" s="2758"/>
      <c r="B50" s="2766"/>
      <c r="C50" s="1056" t="s">
        <v>623</v>
      </c>
      <c r="D50" s="1046">
        <v>62125</v>
      </c>
      <c r="E50" s="1046">
        <v>5551</v>
      </c>
      <c r="F50" s="1046">
        <v>37405</v>
      </c>
      <c r="G50" s="1046">
        <v>8986</v>
      </c>
      <c r="H50" s="1046">
        <v>0</v>
      </c>
      <c r="I50" s="1046">
        <v>144719</v>
      </c>
      <c r="J50" s="1046">
        <v>0</v>
      </c>
      <c r="K50" s="1046">
        <v>821113</v>
      </c>
      <c r="L50" s="1046">
        <v>49234</v>
      </c>
      <c r="M50" s="1046">
        <v>48055</v>
      </c>
      <c r="N50" s="1046">
        <v>154091</v>
      </c>
      <c r="O50" s="1046">
        <v>128989</v>
      </c>
      <c r="P50" s="1046">
        <v>171793</v>
      </c>
      <c r="Q50" s="1046">
        <v>72700</v>
      </c>
      <c r="R50" s="1046">
        <v>27704</v>
      </c>
      <c r="S50" s="1046">
        <v>24000</v>
      </c>
      <c r="T50" s="1046">
        <v>0</v>
      </c>
      <c r="U50" s="2758"/>
      <c r="V50" s="2766"/>
      <c r="W50" s="1056" t="s">
        <v>623</v>
      </c>
      <c r="X50" s="1046">
        <v>0</v>
      </c>
      <c r="Y50" s="1046">
        <v>0</v>
      </c>
      <c r="Z50" s="1046">
        <v>0</v>
      </c>
      <c r="AA50" s="1046">
        <v>0</v>
      </c>
      <c r="AB50" s="1046">
        <v>423960</v>
      </c>
      <c r="AC50" s="1046">
        <v>176400</v>
      </c>
      <c r="AD50" s="1046">
        <v>268497</v>
      </c>
      <c r="AE50" s="1046">
        <v>10186</v>
      </c>
      <c r="AF50" s="1046">
        <v>37000</v>
      </c>
      <c r="AG50" s="1046">
        <v>9113</v>
      </c>
      <c r="AH50" s="1046">
        <v>17552</v>
      </c>
      <c r="AI50" s="1046">
        <v>3370</v>
      </c>
      <c r="AJ50" s="1046">
        <v>846844</v>
      </c>
      <c r="AK50" s="1046">
        <v>38326</v>
      </c>
      <c r="AL50" s="1046">
        <v>11081</v>
      </c>
      <c r="AM50" s="1046">
        <v>105602</v>
      </c>
      <c r="AN50" s="1046">
        <v>11021</v>
      </c>
      <c r="AO50" s="2758"/>
      <c r="AP50" s="2766"/>
      <c r="AQ50" s="1056" t="s">
        <v>623</v>
      </c>
      <c r="AR50" s="1046">
        <v>16030</v>
      </c>
      <c r="AS50" s="1046">
        <v>47900</v>
      </c>
      <c r="AT50" s="1046">
        <v>678349</v>
      </c>
      <c r="AU50" s="1046"/>
      <c r="AV50" s="1046"/>
      <c r="AW50" s="1046"/>
      <c r="AX50" s="1046">
        <v>828396</v>
      </c>
      <c r="AY50" s="1046">
        <v>74991</v>
      </c>
      <c r="AZ50" s="1046">
        <v>564</v>
      </c>
      <c r="BA50" s="1046">
        <v>8198</v>
      </c>
      <c r="BB50" s="1046">
        <v>2646</v>
      </c>
      <c r="BC50" s="1046">
        <v>1481</v>
      </c>
      <c r="BD50" s="1046">
        <v>11513</v>
      </c>
      <c r="BE50" s="1046">
        <v>1345618</v>
      </c>
      <c r="BF50" s="1046">
        <v>2688062</v>
      </c>
      <c r="BG50" s="1046">
        <v>92012</v>
      </c>
      <c r="BH50" s="1046">
        <v>40808</v>
      </c>
      <c r="BI50" s="2758"/>
      <c r="BJ50" s="2766"/>
      <c r="BK50" s="1056" t="s">
        <v>623</v>
      </c>
      <c r="BL50" s="1046">
        <v>5702</v>
      </c>
      <c r="BM50" s="1046">
        <v>19167</v>
      </c>
      <c r="BN50" s="1046">
        <v>36421</v>
      </c>
      <c r="BO50" s="1046">
        <v>930</v>
      </c>
      <c r="BP50" s="1046">
        <v>683</v>
      </c>
      <c r="BQ50" s="1046">
        <v>166923</v>
      </c>
      <c r="BR50" s="1046">
        <v>47217</v>
      </c>
      <c r="BS50" s="1046">
        <v>253867</v>
      </c>
      <c r="BT50" s="1046">
        <v>26057</v>
      </c>
      <c r="BU50" s="1046">
        <v>0</v>
      </c>
      <c r="BV50" s="1385">
        <f t="shared" si="1"/>
        <v>10108952</v>
      </c>
    </row>
    <row r="51" spans="1:74" ht="11.25" customHeight="1">
      <c r="A51" s="2758"/>
      <c r="B51" s="2766"/>
      <c r="C51" s="1056" t="s">
        <v>624</v>
      </c>
      <c r="D51" s="1060">
        <v>0</v>
      </c>
      <c r="E51" s="1060">
        <v>0</v>
      </c>
      <c r="F51" s="1060">
        <v>0</v>
      </c>
      <c r="G51" s="1060">
        <v>0</v>
      </c>
      <c r="H51" s="1060">
        <v>0</v>
      </c>
      <c r="I51" s="1060">
        <v>0</v>
      </c>
      <c r="J51" s="1060">
        <v>0</v>
      </c>
      <c r="K51" s="1060">
        <v>0</v>
      </c>
      <c r="L51" s="1060">
        <v>0</v>
      </c>
      <c r="M51" s="1060">
        <v>0</v>
      </c>
      <c r="N51" s="1386">
        <v>0</v>
      </c>
      <c r="O51" s="1060">
        <v>0</v>
      </c>
      <c r="P51" s="1060">
        <v>0</v>
      </c>
      <c r="Q51" s="1060">
        <v>0</v>
      </c>
      <c r="R51" s="1060">
        <v>0</v>
      </c>
      <c r="S51" s="1060">
        <v>0</v>
      </c>
      <c r="T51" s="1060">
        <v>0</v>
      </c>
      <c r="U51" s="2758"/>
      <c r="V51" s="2766"/>
      <c r="W51" s="1056" t="s">
        <v>624</v>
      </c>
      <c r="X51" s="1060">
        <v>0</v>
      </c>
      <c r="Y51" s="1060">
        <v>0</v>
      </c>
      <c r="Z51" s="1060">
        <v>0</v>
      </c>
      <c r="AA51" s="1060">
        <v>0</v>
      </c>
      <c r="AB51" s="1060">
        <v>0</v>
      </c>
      <c r="AC51" s="1060">
        <v>0</v>
      </c>
      <c r="AD51" s="1060">
        <v>0</v>
      </c>
      <c r="AE51" s="1060">
        <v>0</v>
      </c>
      <c r="AF51" s="1060">
        <v>0</v>
      </c>
      <c r="AG51" s="1060">
        <v>0</v>
      </c>
      <c r="AH51" s="1060">
        <v>0</v>
      </c>
      <c r="AI51" s="1060">
        <v>0</v>
      </c>
      <c r="AJ51" s="1060">
        <v>0</v>
      </c>
      <c r="AK51" s="1060">
        <v>0</v>
      </c>
      <c r="AL51" s="1060">
        <v>0</v>
      </c>
      <c r="AM51" s="1386">
        <v>0</v>
      </c>
      <c r="AN51" s="1386">
        <v>0</v>
      </c>
      <c r="AO51" s="2758"/>
      <c r="AP51" s="2766"/>
      <c r="AQ51" s="1056" t="s">
        <v>624</v>
      </c>
      <c r="AR51" s="1386">
        <v>0</v>
      </c>
      <c r="AS51" s="1386">
        <v>0</v>
      </c>
      <c r="AT51" s="1060">
        <v>0</v>
      </c>
      <c r="AU51" s="1386"/>
      <c r="AV51" s="1386"/>
      <c r="AW51" s="1386"/>
      <c r="AX51" s="1060">
        <v>0</v>
      </c>
      <c r="AY51" s="1386">
        <v>0</v>
      </c>
      <c r="AZ51" s="1386">
        <v>0</v>
      </c>
      <c r="BA51" s="1386">
        <v>0</v>
      </c>
      <c r="BB51" s="1386">
        <v>0</v>
      </c>
      <c r="BC51" s="1386">
        <v>0</v>
      </c>
      <c r="BD51" s="1386">
        <v>0</v>
      </c>
      <c r="BE51" s="1386">
        <v>0</v>
      </c>
      <c r="BF51" s="1386">
        <v>0</v>
      </c>
      <c r="BG51" s="1060">
        <v>0</v>
      </c>
      <c r="BH51" s="1386">
        <v>0</v>
      </c>
      <c r="BI51" s="2758"/>
      <c r="BJ51" s="2766"/>
      <c r="BK51" s="1056" t="s">
        <v>624</v>
      </c>
      <c r="BL51" s="1386">
        <v>0</v>
      </c>
      <c r="BM51" s="1386">
        <v>0</v>
      </c>
      <c r="BN51" s="1386">
        <v>0</v>
      </c>
      <c r="BO51" s="1060">
        <v>0</v>
      </c>
      <c r="BP51" s="1060">
        <v>0</v>
      </c>
      <c r="BQ51" s="1060">
        <v>0</v>
      </c>
      <c r="BR51" s="1386">
        <v>0</v>
      </c>
      <c r="BS51" s="1386">
        <v>0</v>
      </c>
      <c r="BT51" s="1386">
        <v>0</v>
      </c>
      <c r="BU51" s="1386">
        <v>0</v>
      </c>
      <c r="BV51" s="1044">
        <f t="shared" si="1"/>
        <v>0</v>
      </c>
    </row>
    <row r="52" spans="1:74" s="1384" customFormat="1" ht="11.25" customHeight="1">
      <c r="A52" s="2758"/>
      <c r="B52" s="2766"/>
      <c r="C52" s="1056" t="s">
        <v>625</v>
      </c>
      <c r="D52" s="1060">
        <v>0</v>
      </c>
      <c r="E52" s="1060">
        <v>0</v>
      </c>
      <c r="F52" s="1060">
        <v>0</v>
      </c>
      <c r="G52" s="1060">
        <v>0</v>
      </c>
      <c r="H52" s="1060">
        <v>0</v>
      </c>
      <c r="I52" s="1060">
        <v>0</v>
      </c>
      <c r="J52" s="1060">
        <v>0</v>
      </c>
      <c r="K52" s="1060">
        <v>0</v>
      </c>
      <c r="L52" s="1060">
        <v>0</v>
      </c>
      <c r="M52" s="1060">
        <v>0</v>
      </c>
      <c r="N52" s="1386">
        <v>0</v>
      </c>
      <c r="O52" s="1060">
        <v>0</v>
      </c>
      <c r="P52" s="1060">
        <v>0</v>
      </c>
      <c r="Q52" s="1060">
        <v>0</v>
      </c>
      <c r="R52" s="1060">
        <v>0</v>
      </c>
      <c r="S52" s="1060">
        <v>0</v>
      </c>
      <c r="T52" s="1060">
        <v>0</v>
      </c>
      <c r="U52" s="2758"/>
      <c r="V52" s="2766"/>
      <c r="W52" s="1056" t="s">
        <v>625</v>
      </c>
      <c r="X52" s="1060">
        <v>0</v>
      </c>
      <c r="Y52" s="1060">
        <v>0</v>
      </c>
      <c r="Z52" s="1060">
        <v>0</v>
      </c>
      <c r="AA52" s="1060">
        <v>0</v>
      </c>
      <c r="AB52" s="1060">
        <v>0</v>
      </c>
      <c r="AC52" s="1060">
        <v>0</v>
      </c>
      <c r="AD52" s="1060">
        <v>0</v>
      </c>
      <c r="AE52" s="1060">
        <v>0</v>
      </c>
      <c r="AF52" s="1060">
        <v>0</v>
      </c>
      <c r="AG52" s="1060">
        <v>0</v>
      </c>
      <c r="AH52" s="1060">
        <v>0</v>
      </c>
      <c r="AI52" s="1060">
        <v>0</v>
      </c>
      <c r="AJ52" s="1060">
        <v>0</v>
      </c>
      <c r="AK52" s="1060">
        <v>0</v>
      </c>
      <c r="AL52" s="1060">
        <v>0</v>
      </c>
      <c r="AM52" s="1386">
        <v>0</v>
      </c>
      <c r="AN52" s="1386">
        <v>0</v>
      </c>
      <c r="AO52" s="2758"/>
      <c r="AP52" s="2766"/>
      <c r="AQ52" s="1056" t="s">
        <v>625</v>
      </c>
      <c r="AR52" s="1386">
        <v>0</v>
      </c>
      <c r="AS52" s="1386">
        <v>0</v>
      </c>
      <c r="AT52" s="1060">
        <v>0</v>
      </c>
      <c r="AU52" s="1386"/>
      <c r="AV52" s="1386"/>
      <c r="AW52" s="1386"/>
      <c r="AX52" s="1060">
        <v>0</v>
      </c>
      <c r="AY52" s="1386">
        <v>0</v>
      </c>
      <c r="AZ52" s="1386">
        <v>0</v>
      </c>
      <c r="BA52" s="1386">
        <v>0</v>
      </c>
      <c r="BB52" s="1386">
        <v>0</v>
      </c>
      <c r="BC52" s="1386">
        <v>0</v>
      </c>
      <c r="BD52" s="1386">
        <v>0</v>
      </c>
      <c r="BE52" s="1386">
        <v>0</v>
      </c>
      <c r="BF52" s="1386">
        <v>0</v>
      </c>
      <c r="BG52" s="1060">
        <v>0</v>
      </c>
      <c r="BH52" s="1386">
        <v>0</v>
      </c>
      <c r="BI52" s="2758"/>
      <c r="BJ52" s="2766"/>
      <c r="BK52" s="1056" t="s">
        <v>625</v>
      </c>
      <c r="BL52" s="1386">
        <v>0</v>
      </c>
      <c r="BM52" s="1386">
        <v>0</v>
      </c>
      <c r="BN52" s="1386">
        <v>0</v>
      </c>
      <c r="BO52" s="1060">
        <v>0</v>
      </c>
      <c r="BP52" s="1060">
        <v>0</v>
      </c>
      <c r="BQ52" s="1060">
        <v>0</v>
      </c>
      <c r="BR52" s="1386">
        <v>0</v>
      </c>
      <c r="BS52" s="1386">
        <v>0</v>
      </c>
      <c r="BT52" s="1386">
        <v>0</v>
      </c>
      <c r="BU52" s="1386">
        <v>0</v>
      </c>
      <c r="BV52" s="1044">
        <f t="shared" si="1"/>
        <v>0</v>
      </c>
    </row>
    <row r="53" spans="1:74" ht="11.25" customHeight="1">
      <c r="A53" s="2758"/>
      <c r="B53" s="2766"/>
      <c r="C53" s="1056" t="s">
        <v>626</v>
      </c>
      <c r="D53" s="1046">
        <v>62125</v>
      </c>
      <c r="E53" s="1046">
        <v>5551</v>
      </c>
      <c r="F53" s="1046">
        <v>37405</v>
      </c>
      <c r="G53" s="1046">
        <v>8986</v>
      </c>
      <c r="H53" s="1046">
        <v>0</v>
      </c>
      <c r="I53" s="1046">
        <v>144719</v>
      </c>
      <c r="J53" s="1046">
        <v>0</v>
      </c>
      <c r="K53" s="1046">
        <v>821113</v>
      </c>
      <c r="L53" s="1046">
        <v>49234</v>
      </c>
      <c r="M53" s="1046">
        <v>48055</v>
      </c>
      <c r="N53" s="1046">
        <v>154091</v>
      </c>
      <c r="O53" s="1046">
        <v>128989</v>
      </c>
      <c r="P53" s="1046">
        <v>171793</v>
      </c>
      <c r="Q53" s="1046">
        <v>72700</v>
      </c>
      <c r="R53" s="1046">
        <v>27704</v>
      </c>
      <c r="S53" s="1046">
        <v>24000</v>
      </c>
      <c r="T53" s="1046">
        <v>0</v>
      </c>
      <c r="U53" s="2758"/>
      <c r="V53" s="2766"/>
      <c r="W53" s="1056" t="s">
        <v>626</v>
      </c>
      <c r="X53" s="1046">
        <v>0</v>
      </c>
      <c r="Y53" s="1046">
        <v>0</v>
      </c>
      <c r="Z53" s="1046">
        <v>0</v>
      </c>
      <c r="AA53" s="1046">
        <v>0</v>
      </c>
      <c r="AB53" s="1046">
        <v>423960</v>
      </c>
      <c r="AC53" s="1046">
        <v>176400</v>
      </c>
      <c r="AD53" s="1046">
        <v>268497</v>
      </c>
      <c r="AE53" s="1046">
        <v>10186</v>
      </c>
      <c r="AF53" s="1046">
        <v>37000</v>
      </c>
      <c r="AG53" s="1046">
        <v>9113</v>
      </c>
      <c r="AH53" s="1046">
        <v>17552</v>
      </c>
      <c r="AI53" s="1046">
        <v>3370</v>
      </c>
      <c r="AJ53" s="1046">
        <v>846844</v>
      </c>
      <c r="AK53" s="1046">
        <v>38326</v>
      </c>
      <c r="AL53" s="1046">
        <v>11081</v>
      </c>
      <c r="AM53" s="1046">
        <v>105602</v>
      </c>
      <c r="AN53" s="1046">
        <v>11021</v>
      </c>
      <c r="AO53" s="2758"/>
      <c r="AP53" s="2766"/>
      <c r="AQ53" s="1056" t="s">
        <v>626</v>
      </c>
      <c r="AR53" s="1046">
        <v>16030</v>
      </c>
      <c r="AS53" s="1046">
        <v>47900</v>
      </c>
      <c r="AT53" s="1046">
        <v>678349</v>
      </c>
      <c r="AU53" s="1046"/>
      <c r="AV53" s="1046"/>
      <c r="AW53" s="1046"/>
      <c r="AX53" s="1046">
        <v>828396</v>
      </c>
      <c r="AY53" s="1046">
        <v>74991</v>
      </c>
      <c r="AZ53" s="1046">
        <v>564</v>
      </c>
      <c r="BA53" s="1046">
        <v>8198</v>
      </c>
      <c r="BB53" s="1046">
        <v>2646</v>
      </c>
      <c r="BC53" s="1046">
        <v>1481</v>
      </c>
      <c r="BD53" s="1046">
        <v>11513</v>
      </c>
      <c r="BE53" s="1046">
        <v>1345618</v>
      </c>
      <c r="BF53" s="1046">
        <v>2688062</v>
      </c>
      <c r="BG53" s="1046">
        <v>92012</v>
      </c>
      <c r="BH53" s="1046">
        <v>40808</v>
      </c>
      <c r="BI53" s="2758"/>
      <c r="BJ53" s="2766"/>
      <c r="BK53" s="1056" t="s">
        <v>626</v>
      </c>
      <c r="BL53" s="1046">
        <v>5702</v>
      </c>
      <c r="BM53" s="1046">
        <v>19167</v>
      </c>
      <c r="BN53" s="1046">
        <v>36421</v>
      </c>
      <c r="BO53" s="1046">
        <v>930</v>
      </c>
      <c r="BP53" s="1046">
        <v>683</v>
      </c>
      <c r="BQ53" s="1046">
        <v>166923</v>
      </c>
      <c r="BR53" s="1046">
        <v>47217</v>
      </c>
      <c r="BS53" s="1046">
        <v>253867</v>
      </c>
      <c r="BT53" s="1046">
        <v>26057</v>
      </c>
      <c r="BU53" s="1046">
        <v>0</v>
      </c>
      <c r="BV53" s="1385">
        <f t="shared" si="1"/>
        <v>10108952</v>
      </c>
    </row>
    <row r="54" spans="1:74" ht="11.25" customHeight="1">
      <c r="A54" s="2758"/>
      <c r="B54" s="2767" t="s">
        <v>627</v>
      </c>
      <c r="C54" s="1056" t="s">
        <v>628</v>
      </c>
      <c r="D54" s="1394">
        <v>70553</v>
      </c>
      <c r="E54" s="1394">
        <v>0</v>
      </c>
      <c r="F54" s="1394">
        <v>158376</v>
      </c>
      <c r="G54" s="1394">
        <v>773</v>
      </c>
      <c r="H54" s="1394">
        <v>15270</v>
      </c>
      <c r="I54" s="1394">
        <v>0</v>
      </c>
      <c r="J54" s="1394">
        <v>0</v>
      </c>
      <c r="K54" s="1394">
        <v>687977</v>
      </c>
      <c r="L54" s="1394">
        <v>0</v>
      </c>
      <c r="M54" s="1394">
        <v>0</v>
      </c>
      <c r="N54" s="1395">
        <v>97652</v>
      </c>
      <c r="O54" s="1394">
        <v>18536</v>
      </c>
      <c r="P54" s="1394">
        <v>41867</v>
      </c>
      <c r="Q54" s="1394">
        <v>0</v>
      </c>
      <c r="R54" s="1394">
        <v>65010</v>
      </c>
      <c r="S54" s="1394">
        <v>0</v>
      </c>
      <c r="T54" s="1394">
        <v>0</v>
      </c>
      <c r="U54" s="2758"/>
      <c r="V54" s="2767" t="s">
        <v>627</v>
      </c>
      <c r="W54" s="1056" t="s">
        <v>628</v>
      </c>
      <c r="X54" s="1394">
        <v>0</v>
      </c>
      <c r="Y54" s="1394">
        <v>0</v>
      </c>
      <c r="Z54" s="1394">
        <v>0</v>
      </c>
      <c r="AA54" s="1394">
        <v>0</v>
      </c>
      <c r="AB54" s="1394">
        <v>0</v>
      </c>
      <c r="AC54" s="1394">
        <v>0</v>
      </c>
      <c r="AD54" s="1394">
        <v>0</v>
      </c>
      <c r="AE54" s="1394">
        <v>104516</v>
      </c>
      <c r="AF54" s="1394">
        <v>0</v>
      </c>
      <c r="AG54" s="1394">
        <v>0</v>
      </c>
      <c r="AH54" s="1394">
        <v>0</v>
      </c>
      <c r="AI54" s="1394">
        <v>0</v>
      </c>
      <c r="AJ54" s="1394">
        <v>848486</v>
      </c>
      <c r="AK54" s="1394">
        <v>0</v>
      </c>
      <c r="AL54" s="1394">
        <v>0</v>
      </c>
      <c r="AM54" s="1395">
        <v>0</v>
      </c>
      <c r="AN54" s="1395">
        <v>0</v>
      </c>
      <c r="AO54" s="2758"/>
      <c r="AP54" s="2767" t="s">
        <v>627</v>
      </c>
      <c r="AQ54" s="1056" t="s">
        <v>628</v>
      </c>
      <c r="AR54" s="1395">
        <v>11281</v>
      </c>
      <c r="AS54" s="1395">
        <v>0</v>
      </c>
      <c r="AT54" s="1394">
        <v>278448</v>
      </c>
      <c r="AU54" s="1395"/>
      <c r="AV54" s="1395"/>
      <c r="AW54" s="1395"/>
      <c r="AX54" s="1394">
        <v>0</v>
      </c>
      <c r="AY54" s="1395">
        <v>153459</v>
      </c>
      <c r="AZ54" s="1395">
        <v>9905</v>
      </c>
      <c r="BA54" s="1395">
        <v>0</v>
      </c>
      <c r="BB54" s="1395">
        <v>0</v>
      </c>
      <c r="BC54" s="1395">
        <v>0</v>
      </c>
      <c r="BD54" s="1395">
        <v>0</v>
      </c>
      <c r="BE54" s="1395">
        <v>0</v>
      </c>
      <c r="BF54" s="1395">
        <v>917805</v>
      </c>
      <c r="BG54" s="1394">
        <v>113077</v>
      </c>
      <c r="BH54" s="1395">
        <v>0</v>
      </c>
      <c r="BI54" s="2758"/>
      <c r="BJ54" s="2767" t="s">
        <v>627</v>
      </c>
      <c r="BK54" s="1056" t="s">
        <v>628</v>
      </c>
      <c r="BL54" s="1395">
        <v>0</v>
      </c>
      <c r="BM54" s="1395">
        <v>0</v>
      </c>
      <c r="BN54" s="1395">
        <v>0</v>
      </c>
      <c r="BO54" s="1394">
        <v>0</v>
      </c>
      <c r="BP54" s="1394">
        <v>0</v>
      </c>
      <c r="BQ54" s="1394">
        <v>326</v>
      </c>
      <c r="BR54" s="1395">
        <v>0</v>
      </c>
      <c r="BS54" s="1395">
        <v>0</v>
      </c>
      <c r="BT54" s="1395">
        <v>0</v>
      </c>
      <c r="BU54" s="1395">
        <v>0</v>
      </c>
      <c r="BV54" s="1055">
        <f t="shared" si="1"/>
        <v>3593317</v>
      </c>
    </row>
    <row r="55" spans="1:74" ht="11.25" customHeight="1">
      <c r="A55" s="2758"/>
      <c r="B55" s="2768"/>
      <c r="C55" s="1056" t="s">
        <v>629</v>
      </c>
      <c r="D55" s="1060">
        <v>52636</v>
      </c>
      <c r="E55" s="1060">
        <v>20397</v>
      </c>
      <c r="F55" s="1060">
        <v>125560</v>
      </c>
      <c r="G55" s="1060">
        <v>14618</v>
      </c>
      <c r="H55" s="1060">
        <v>41213</v>
      </c>
      <c r="I55" s="1060">
        <v>1451031</v>
      </c>
      <c r="J55" s="1060">
        <v>0</v>
      </c>
      <c r="K55" s="1060">
        <v>465764</v>
      </c>
      <c r="L55" s="1060">
        <v>102911</v>
      </c>
      <c r="M55" s="1060">
        <v>9206</v>
      </c>
      <c r="N55" s="1386">
        <v>355896</v>
      </c>
      <c r="O55" s="1060">
        <v>315990</v>
      </c>
      <c r="P55" s="1060">
        <v>798412</v>
      </c>
      <c r="Q55" s="1060">
        <v>112768</v>
      </c>
      <c r="R55" s="1060">
        <v>94214</v>
      </c>
      <c r="S55" s="1060">
        <v>44820</v>
      </c>
      <c r="T55" s="1060">
        <v>0</v>
      </c>
      <c r="U55" s="2758"/>
      <c r="V55" s="2768"/>
      <c r="W55" s="1056" t="s">
        <v>629</v>
      </c>
      <c r="X55" s="1060">
        <v>0</v>
      </c>
      <c r="Y55" s="1060">
        <v>0</v>
      </c>
      <c r="Z55" s="1060">
        <v>20000</v>
      </c>
      <c r="AA55" s="1060">
        <v>0</v>
      </c>
      <c r="AB55" s="1060">
        <v>409696</v>
      </c>
      <c r="AC55" s="1060">
        <v>252961</v>
      </c>
      <c r="AD55" s="1060">
        <v>343402</v>
      </c>
      <c r="AE55" s="1060">
        <v>0</v>
      </c>
      <c r="AF55" s="1060">
        <v>39087</v>
      </c>
      <c r="AG55" s="1060">
        <v>54450</v>
      </c>
      <c r="AH55" s="1060">
        <v>43418</v>
      </c>
      <c r="AI55" s="1060">
        <v>12797</v>
      </c>
      <c r="AJ55" s="1060">
        <v>421074</v>
      </c>
      <c r="AK55" s="1060">
        <v>81981</v>
      </c>
      <c r="AL55" s="1060">
        <v>46232</v>
      </c>
      <c r="AM55" s="1386">
        <v>76861</v>
      </c>
      <c r="AN55" s="1386">
        <v>4914</v>
      </c>
      <c r="AO55" s="2758"/>
      <c r="AP55" s="2768"/>
      <c r="AQ55" s="1056" t="s">
        <v>629</v>
      </c>
      <c r="AR55" s="1386">
        <v>15865</v>
      </c>
      <c r="AS55" s="1386">
        <v>70276</v>
      </c>
      <c r="AT55" s="1060">
        <v>1072530</v>
      </c>
      <c r="AU55" s="1386"/>
      <c r="AV55" s="1386"/>
      <c r="AW55" s="1386"/>
      <c r="AX55" s="1060">
        <v>1307521</v>
      </c>
      <c r="AY55" s="1386">
        <v>684168</v>
      </c>
      <c r="AZ55" s="1386">
        <v>0</v>
      </c>
      <c r="BA55" s="1386">
        <v>226298</v>
      </c>
      <c r="BB55" s="1386">
        <v>25056</v>
      </c>
      <c r="BC55" s="1386">
        <v>17294</v>
      </c>
      <c r="BD55" s="1386">
        <v>30170</v>
      </c>
      <c r="BE55" s="1386">
        <v>1745484</v>
      </c>
      <c r="BF55" s="1386">
        <v>2985731</v>
      </c>
      <c r="BG55" s="1060">
        <v>193828</v>
      </c>
      <c r="BH55" s="1386">
        <v>53183</v>
      </c>
      <c r="BI55" s="2758"/>
      <c r="BJ55" s="2768"/>
      <c r="BK55" s="1056" t="s">
        <v>629</v>
      </c>
      <c r="BL55" s="1386">
        <v>20195</v>
      </c>
      <c r="BM55" s="1386">
        <v>11925</v>
      </c>
      <c r="BN55" s="1386">
        <v>62904</v>
      </c>
      <c r="BO55" s="1060">
        <v>74677</v>
      </c>
      <c r="BP55" s="1060">
        <v>6435</v>
      </c>
      <c r="BQ55" s="1060">
        <v>220951</v>
      </c>
      <c r="BR55" s="1386">
        <v>49532</v>
      </c>
      <c r="BS55" s="1386">
        <v>274669</v>
      </c>
      <c r="BT55" s="1386">
        <v>24635</v>
      </c>
      <c r="BU55" s="1386">
        <v>7483</v>
      </c>
      <c r="BV55" s="1044">
        <f t="shared" si="1"/>
        <v>14993119</v>
      </c>
    </row>
    <row r="56" spans="1:74" ht="11.25" customHeight="1">
      <c r="A56" s="2758"/>
      <c r="B56" s="2768"/>
      <c r="C56" s="1056" t="s">
        <v>630</v>
      </c>
      <c r="D56" s="1060">
        <v>165639</v>
      </c>
      <c r="E56" s="1060">
        <v>13326</v>
      </c>
      <c r="F56" s="1060">
        <v>126387</v>
      </c>
      <c r="G56" s="1060">
        <v>33042</v>
      </c>
      <c r="H56" s="1060">
        <v>68126</v>
      </c>
      <c r="I56" s="1060">
        <v>385167</v>
      </c>
      <c r="J56" s="1060">
        <v>0</v>
      </c>
      <c r="K56" s="1060">
        <v>585653</v>
      </c>
      <c r="L56" s="1060">
        <v>290268</v>
      </c>
      <c r="M56" s="1060">
        <v>98581</v>
      </c>
      <c r="N56" s="1386">
        <v>110452</v>
      </c>
      <c r="O56" s="1060">
        <v>153089</v>
      </c>
      <c r="P56" s="1060">
        <v>75435</v>
      </c>
      <c r="Q56" s="1060">
        <v>61662</v>
      </c>
      <c r="R56" s="1060">
        <v>93376</v>
      </c>
      <c r="S56" s="1060">
        <v>10633</v>
      </c>
      <c r="T56" s="1060">
        <v>0</v>
      </c>
      <c r="U56" s="2758"/>
      <c r="V56" s="2768"/>
      <c r="W56" s="1056" t="s">
        <v>630</v>
      </c>
      <c r="X56" s="1060">
        <v>0</v>
      </c>
      <c r="Y56" s="1060">
        <v>0</v>
      </c>
      <c r="Z56" s="1060">
        <v>0</v>
      </c>
      <c r="AA56" s="1060">
        <v>0</v>
      </c>
      <c r="AB56" s="1060">
        <v>584913</v>
      </c>
      <c r="AC56" s="1060">
        <v>188279</v>
      </c>
      <c r="AD56" s="1060">
        <v>106702</v>
      </c>
      <c r="AE56" s="1060">
        <v>91562</v>
      </c>
      <c r="AF56" s="1060">
        <v>104233</v>
      </c>
      <c r="AG56" s="1060">
        <v>18942</v>
      </c>
      <c r="AH56" s="1060">
        <v>2727</v>
      </c>
      <c r="AI56" s="1060">
        <v>38184</v>
      </c>
      <c r="AJ56" s="1060">
        <v>581741</v>
      </c>
      <c r="AK56" s="1060">
        <v>126403</v>
      </c>
      <c r="AL56" s="1060">
        <v>3499</v>
      </c>
      <c r="AM56" s="1386">
        <v>63251</v>
      </c>
      <c r="AN56" s="1386">
        <v>18998</v>
      </c>
      <c r="AO56" s="2758"/>
      <c r="AP56" s="2768"/>
      <c r="AQ56" s="1056" t="s">
        <v>630</v>
      </c>
      <c r="AR56" s="1386">
        <v>23544</v>
      </c>
      <c r="AS56" s="1386">
        <v>80006</v>
      </c>
      <c r="AT56" s="1060">
        <v>765661</v>
      </c>
      <c r="AU56" s="1386"/>
      <c r="AV56" s="1386"/>
      <c r="AW56" s="1386"/>
      <c r="AX56" s="1060">
        <v>328685</v>
      </c>
      <c r="AY56" s="1386">
        <v>563102</v>
      </c>
      <c r="AZ56" s="1386">
        <v>31852</v>
      </c>
      <c r="BA56" s="1386">
        <v>138140</v>
      </c>
      <c r="BB56" s="1386">
        <v>95544</v>
      </c>
      <c r="BC56" s="1386">
        <v>78600</v>
      </c>
      <c r="BD56" s="1386">
        <v>57916</v>
      </c>
      <c r="BE56" s="1386">
        <v>1443352</v>
      </c>
      <c r="BF56" s="1386">
        <v>1753688</v>
      </c>
      <c r="BG56" s="1060">
        <v>368323</v>
      </c>
      <c r="BH56" s="1386">
        <v>18387</v>
      </c>
      <c r="BI56" s="2758"/>
      <c r="BJ56" s="2768"/>
      <c r="BK56" s="1056" t="s">
        <v>630</v>
      </c>
      <c r="BL56" s="1386">
        <v>67488</v>
      </c>
      <c r="BM56" s="1386">
        <v>27455</v>
      </c>
      <c r="BN56" s="1386">
        <v>53240</v>
      </c>
      <c r="BO56" s="1060">
        <v>52837</v>
      </c>
      <c r="BP56" s="1060">
        <v>37398</v>
      </c>
      <c r="BQ56" s="1060">
        <v>267392</v>
      </c>
      <c r="BR56" s="1386">
        <v>170739</v>
      </c>
      <c r="BS56" s="1386">
        <v>173437</v>
      </c>
      <c r="BT56" s="1386">
        <v>12197</v>
      </c>
      <c r="BU56" s="1386">
        <v>47856</v>
      </c>
      <c r="BV56" s="1044">
        <f t="shared" si="1"/>
        <v>10857109</v>
      </c>
    </row>
    <row r="57" spans="1:74" ht="11.25" customHeight="1">
      <c r="A57" s="2758"/>
      <c r="B57" s="2768"/>
      <c r="C57" s="1056" t="s">
        <v>631</v>
      </c>
      <c r="D57" s="1060">
        <v>0</v>
      </c>
      <c r="E57" s="1060">
        <v>0</v>
      </c>
      <c r="F57" s="1060">
        <v>0</v>
      </c>
      <c r="G57" s="1060">
        <v>0</v>
      </c>
      <c r="H57" s="1060">
        <v>0</v>
      </c>
      <c r="I57" s="1060">
        <v>0</v>
      </c>
      <c r="J57" s="1060">
        <v>0</v>
      </c>
      <c r="K57" s="1060">
        <v>0</v>
      </c>
      <c r="L57" s="1060">
        <v>0</v>
      </c>
      <c r="M57" s="1060">
        <v>0</v>
      </c>
      <c r="N57" s="1386">
        <v>0</v>
      </c>
      <c r="O57" s="1060">
        <v>0</v>
      </c>
      <c r="P57" s="1060">
        <v>0</v>
      </c>
      <c r="Q57" s="1060">
        <v>0</v>
      </c>
      <c r="R57" s="1060">
        <v>0</v>
      </c>
      <c r="S57" s="1060">
        <v>0</v>
      </c>
      <c r="T57" s="1060">
        <v>0</v>
      </c>
      <c r="U57" s="2758"/>
      <c r="V57" s="2768"/>
      <c r="W57" s="1056" t="s">
        <v>631</v>
      </c>
      <c r="X57" s="1060">
        <v>0</v>
      </c>
      <c r="Y57" s="1060">
        <v>0</v>
      </c>
      <c r="Z57" s="1060">
        <v>0</v>
      </c>
      <c r="AA57" s="1060">
        <v>0</v>
      </c>
      <c r="AB57" s="1060">
        <v>0</v>
      </c>
      <c r="AC57" s="1060">
        <v>0</v>
      </c>
      <c r="AD57" s="1060">
        <v>0</v>
      </c>
      <c r="AE57" s="1060">
        <v>0</v>
      </c>
      <c r="AF57" s="1060">
        <v>0</v>
      </c>
      <c r="AG57" s="1060">
        <v>0</v>
      </c>
      <c r="AH57" s="1060">
        <v>0</v>
      </c>
      <c r="AI57" s="1060">
        <v>0</v>
      </c>
      <c r="AJ57" s="1060">
        <v>0</v>
      </c>
      <c r="AK57" s="1060">
        <v>0</v>
      </c>
      <c r="AL57" s="1060">
        <v>0</v>
      </c>
      <c r="AM57" s="1386">
        <v>0</v>
      </c>
      <c r="AN57" s="1386">
        <v>0</v>
      </c>
      <c r="AO57" s="2758"/>
      <c r="AP57" s="2768"/>
      <c r="AQ57" s="1056" t="s">
        <v>631</v>
      </c>
      <c r="AR57" s="1386">
        <v>0</v>
      </c>
      <c r="AS57" s="1386">
        <v>0</v>
      </c>
      <c r="AT57" s="1060">
        <v>0</v>
      </c>
      <c r="AU57" s="1386"/>
      <c r="AV57" s="1386"/>
      <c r="AW57" s="1386"/>
      <c r="AX57" s="1060">
        <v>0</v>
      </c>
      <c r="AY57" s="1386">
        <v>0</v>
      </c>
      <c r="AZ57" s="1386">
        <v>0</v>
      </c>
      <c r="BA57" s="1386">
        <v>0</v>
      </c>
      <c r="BB57" s="1386">
        <v>0</v>
      </c>
      <c r="BC57" s="1386">
        <v>0</v>
      </c>
      <c r="BD57" s="1386">
        <v>0</v>
      </c>
      <c r="BE57" s="1386">
        <v>0</v>
      </c>
      <c r="BF57" s="1386">
        <v>0</v>
      </c>
      <c r="BG57" s="1060">
        <v>0</v>
      </c>
      <c r="BH57" s="1386">
        <v>0</v>
      </c>
      <c r="BI57" s="2758"/>
      <c r="BJ57" s="2768"/>
      <c r="BK57" s="1056" t="s">
        <v>631</v>
      </c>
      <c r="BL57" s="1386">
        <v>0</v>
      </c>
      <c r="BM57" s="1386">
        <v>0</v>
      </c>
      <c r="BN57" s="1386">
        <v>0</v>
      </c>
      <c r="BO57" s="1060">
        <v>0</v>
      </c>
      <c r="BP57" s="1060">
        <v>0</v>
      </c>
      <c r="BQ57" s="1060">
        <v>0</v>
      </c>
      <c r="BR57" s="1386">
        <v>0</v>
      </c>
      <c r="BS57" s="1386">
        <v>0</v>
      </c>
      <c r="BT57" s="1386">
        <v>0</v>
      </c>
      <c r="BU57" s="1386">
        <v>0</v>
      </c>
      <c r="BV57" s="1044">
        <f t="shared" si="1"/>
        <v>0</v>
      </c>
    </row>
    <row r="58" spans="1:74" s="1384" customFormat="1" ht="11.25" customHeight="1">
      <c r="A58" s="2758"/>
      <c r="B58" s="2768"/>
      <c r="C58" s="1056" t="s">
        <v>632</v>
      </c>
      <c r="D58" s="1060">
        <v>0</v>
      </c>
      <c r="E58" s="1060">
        <v>0</v>
      </c>
      <c r="F58" s="1060">
        <v>0</v>
      </c>
      <c r="G58" s="1060">
        <v>0</v>
      </c>
      <c r="H58" s="1060">
        <v>0</v>
      </c>
      <c r="I58" s="1060">
        <v>500000</v>
      </c>
      <c r="J58" s="1060">
        <v>0</v>
      </c>
      <c r="K58" s="1060">
        <v>0</v>
      </c>
      <c r="L58" s="1060">
        <v>0</v>
      </c>
      <c r="M58" s="1060">
        <v>0</v>
      </c>
      <c r="N58" s="1386">
        <v>0</v>
      </c>
      <c r="O58" s="1060">
        <v>0</v>
      </c>
      <c r="P58" s="1060">
        <v>0</v>
      </c>
      <c r="Q58" s="1060">
        <v>0</v>
      </c>
      <c r="R58" s="1060">
        <v>100000</v>
      </c>
      <c r="S58" s="1060">
        <v>1396</v>
      </c>
      <c r="T58" s="1060">
        <v>0</v>
      </c>
      <c r="U58" s="2758"/>
      <c r="V58" s="2768"/>
      <c r="W58" s="1056" t="s">
        <v>632</v>
      </c>
      <c r="X58" s="1060">
        <v>0</v>
      </c>
      <c r="Y58" s="1060">
        <v>0</v>
      </c>
      <c r="Z58" s="1060">
        <v>0</v>
      </c>
      <c r="AA58" s="1060">
        <v>0</v>
      </c>
      <c r="AB58" s="1060">
        <v>0</v>
      </c>
      <c r="AC58" s="1060">
        <v>0</v>
      </c>
      <c r="AD58" s="1060">
        <v>0</v>
      </c>
      <c r="AE58" s="1060">
        <v>0</v>
      </c>
      <c r="AF58" s="1060">
        <v>214</v>
      </c>
      <c r="AG58" s="1060">
        <v>0</v>
      </c>
      <c r="AH58" s="1060">
        <v>0</v>
      </c>
      <c r="AI58" s="1060">
        <v>0</v>
      </c>
      <c r="AJ58" s="1060">
        <v>0</v>
      </c>
      <c r="AK58" s="1060">
        <v>0</v>
      </c>
      <c r="AL58" s="1060">
        <v>0</v>
      </c>
      <c r="AM58" s="1386">
        <v>142</v>
      </c>
      <c r="AN58" s="1386">
        <v>130</v>
      </c>
      <c r="AO58" s="2758"/>
      <c r="AP58" s="2768"/>
      <c r="AQ58" s="1056" t="s">
        <v>632</v>
      </c>
      <c r="AR58" s="1386">
        <v>179</v>
      </c>
      <c r="AS58" s="1386">
        <v>0</v>
      </c>
      <c r="AT58" s="1060">
        <v>0</v>
      </c>
      <c r="AU58" s="1386"/>
      <c r="AV58" s="1386"/>
      <c r="AW58" s="1386"/>
      <c r="AX58" s="1060">
        <v>0</v>
      </c>
      <c r="AY58" s="1386">
        <v>0</v>
      </c>
      <c r="AZ58" s="1386">
        <v>0</v>
      </c>
      <c r="BA58" s="1386">
        <v>0</v>
      </c>
      <c r="BB58" s="1386">
        <v>0</v>
      </c>
      <c r="BC58" s="1386">
        <v>0</v>
      </c>
      <c r="BD58" s="1386">
        <v>0</v>
      </c>
      <c r="BE58" s="1386">
        <v>3847</v>
      </c>
      <c r="BF58" s="1386">
        <v>56200</v>
      </c>
      <c r="BG58" s="1060">
        <v>0</v>
      </c>
      <c r="BH58" s="1386">
        <v>0</v>
      </c>
      <c r="BI58" s="2758"/>
      <c r="BJ58" s="2768"/>
      <c r="BK58" s="1056" t="s">
        <v>632</v>
      </c>
      <c r="BL58" s="1386">
        <v>0</v>
      </c>
      <c r="BM58" s="1386">
        <v>0</v>
      </c>
      <c r="BN58" s="1386">
        <v>0</v>
      </c>
      <c r="BO58" s="1060">
        <v>0</v>
      </c>
      <c r="BP58" s="1060">
        <v>0</v>
      </c>
      <c r="BQ58" s="1060">
        <v>0</v>
      </c>
      <c r="BR58" s="1386">
        <v>0</v>
      </c>
      <c r="BS58" s="1386">
        <v>1948</v>
      </c>
      <c r="BT58" s="1386">
        <v>0</v>
      </c>
      <c r="BU58" s="1386">
        <v>0</v>
      </c>
      <c r="BV58" s="1044">
        <f t="shared" si="1"/>
        <v>664056</v>
      </c>
    </row>
    <row r="59" spans="1:74" s="1384" customFormat="1" ht="11.25" customHeight="1">
      <c r="A59" s="2758"/>
      <c r="B59" s="2765"/>
      <c r="C59" s="1056" t="s">
        <v>633</v>
      </c>
      <c r="D59" s="1046">
        <v>288828</v>
      </c>
      <c r="E59" s="1046">
        <v>33723</v>
      </c>
      <c r="F59" s="1046">
        <v>410323</v>
      </c>
      <c r="G59" s="1046">
        <v>48433</v>
      </c>
      <c r="H59" s="1046">
        <v>124609</v>
      </c>
      <c r="I59" s="1046">
        <v>2336198</v>
      </c>
      <c r="J59" s="1046">
        <v>0</v>
      </c>
      <c r="K59" s="1046">
        <v>1739394</v>
      </c>
      <c r="L59" s="1046">
        <v>393179</v>
      </c>
      <c r="M59" s="1046">
        <v>107787</v>
      </c>
      <c r="N59" s="1046">
        <v>564000</v>
      </c>
      <c r="O59" s="1046">
        <v>487615</v>
      </c>
      <c r="P59" s="1046">
        <v>915714</v>
      </c>
      <c r="Q59" s="1046">
        <v>174430</v>
      </c>
      <c r="R59" s="1046">
        <v>352600</v>
      </c>
      <c r="S59" s="1046">
        <v>56849</v>
      </c>
      <c r="T59" s="1046">
        <v>0</v>
      </c>
      <c r="U59" s="2758"/>
      <c r="V59" s="2765"/>
      <c r="W59" s="1056" t="s">
        <v>633</v>
      </c>
      <c r="X59" s="1046">
        <v>0</v>
      </c>
      <c r="Y59" s="1046">
        <v>0</v>
      </c>
      <c r="Z59" s="1046">
        <v>20000</v>
      </c>
      <c r="AA59" s="1046">
        <v>0</v>
      </c>
      <c r="AB59" s="1046">
        <v>994609</v>
      </c>
      <c r="AC59" s="1046">
        <v>441240</v>
      </c>
      <c r="AD59" s="1046">
        <v>450104</v>
      </c>
      <c r="AE59" s="1046">
        <v>196078</v>
      </c>
      <c r="AF59" s="1046">
        <v>143534</v>
      </c>
      <c r="AG59" s="1046">
        <v>73392</v>
      </c>
      <c r="AH59" s="1046">
        <v>46145</v>
      </c>
      <c r="AI59" s="1046">
        <v>50981</v>
      </c>
      <c r="AJ59" s="1046">
        <v>1851301</v>
      </c>
      <c r="AK59" s="1046">
        <v>208384</v>
      </c>
      <c r="AL59" s="1046">
        <v>49731</v>
      </c>
      <c r="AM59" s="1046">
        <v>140254</v>
      </c>
      <c r="AN59" s="1046">
        <v>24042</v>
      </c>
      <c r="AO59" s="2758"/>
      <c r="AP59" s="2765"/>
      <c r="AQ59" s="1056" t="s">
        <v>633</v>
      </c>
      <c r="AR59" s="1046">
        <v>50869</v>
      </c>
      <c r="AS59" s="1046">
        <v>150282</v>
      </c>
      <c r="AT59" s="1046">
        <v>2116639</v>
      </c>
      <c r="AU59" s="1046"/>
      <c r="AV59" s="1046"/>
      <c r="AW59" s="1046"/>
      <c r="AX59" s="1046">
        <v>1636206</v>
      </c>
      <c r="AY59" s="1046">
        <v>1400729</v>
      </c>
      <c r="AZ59" s="1046">
        <v>41757</v>
      </c>
      <c r="BA59" s="1046">
        <v>364438</v>
      </c>
      <c r="BB59" s="1046">
        <v>120600</v>
      </c>
      <c r="BC59" s="1046">
        <v>95894</v>
      </c>
      <c r="BD59" s="1046">
        <v>88086</v>
      </c>
      <c r="BE59" s="1046">
        <v>3192683</v>
      </c>
      <c r="BF59" s="1046">
        <v>5713424</v>
      </c>
      <c r="BG59" s="1046">
        <v>675228</v>
      </c>
      <c r="BH59" s="1046">
        <v>71570</v>
      </c>
      <c r="BI59" s="2758"/>
      <c r="BJ59" s="2765"/>
      <c r="BK59" s="1056" t="s">
        <v>633</v>
      </c>
      <c r="BL59" s="1046">
        <v>87683</v>
      </c>
      <c r="BM59" s="1046">
        <v>39380</v>
      </c>
      <c r="BN59" s="1046">
        <v>116144</v>
      </c>
      <c r="BO59" s="1046">
        <v>127514</v>
      </c>
      <c r="BP59" s="1046">
        <v>43833</v>
      </c>
      <c r="BQ59" s="1046">
        <v>488669</v>
      </c>
      <c r="BR59" s="1046">
        <v>220271</v>
      </c>
      <c r="BS59" s="1046">
        <v>450054</v>
      </c>
      <c r="BT59" s="1046">
        <v>36832</v>
      </c>
      <c r="BU59" s="1046">
        <v>55339</v>
      </c>
      <c r="BV59" s="1385">
        <f t="shared" si="1"/>
        <v>30107601</v>
      </c>
    </row>
    <row r="60" spans="1:74" s="1384" customFormat="1" ht="11.25" customHeight="1">
      <c r="A60" s="2764"/>
      <c r="B60" s="2761" t="s">
        <v>634</v>
      </c>
      <c r="C60" s="2762"/>
      <c r="D60" s="1396">
        <v>226703</v>
      </c>
      <c r="E60" s="1396">
        <v>28172</v>
      </c>
      <c r="F60" s="1396">
        <v>372918</v>
      </c>
      <c r="G60" s="1396">
        <v>39447</v>
      </c>
      <c r="H60" s="1396">
        <v>124609</v>
      </c>
      <c r="I60" s="1396">
        <v>2191479</v>
      </c>
      <c r="J60" s="1396">
        <v>0</v>
      </c>
      <c r="K60" s="1396">
        <v>918281</v>
      </c>
      <c r="L60" s="1396">
        <v>343945</v>
      </c>
      <c r="M60" s="1396">
        <v>59732</v>
      </c>
      <c r="N60" s="1396">
        <v>409909</v>
      </c>
      <c r="O60" s="1396">
        <v>358626</v>
      </c>
      <c r="P60" s="1396">
        <v>743921</v>
      </c>
      <c r="Q60" s="1396">
        <v>101730</v>
      </c>
      <c r="R60" s="1396">
        <v>324896</v>
      </c>
      <c r="S60" s="1396">
        <v>32849</v>
      </c>
      <c r="T60" s="1396">
        <v>0</v>
      </c>
      <c r="U60" s="2764"/>
      <c r="V60" s="2761" t="s">
        <v>634</v>
      </c>
      <c r="W60" s="2762"/>
      <c r="X60" s="1396">
        <v>0</v>
      </c>
      <c r="Y60" s="1396">
        <v>0</v>
      </c>
      <c r="Z60" s="1396">
        <v>20000</v>
      </c>
      <c r="AA60" s="1396">
        <v>0</v>
      </c>
      <c r="AB60" s="1396">
        <v>570649</v>
      </c>
      <c r="AC60" s="1396">
        <v>264840</v>
      </c>
      <c r="AD60" s="1396">
        <v>181607</v>
      </c>
      <c r="AE60" s="1396">
        <v>185892</v>
      </c>
      <c r="AF60" s="1396">
        <v>106534</v>
      </c>
      <c r="AG60" s="1396">
        <v>64279</v>
      </c>
      <c r="AH60" s="1396">
        <v>28593</v>
      </c>
      <c r="AI60" s="1396">
        <v>47611</v>
      </c>
      <c r="AJ60" s="1396">
        <v>1004457</v>
      </c>
      <c r="AK60" s="1396">
        <v>170058</v>
      </c>
      <c r="AL60" s="1396">
        <v>38650</v>
      </c>
      <c r="AM60" s="1396">
        <v>34652</v>
      </c>
      <c r="AN60" s="1396">
        <v>13021</v>
      </c>
      <c r="AO60" s="2764"/>
      <c r="AP60" s="2761" t="s">
        <v>634</v>
      </c>
      <c r="AQ60" s="2762"/>
      <c r="AR60" s="1396">
        <v>34839</v>
      </c>
      <c r="AS60" s="1396">
        <v>102382</v>
      </c>
      <c r="AT60" s="1396">
        <v>1438290</v>
      </c>
      <c r="AU60" s="1396"/>
      <c r="AV60" s="1396"/>
      <c r="AW60" s="1396"/>
      <c r="AX60" s="1396">
        <v>807810</v>
      </c>
      <c r="AY60" s="1396">
        <v>1325738</v>
      </c>
      <c r="AZ60" s="1396">
        <v>41193</v>
      </c>
      <c r="BA60" s="1396">
        <v>356240</v>
      </c>
      <c r="BB60" s="1396">
        <v>117954</v>
      </c>
      <c r="BC60" s="1396">
        <v>94413</v>
      </c>
      <c r="BD60" s="1396">
        <v>76573</v>
      </c>
      <c r="BE60" s="1396">
        <v>1847065</v>
      </c>
      <c r="BF60" s="1396">
        <v>3025362</v>
      </c>
      <c r="BG60" s="1396">
        <v>583216</v>
      </c>
      <c r="BH60" s="1396">
        <v>30762</v>
      </c>
      <c r="BI60" s="2764"/>
      <c r="BJ60" s="2761" t="s">
        <v>634</v>
      </c>
      <c r="BK60" s="2762"/>
      <c r="BL60" s="1396">
        <v>81981</v>
      </c>
      <c r="BM60" s="1396">
        <v>20213</v>
      </c>
      <c r="BN60" s="1396">
        <v>79723</v>
      </c>
      <c r="BO60" s="1396">
        <v>126584</v>
      </c>
      <c r="BP60" s="1396">
        <v>43150</v>
      </c>
      <c r="BQ60" s="1396">
        <v>321746</v>
      </c>
      <c r="BR60" s="1396">
        <v>173054</v>
      </c>
      <c r="BS60" s="1396">
        <v>196187</v>
      </c>
      <c r="BT60" s="1396">
        <v>10775</v>
      </c>
      <c r="BU60" s="1396">
        <v>55339</v>
      </c>
      <c r="BV60" s="1397">
        <f t="shared" si="1"/>
        <v>19998649</v>
      </c>
    </row>
    <row r="61" spans="1:74" ht="11.25" customHeight="1">
      <c r="A61" s="2769" t="s">
        <v>635</v>
      </c>
      <c r="B61" s="2770" t="s">
        <v>636</v>
      </c>
      <c r="C61" s="2770"/>
      <c r="D61" s="1058">
        <v>125020</v>
      </c>
      <c r="E61" s="1058">
        <v>16541</v>
      </c>
      <c r="F61" s="1058">
        <v>76223</v>
      </c>
      <c r="G61" s="1058">
        <v>27615</v>
      </c>
      <c r="H61" s="1058">
        <v>19303</v>
      </c>
      <c r="I61" s="1058">
        <v>269015</v>
      </c>
      <c r="J61" s="1058">
        <v>0</v>
      </c>
      <c r="K61" s="1058">
        <v>340555</v>
      </c>
      <c r="L61" s="1058">
        <v>34200</v>
      </c>
      <c r="M61" s="1058">
        <v>7329</v>
      </c>
      <c r="N61" s="1058">
        <v>86457</v>
      </c>
      <c r="O61" s="1058">
        <v>124669</v>
      </c>
      <c r="P61" s="1058">
        <v>144523</v>
      </c>
      <c r="Q61" s="1058">
        <v>22515</v>
      </c>
      <c r="R61" s="1058">
        <v>40373</v>
      </c>
      <c r="S61" s="1058">
        <v>27182</v>
      </c>
      <c r="T61" s="1058">
        <v>1224</v>
      </c>
      <c r="U61" s="2769" t="s">
        <v>635</v>
      </c>
      <c r="V61" s="2770" t="s">
        <v>636</v>
      </c>
      <c r="W61" s="2770"/>
      <c r="X61" s="1058">
        <v>19849</v>
      </c>
      <c r="Y61" s="1058">
        <v>543476</v>
      </c>
      <c r="Z61" s="1058">
        <v>20000</v>
      </c>
      <c r="AA61" s="1058">
        <v>500</v>
      </c>
      <c r="AB61" s="1058">
        <v>168445</v>
      </c>
      <c r="AC61" s="1058">
        <v>53307</v>
      </c>
      <c r="AD61" s="1058">
        <v>40281</v>
      </c>
      <c r="AE61" s="1058">
        <v>34638</v>
      </c>
      <c r="AF61" s="1058">
        <v>20140</v>
      </c>
      <c r="AG61" s="1058">
        <v>22492</v>
      </c>
      <c r="AH61" s="1058">
        <v>15304</v>
      </c>
      <c r="AI61" s="1058">
        <v>14870</v>
      </c>
      <c r="AJ61" s="1058">
        <v>177987</v>
      </c>
      <c r="AK61" s="1058">
        <v>21338</v>
      </c>
      <c r="AL61" s="1058">
        <v>25744</v>
      </c>
      <c r="AM61" s="1058">
        <v>13685</v>
      </c>
      <c r="AN61" s="1058">
        <v>7456</v>
      </c>
      <c r="AO61" s="2769" t="s">
        <v>635</v>
      </c>
      <c r="AP61" s="2770" t="s">
        <v>636</v>
      </c>
      <c r="AQ61" s="2770"/>
      <c r="AR61" s="1058">
        <v>13306</v>
      </c>
      <c r="AS61" s="1058">
        <v>4784</v>
      </c>
      <c r="AT61" s="1058">
        <v>366198</v>
      </c>
      <c r="AU61" s="1058"/>
      <c r="AV61" s="1058"/>
      <c r="AW61" s="1058"/>
      <c r="AX61" s="1058">
        <v>88294</v>
      </c>
      <c r="AY61" s="1058">
        <v>125198</v>
      </c>
      <c r="AZ61" s="1058">
        <v>13536</v>
      </c>
      <c r="BA61" s="1058">
        <v>54574</v>
      </c>
      <c r="BB61" s="1058">
        <v>26455</v>
      </c>
      <c r="BC61" s="1058">
        <v>15654</v>
      </c>
      <c r="BD61" s="1058">
        <v>45876</v>
      </c>
      <c r="BE61" s="1058">
        <v>279163</v>
      </c>
      <c r="BF61" s="1058">
        <v>630925</v>
      </c>
      <c r="BG61" s="1058">
        <v>144964</v>
      </c>
      <c r="BH61" s="1058">
        <v>10278</v>
      </c>
      <c r="BI61" s="2769" t="s">
        <v>635</v>
      </c>
      <c r="BJ61" s="2770" t="s">
        <v>636</v>
      </c>
      <c r="BK61" s="2770"/>
      <c r="BL61" s="1058">
        <v>13696</v>
      </c>
      <c r="BM61" s="1058">
        <v>17964</v>
      </c>
      <c r="BN61" s="1058">
        <v>27364</v>
      </c>
      <c r="BO61" s="1058">
        <v>16483</v>
      </c>
      <c r="BP61" s="1058">
        <v>13896</v>
      </c>
      <c r="BQ61" s="1058">
        <v>41953</v>
      </c>
      <c r="BR61" s="1058">
        <v>53138</v>
      </c>
      <c r="BS61" s="1058">
        <v>18584</v>
      </c>
      <c r="BT61" s="1058">
        <v>12991</v>
      </c>
      <c r="BU61" s="1058">
        <v>10429</v>
      </c>
      <c r="BV61" s="1383">
        <f t="shared" si="1"/>
        <v>4607959</v>
      </c>
    </row>
    <row r="62" spans="1:74" ht="11.25" customHeight="1">
      <c r="A62" s="2769"/>
      <c r="B62" s="2763" t="s">
        <v>637</v>
      </c>
      <c r="C62" s="2763"/>
      <c r="D62" s="1060">
        <v>103629</v>
      </c>
      <c r="E62" s="1060">
        <v>12565</v>
      </c>
      <c r="F62" s="1060">
        <v>59548</v>
      </c>
      <c r="G62" s="1060">
        <v>21076</v>
      </c>
      <c r="H62" s="1060">
        <v>15426</v>
      </c>
      <c r="I62" s="1060">
        <v>236115</v>
      </c>
      <c r="J62" s="1060">
        <v>0</v>
      </c>
      <c r="K62" s="1060">
        <v>248553</v>
      </c>
      <c r="L62" s="1060">
        <v>26192</v>
      </c>
      <c r="M62" s="1060">
        <v>5267</v>
      </c>
      <c r="N62" s="1386">
        <v>71923</v>
      </c>
      <c r="O62" s="1060">
        <v>99343</v>
      </c>
      <c r="P62" s="1060">
        <v>80349</v>
      </c>
      <c r="Q62" s="1060">
        <v>18402</v>
      </c>
      <c r="R62" s="1060">
        <v>33512</v>
      </c>
      <c r="S62" s="1060">
        <v>21110</v>
      </c>
      <c r="T62" s="1060">
        <v>1224</v>
      </c>
      <c r="U62" s="2769"/>
      <c r="V62" s="2763" t="s">
        <v>637</v>
      </c>
      <c r="W62" s="2763"/>
      <c r="X62" s="1060">
        <v>17265</v>
      </c>
      <c r="Y62" s="1060">
        <v>420319</v>
      </c>
      <c r="Z62" s="1060">
        <v>20000</v>
      </c>
      <c r="AA62" s="1060">
        <v>500</v>
      </c>
      <c r="AB62" s="1060">
        <v>86923</v>
      </c>
      <c r="AC62" s="1060">
        <v>37323</v>
      </c>
      <c r="AD62" s="1060">
        <v>36621</v>
      </c>
      <c r="AE62" s="1060">
        <v>14456</v>
      </c>
      <c r="AF62" s="1060">
        <v>16754</v>
      </c>
      <c r="AG62" s="1060">
        <v>18875</v>
      </c>
      <c r="AH62" s="1060">
        <v>12780</v>
      </c>
      <c r="AI62" s="1060">
        <v>12889</v>
      </c>
      <c r="AJ62" s="1060">
        <v>149365</v>
      </c>
      <c r="AK62" s="1060">
        <v>18172</v>
      </c>
      <c r="AL62" s="1060">
        <v>19522</v>
      </c>
      <c r="AM62" s="1386">
        <v>6890</v>
      </c>
      <c r="AN62" s="1386">
        <v>7456</v>
      </c>
      <c r="AO62" s="2769"/>
      <c r="AP62" s="2763" t="s">
        <v>637</v>
      </c>
      <c r="AQ62" s="2763"/>
      <c r="AR62" s="1386">
        <v>11095</v>
      </c>
      <c r="AS62" s="1386">
        <v>4784</v>
      </c>
      <c r="AT62" s="1060">
        <v>303830</v>
      </c>
      <c r="AU62" s="1386"/>
      <c r="AV62" s="1386"/>
      <c r="AW62" s="1386"/>
      <c r="AX62" s="1060">
        <v>60154</v>
      </c>
      <c r="AY62" s="1386">
        <v>103290</v>
      </c>
      <c r="AZ62" s="1386">
        <v>11238</v>
      </c>
      <c r="BA62" s="1386">
        <v>43312</v>
      </c>
      <c r="BB62" s="1386">
        <v>22783</v>
      </c>
      <c r="BC62" s="1386">
        <v>11805</v>
      </c>
      <c r="BD62" s="1386">
        <v>39237</v>
      </c>
      <c r="BE62" s="1386">
        <v>190253</v>
      </c>
      <c r="BF62" s="1386">
        <v>524258</v>
      </c>
      <c r="BG62" s="1060">
        <v>85079</v>
      </c>
      <c r="BH62" s="1386">
        <v>6284</v>
      </c>
      <c r="BI62" s="2769"/>
      <c r="BJ62" s="2763" t="s">
        <v>637</v>
      </c>
      <c r="BK62" s="2763"/>
      <c r="BL62" s="1386">
        <v>11160</v>
      </c>
      <c r="BM62" s="1386">
        <v>14148</v>
      </c>
      <c r="BN62" s="1386">
        <v>22721</v>
      </c>
      <c r="BO62" s="1060">
        <v>13843</v>
      </c>
      <c r="BP62" s="1060">
        <v>13896</v>
      </c>
      <c r="BQ62" s="1060">
        <v>35016</v>
      </c>
      <c r="BR62" s="1386">
        <v>44023</v>
      </c>
      <c r="BS62" s="1386">
        <v>15370</v>
      </c>
      <c r="BT62" s="1386">
        <v>12991</v>
      </c>
      <c r="BU62" s="1386">
        <v>8638</v>
      </c>
      <c r="BV62" s="1044">
        <f t="shared" si="1"/>
        <v>3559552</v>
      </c>
    </row>
    <row r="63" spans="1:74" ht="11.25" customHeight="1">
      <c r="A63" s="2769"/>
      <c r="B63" s="2763" t="s">
        <v>638</v>
      </c>
      <c r="C63" s="2763"/>
      <c r="D63" s="1060">
        <v>21391</v>
      </c>
      <c r="E63" s="1060">
        <v>3976</v>
      </c>
      <c r="F63" s="1060">
        <v>16675</v>
      </c>
      <c r="G63" s="1060">
        <v>6539</v>
      </c>
      <c r="H63" s="1060">
        <v>3877</v>
      </c>
      <c r="I63" s="1060">
        <v>32900</v>
      </c>
      <c r="J63" s="1060">
        <v>0</v>
      </c>
      <c r="K63" s="1060">
        <v>92002</v>
      </c>
      <c r="L63" s="1060">
        <v>8008</v>
      </c>
      <c r="M63" s="1060">
        <v>2062</v>
      </c>
      <c r="N63" s="1386">
        <v>14534</v>
      </c>
      <c r="O63" s="1060">
        <v>25326</v>
      </c>
      <c r="P63" s="1060">
        <v>64174</v>
      </c>
      <c r="Q63" s="1060">
        <v>4113</v>
      </c>
      <c r="R63" s="1060">
        <v>6861</v>
      </c>
      <c r="S63" s="1060">
        <v>6072</v>
      </c>
      <c r="T63" s="1060">
        <v>0</v>
      </c>
      <c r="U63" s="2769"/>
      <c r="V63" s="2763" t="s">
        <v>638</v>
      </c>
      <c r="W63" s="2763"/>
      <c r="X63" s="1060">
        <v>2584</v>
      </c>
      <c r="Y63" s="1060">
        <v>123157</v>
      </c>
      <c r="Z63" s="1060">
        <v>0</v>
      </c>
      <c r="AA63" s="1060">
        <v>0</v>
      </c>
      <c r="AB63" s="1060">
        <v>81522</v>
      </c>
      <c r="AC63" s="1060">
        <v>15984</v>
      </c>
      <c r="AD63" s="1060">
        <v>3660</v>
      </c>
      <c r="AE63" s="1060">
        <v>20182</v>
      </c>
      <c r="AF63" s="1060">
        <v>3386</v>
      </c>
      <c r="AG63" s="1060">
        <v>3617</v>
      </c>
      <c r="AH63" s="1060">
        <v>2524</v>
      </c>
      <c r="AI63" s="1060">
        <v>1981</v>
      </c>
      <c r="AJ63" s="1060">
        <v>28622</v>
      </c>
      <c r="AK63" s="1060">
        <v>3166</v>
      </c>
      <c r="AL63" s="1060">
        <v>6222</v>
      </c>
      <c r="AM63" s="1386">
        <v>6795</v>
      </c>
      <c r="AN63" s="1386">
        <v>0</v>
      </c>
      <c r="AO63" s="2769"/>
      <c r="AP63" s="2763" t="s">
        <v>638</v>
      </c>
      <c r="AQ63" s="2763"/>
      <c r="AR63" s="1386">
        <v>2211</v>
      </c>
      <c r="AS63" s="1386">
        <v>0</v>
      </c>
      <c r="AT63" s="1060">
        <v>62368</v>
      </c>
      <c r="AU63" s="1386"/>
      <c r="AV63" s="1386"/>
      <c r="AW63" s="1386"/>
      <c r="AX63" s="1060">
        <v>28140</v>
      </c>
      <c r="AY63" s="1386">
        <v>21908</v>
      </c>
      <c r="AZ63" s="1386">
        <v>2298</v>
      </c>
      <c r="BA63" s="1386">
        <v>11262</v>
      </c>
      <c r="BB63" s="1386">
        <v>3672</v>
      </c>
      <c r="BC63" s="1386">
        <v>3849</v>
      </c>
      <c r="BD63" s="1386">
        <v>6639</v>
      </c>
      <c r="BE63" s="1386">
        <v>88910</v>
      </c>
      <c r="BF63" s="1386">
        <v>106667</v>
      </c>
      <c r="BG63" s="1060">
        <v>59885</v>
      </c>
      <c r="BH63" s="1386">
        <v>3994</v>
      </c>
      <c r="BI63" s="2769"/>
      <c r="BJ63" s="2763" t="s">
        <v>638</v>
      </c>
      <c r="BK63" s="2763"/>
      <c r="BL63" s="1386">
        <v>2536</v>
      </c>
      <c r="BM63" s="1386">
        <v>3816</v>
      </c>
      <c r="BN63" s="1386">
        <v>4643</v>
      </c>
      <c r="BO63" s="1060">
        <v>2640</v>
      </c>
      <c r="BP63" s="1060">
        <v>0</v>
      </c>
      <c r="BQ63" s="1060">
        <v>6937</v>
      </c>
      <c r="BR63" s="1386">
        <v>9115</v>
      </c>
      <c r="BS63" s="1386">
        <v>3214</v>
      </c>
      <c r="BT63" s="1386">
        <v>0</v>
      </c>
      <c r="BU63" s="1386">
        <v>1791</v>
      </c>
      <c r="BV63" s="1044">
        <f t="shared" si="1"/>
        <v>1048407</v>
      </c>
    </row>
    <row r="64" spans="1:74" ht="11.25" customHeight="1">
      <c r="A64" s="2769"/>
      <c r="B64" s="2763" t="s">
        <v>639</v>
      </c>
      <c r="C64" s="2763"/>
      <c r="D64" s="1060">
        <v>37706</v>
      </c>
      <c r="E64" s="1060">
        <v>736</v>
      </c>
      <c r="F64" s="1060">
        <v>24455</v>
      </c>
      <c r="G64" s="1060">
        <v>4069</v>
      </c>
      <c r="H64" s="1060">
        <v>2453</v>
      </c>
      <c r="I64" s="1060">
        <v>47136</v>
      </c>
      <c r="J64" s="1060">
        <v>10296</v>
      </c>
      <c r="K64" s="1060">
        <v>89015</v>
      </c>
      <c r="L64" s="1060">
        <v>31429</v>
      </c>
      <c r="M64" s="1060">
        <v>9359</v>
      </c>
      <c r="N64" s="1386">
        <v>81293</v>
      </c>
      <c r="O64" s="1060">
        <v>45138</v>
      </c>
      <c r="P64" s="1060">
        <v>51736</v>
      </c>
      <c r="Q64" s="1060">
        <v>3118</v>
      </c>
      <c r="R64" s="1060">
        <v>23378</v>
      </c>
      <c r="S64" s="1060">
        <v>9380</v>
      </c>
      <c r="T64" s="1060">
        <v>11176</v>
      </c>
      <c r="U64" s="2769"/>
      <c r="V64" s="2763" t="s">
        <v>639</v>
      </c>
      <c r="W64" s="2763"/>
      <c r="X64" s="1060">
        <v>17934</v>
      </c>
      <c r="Y64" s="1060">
        <v>9443</v>
      </c>
      <c r="Z64" s="1060">
        <v>5000</v>
      </c>
      <c r="AA64" s="1060">
        <v>3349</v>
      </c>
      <c r="AB64" s="1060">
        <v>43403</v>
      </c>
      <c r="AC64" s="1060">
        <v>6684</v>
      </c>
      <c r="AD64" s="1060">
        <v>20089</v>
      </c>
      <c r="AE64" s="1060">
        <v>11527</v>
      </c>
      <c r="AF64" s="1060">
        <v>272</v>
      </c>
      <c r="AG64" s="1060">
        <v>2561</v>
      </c>
      <c r="AH64" s="1060">
        <v>10860</v>
      </c>
      <c r="AI64" s="1060">
        <v>4094</v>
      </c>
      <c r="AJ64" s="1060">
        <v>70670</v>
      </c>
      <c r="AK64" s="1060">
        <v>10621</v>
      </c>
      <c r="AL64" s="1060">
        <v>143</v>
      </c>
      <c r="AM64" s="1386">
        <v>8201</v>
      </c>
      <c r="AN64" s="1386">
        <v>13116</v>
      </c>
      <c r="AO64" s="2769"/>
      <c r="AP64" s="2763" t="s">
        <v>639</v>
      </c>
      <c r="AQ64" s="2763"/>
      <c r="AR64" s="1386">
        <v>52</v>
      </c>
      <c r="AS64" s="1386">
        <v>4037</v>
      </c>
      <c r="AT64" s="1060">
        <v>85603</v>
      </c>
      <c r="AU64" s="1386"/>
      <c r="AV64" s="1386"/>
      <c r="AW64" s="1386"/>
      <c r="AX64" s="1060">
        <v>32968</v>
      </c>
      <c r="AY64" s="1386">
        <v>150013</v>
      </c>
      <c r="AZ64" s="1386">
        <v>2486</v>
      </c>
      <c r="BA64" s="1386">
        <v>1897</v>
      </c>
      <c r="BB64" s="1386">
        <v>9305</v>
      </c>
      <c r="BC64" s="1386">
        <v>8626</v>
      </c>
      <c r="BD64" s="1386">
        <v>19268</v>
      </c>
      <c r="BE64" s="1386">
        <v>158583</v>
      </c>
      <c r="BF64" s="1386">
        <v>274568</v>
      </c>
      <c r="BG64" s="1060">
        <v>41739</v>
      </c>
      <c r="BH64" s="1386">
        <v>3433</v>
      </c>
      <c r="BI64" s="2769"/>
      <c r="BJ64" s="2763" t="s">
        <v>639</v>
      </c>
      <c r="BK64" s="2763"/>
      <c r="BL64" s="1386">
        <v>22507</v>
      </c>
      <c r="BM64" s="1386">
        <v>9543</v>
      </c>
      <c r="BN64" s="1386">
        <v>7792</v>
      </c>
      <c r="BO64" s="1060">
        <v>6558</v>
      </c>
      <c r="BP64" s="1060">
        <v>3840</v>
      </c>
      <c r="BQ64" s="1060">
        <v>52810</v>
      </c>
      <c r="BR64" s="1386">
        <v>33398</v>
      </c>
      <c r="BS64" s="1386">
        <v>4202</v>
      </c>
      <c r="BT64" s="1386">
        <v>2410</v>
      </c>
      <c r="BU64" s="1386">
        <v>1237</v>
      </c>
      <c r="BV64" s="1044">
        <f t="shared" si="1"/>
        <v>1656715</v>
      </c>
    </row>
    <row r="65" spans="1:74" ht="11.25" customHeight="1">
      <c r="A65" s="2769"/>
      <c r="B65" s="2763" t="s">
        <v>640</v>
      </c>
      <c r="C65" s="2763"/>
      <c r="D65" s="1060">
        <v>54810</v>
      </c>
      <c r="E65" s="1060">
        <v>3279</v>
      </c>
      <c r="F65" s="1060">
        <v>13911</v>
      </c>
      <c r="G65" s="1060">
        <v>8756</v>
      </c>
      <c r="H65" s="1060">
        <v>9992</v>
      </c>
      <c r="I65" s="1060">
        <v>141331</v>
      </c>
      <c r="J65" s="1060">
        <v>1500</v>
      </c>
      <c r="K65" s="1060">
        <v>175530</v>
      </c>
      <c r="L65" s="1060">
        <v>42220</v>
      </c>
      <c r="M65" s="1060">
        <v>5936</v>
      </c>
      <c r="N65" s="1386">
        <v>25816</v>
      </c>
      <c r="O65" s="1060">
        <v>40805</v>
      </c>
      <c r="P65" s="1060">
        <v>24919</v>
      </c>
      <c r="Q65" s="1060">
        <v>7933</v>
      </c>
      <c r="R65" s="1060">
        <v>15011</v>
      </c>
      <c r="S65" s="1060">
        <v>12408</v>
      </c>
      <c r="T65" s="1060">
        <v>1135</v>
      </c>
      <c r="U65" s="2769"/>
      <c r="V65" s="2763" t="s">
        <v>640</v>
      </c>
      <c r="W65" s="2763"/>
      <c r="X65" s="1060">
        <v>31497</v>
      </c>
      <c r="Y65" s="1060">
        <v>23541</v>
      </c>
      <c r="Z65" s="1060">
        <v>0</v>
      </c>
      <c r="AA65" s="1060">
        <v>20038</v>
      </c>
      <c r="AB65" s="1060">
        <v>67145</v>
      </c>
      <c r="AC65" s="1060">
        <v>62101</v>
      </c>
      <c r="AD65" s="1060">
        <v>13459</v>
      </c>
      <c r="AE65" s="1060">
        <v>7602</v>
      </c>
      <c r="AF65" s="1060">
        <v>8003</v>
      </c>
      <c r="AG65" s="1060">
        <v>9418</v>
      </c>
      <c r="AH65" s="1060">
        <v>7313</v>
      </c>
      <c r="AI65" s="1060">
        <v>7177</v>
      </c>
      <c r="AJ65" s="1060">
        <v>17826</v>
      </c>
      <c r="AK65" s="1060">
        <v>4794</v>
      </c>
      <c r="AL65" s="1060">
        <v>1806</v>
      </c>
      <c r="AM65" s="1386">
        <v>2868</v>
      </c>
      <c r="AN65" s="1386">
        <v>7432</v>
      </c>
      <c r="AO65" s="2769"/>
      <c r="AP65" s="2763" t="s">
        <v>640</v>
      </c>
      <c r="AQ65" s="2763"/>
      <c r="AR65" s="1386">
        <v>8964</v>
      </c>
      <c r="AS65" s="1386">
        <v>19432</v>
      </c>
      <c r="AT65" s="1060">
        <v>182312</v>
      </c>
      <c r="AU65" s="1386"/>
      <c r="AV65" s="1386"/>
      <c r="AW65" s="1386"/>
      <c r="AX65" s="1060">
        <v>120170</v>
      </c>
      <c r="AY65" s="1386">
        <v>61955</v>
      </c>
      <c r="AZ65" s="1386">
        <v>19325</v>
      </c>
      <c r="BA65" s="1386">
        <v>13605</v>
      </c>
      <c r="BB65" s="1386">
        <v>6226</v>
      </c>
      <c r="BC65" s="1386">
        <v>194</v>
      </c>
      <c r="BD65" s="1386">
        <v>11421</v>
      </c>
      <c r="BE65" s="1386">
        <v>302334</v>
      </c>
      <c r="BF65" s="1386">
        <v>169858</v>
      </c>
      <c r="BG65" s="1060">
        <v>41095</v>
      </c>
      <c r="BH65" s="1386">
        <v>10851</v>
      </c>
      <c r="BI65" s="2769"/>
      <c r="BJ65" s="2763" t="s">
        <v>640</v>
      </c>
      <c r="BK65" s="2763"/>
      <c r="BL65" s="1386">
        <v>9944</v>
      </c>
      <c r="BM65" s="1386">
        <v>4473</v>
      </c>
      <c r="BN65" s="1386">
        <v>20500</v>
      </c>
      <c r="BO65" s="1060">
        <v>11225</v>
      </c>
      <c r="BP65" s="1060">
        <v>6620</v>
      </c>
      <c r="BQ65" s="1060">
        <v>44457</v>
      </c>
      <c r="BR65" s="1386">
        <v>22417</v>
      </c>
      <c r="BS65" s="1386">
        <v>18662</v>
      </c>
      <c r="BT65" s="1386">
        <v>3449</v>
      </c>
      <c r="BU65" s="1386">
        <v>5768</v>
      </c>
      <c r="BV65" s="1044">
        <f t="shared" si="1"/>
        <v>1992569</v>
      </c>
    </row>
    <row r="66" spans="1:74" ht="11.25" customHeight="1">
      <c r="A66" s="2769"/>
      <c r="B66" s="2763" t="s">
        <v>641</v>
      </c>
      <c r="C66" s="2763"/>
      <c r="D66" s="1060">
        <v>1261</v>
      </c>
      <c r="E66" s="1060">
        <v>175</v>
      </c>
      <c r="F66" s="1060">
        <v>1002</v>
      </c>
      <c r="G66" s="1060">
        <v>225</v>
      </c>
      <c r="H66" s="1060">
        <v>301</v>
      </c>
      <c r="I66" s="1060">
        <v>2206</v>
      </c>
      <c r="J66" s="1060">
        <v>80</v>
      </c>
      <c r="K66" s="1060">
        <v>9825</v>
      </c>
      <c r="L66" s="1060">
        <v>636</v>
      </c>
      <c r="M66" s="1060">
        <v>409</v>
      </c>
      <c r="N66" s="1386">
        <v>4217</v>
      </c>
      <c r="O66" s="1060">
        <v>38</v>
      </c>
      <c r="P66" s="1060">
        <v>2318</v>
      </c>
      <c r="Q66" s="1060">
        <v>7177</v>
      </c>
      <c r="R66" s="1060">
        <v>851</v>
      </c>
      <c r="S66" s="1060">
        <v>226</v>
      </c>
      <c r="T66" s="1060">
        <v>119</v>
      </c>
      <c r="U66" s="2769"/>
      <c r="V66" s="2763" t="s">
        <v>641</v>
      </c>
      <c r="W66" s="2763"/>
      <c r="X66" s="1060">
        <v>262</v>
      </c>
      <c r="Y66" s="1060">
        <v>1588</v>
      </c>
      <c r="Z66" s="1060">
        <v>350</v>
      </c>
      <c r="AA66" s="1060">
        <v>4211</v>
      </c>
      <c r="AB66" s="1060">
        <v>1684</v>
      </c>
      <c r="AC66" s="1060">
        <v>939</v>
      </c>
      <c r="AD66" s="1060">
        <v>1151</v>
      </c>
      <c r="AE66" s="1060">
        <v>749</v>
      </c>
      <c r="AF66" s="1060">
        <v>2213</v>
      </c>
      <c r="AG66" s="1060">
        <v>481</v>
      </c>
      <c r="AH66" s="1060">
        <v>1993</v>
      </c>
      <c r="AI66" s="1060">
        <v>145</v>
      </c>
      <c r="AJ66" s="1060">
        <v>0</v>
      </c>
      <c r="AK66" s="1060">
        <v>3782</v>
      </c>
      <c r="AL66" s="1060">
        <v>2016</v>
      </c>
      <c r="AM66" s="1386">
        <v>1891</v>
      </c>
      <c r="AN66" s="1386">
        <v>838</v>
      </c>
      <c r="AO66" s="2769"/>
      <c r="AP66" s="2763" t="s">
        <v>641</v>
      </c>
      <c r="AQ66" s="2763"/>
      <c r="AR66" s="1386">
        <v>265</v>
      </c>
      <c r="AS66" s="1386">
        <v>342</v>
      </c>
      <c r="AT66" s="1060">
        <v>11732</v>
      </c>
      <c r="AU66" s="1386"/>
      <c r="AV66" s="1386"/>
      <c r="AW66" s="1386"/>
      <c r="AX66" s="1060">
        <v>3755</v>
      </c>
      <c r="AY66" s="1386">
        <v>2190</v>
      </c>
      <c r="AZ66" s="1386">
        <v>245</v>
      </c>
      <c r="BA66" s="1386">
        <v>1040</v>
      </c>
      <c r="BB66" s="1386">
        <v>159</v>
      </c>
      <c r="BC66" s="1386">
        <v>109</v>
      </c>
      <c r="BD66" s="1386">
        <v>920</v>
      </c>
      <c r="BE66" s="1386">
        <v>42171</v>
      </c>
      <c r="BF66" s="1386">
        <v>37243</v>
      </c>
      <c r="BG66" s="1060">
        <v>3449</v>
      </c>
      <c r="BH66" s="1386">
        <v>1053</v>
      </c>
      <c r="BI66" s="2769"/>
      <c r="BJ66" s="2763" t="s">
        <v>641</v>
      </c>
      <c r="BK66" s="2763"/>
      <c r="BL66" s="1386">
        <v>156</v>
      </c>
      <c r="BM66" s="1386">
        <v>572</v>
      </c>
      <c r="BN66" s="1386">
        <v>309</v>
      </c>
      <c r="BO66" s="1060">
        <v>1490</v>
      </c>
      <c r="BP66" s="1060">
        <v>1629</v>
      </c>
      <c r="BQ66" s="1060">
        <v>5151</v>
      </c>
      <c r="BR66" s="1386">
        <v>469</v>
      </c>
      <c r="BS66" s="1386">
        <v>1286</v>
      </c>
      <c r="BT66" s="1386">
        <v>182</v>
      </c>
      <c r="BU66" s="1386">
        <v>133</v>
      </c>
      <c r="BV66" s="1044">
        <f t="shared" si="1"/>
        <v>171409</v>
      </c>
    </row>
    <row r="67" spans="1:74" ht="11.25" customHeight="1">
      <c r="A67" s="2769"/>
      <c r="B67" s="2763" t="s">
        <v>642</v>
      </c>
      <c r="C67" s="2763"/>
      <c r="D67" s="1060">
        <v>54069</v>
      </c>
      <c r="E67" s="1060">
        <v>3467</v>
      </c>
      <c r="F67" s="1060">
        <v>35565</v>
      </c>
      <c r="G67" s="1060">
        <v>7152</v>
      </c>
      <c r="H67" s="1060">
        <v>17707</v>
      </c>
      <c r="I67" s="1060">
        <v>101743</v>
      </c>
      <c r="J67" s="1060">
        <v>0</v>
      </c>
      <c r="K67" s="1060">
        <v>165641</v>
      </c>
      <c r="L67" s="1060">
        <v>72455</v>
      </c>
      <c r="M67" s="1060">
        <v>28552</v>
      </c>
      <c r="N67" s="1386">
        <v>39067</v>
      </c>
      <c r="O67" s="1060">
        <v>32285</v>
      </c>
      <c r="P67" s="1060">
        <v>12867</v>
      </c>
      <c r="Q67" s="1060">
        <v>24014</v>
      </c>
      <c r="R67" s="1060">
        <v>23216</v>
      </c>
      <c r="S67" s="1060">
        <v>2000</v>
      </c>
      <c r="T67" s="1060">
        <v>0</v>
      </c>
      <c r="U67" s="2769"/>
      <c r="V67" s="2763" t="s">
        <v>642</v>
      </c>
      <c r="W67" s="2763"/>
      <c r="X67" s="1060">
        <v>0</v>
      </c>
      <c r="Y67" s="1060">
        <v>0</v>
      </c>
      <c r="Z67" s="1060">
        <v>0</v>
      </c>
      <c r="AA67" s="1060">
        <v>0</v>
      </c>
      <c r="AB67" s="1060">
        <v>132219</v>
      </c>
      <c r="AC67" s="1060">
        <v>39663</v>
      </c>
      <c r="AD67" s="1060">
        <v>29661</v>
      </c>
      <c r="AE67" s="1060">
        <v>33967</v>
      </c>
      <c r="AF67" s="1060">
        <v>32975</v>
      </c>
      <c r="AG67" s="1060">
        <v>4820</v>
      </c>
      <c r="AH67" s="1060">
        <v>802</v>
      </c>
      <c r="AI67" s="1060">
        <v>8094</v>
      </c>
      <c r="AJ67" s="1060">
        <v>154165</v>
      </c>
      <c r="AK67" s="1060">
        <v>21409</v>
      </c>
      <c r="AL67" s="1060">
        <v>316</v>
      </c>
      <c r="AM67" s="1386">
        <v>16688</v>
      </c>
      <c r="AN67" s="1386">
        <v>6641</v>
      </c>
      <c r="AO67" s="2769"/>
      <c r="AP67" s="2763" t="s">
        <v>642</v>
      </c>
      <c r="AQ67" s="2763"/>
      <c r="AR67" s="1386">
        <v>7983</v>
      </c>
      <c r="AS67" s="1386">
        <v>23316</v>
      </c>
      <c r="AT67" s="1060">
        <v>191216</v>
      </c>
      <c r="AU67" s="1386"/>
      <c r="AV67" s="1386"/>
      <c r="AW67" s="1386"/>
      <c r="AX67" s="1060">
        <v>109685</v>
      </c>
      <c r="AY67" s="1386">
        <v>159270</v>
      </c>
      <c r="AZ67" s="1386">
        <v>9848</v>
      </c>
      <c r="BA67" s="1386">
        <v>39777</v>
      </c>
      <c r="BB67" s="1386">
        <v>15080</v>
      </c>
      <c r="BC67" s="1386">
        <v>20755</v>
      </c>
      <c r="BD67" s="1386">
        <v>14566</v>
      </c>
      <c r="BE67" s="1386">
        <v>375723</v>
      </c>
      <c r="BF67" s="1386">
        <v>544633</v>
      </c>
      <c r="BG67" s="1060">
        <v>76234</v>
      </c>
      <c r="BH67" s="1386">
        <v>10200</v>
      </c>
      <c r="BI67" s="2769"/>
      <c r="BJ67" s="2763" t="s">
        <v>642</v>
      </c>
      <c r="BK67" s="2763"/>
      <c r="BL67" s="1386">
        <v>15466</v>
      </c>
      <c r="BM67" s="1386">
        <v>7592</v>
      </c>
      <c r="BN67" s="1386">
        <v>11805</v>
      </c>
      <c r="BO67" s="1060">
        <v>15218</v>
      </c>
      <c r="BP67" s="1060">
        <v>10570</v>
      </c>
      <c r="BQ67" s="1060">
        <v>59679</v>
      </c>
      <c r="BR67" s="1386">
        <v>43596</v>
      </c>
      <c r="BS67" s="1386">
        <v>39648</v>
      </c>
      <c r="BT67" s="1386">
        <v>3186</v>
      </c>
      <c r="BU67" s="1386">
        <v>10329</v>
      </c>
      <c r="BV67" s="1044">
        <f t="shared" si="1"/>
        <v>2916595</v>
      </c>
    </row>
    <row r="68" spans="1:74" ht="11.25" customHeight="1">
      <c r="A68" s="2769"/>
      <c r="B68" s="2763" t="s">
        <v>643</v>
      </c>
      <c r="C68" s="2763"/>
      <c r="D68" s="1060">
        <v>276627</v>
      </c>
      <c r="E68" s="1060">
        <v>52271</v>
      </c>
      <c r="F68" s="1060">
        <v>203377</v>
      </c>
      <c r="G68" s="1060">
        <v>64866</v>
      </c>
      <c r="H68" s="1060">
        <v>162368</v>
      </c>
      <c r="I68" s="1060">
        <v>1093345</v>
      </c>
      <c r="J68" s="1060">
        <v>0</v>
      </c>
      <c r="K68" s="1060">
        <v>1071401</v>
      </c>
      <c r="L68" s="1060">
        <v>288399</v>
      </c>
      <c r="M68" s="1060">
        <v>185301</v>
      </c>
      <c r="N68" s="1386">
        <v>329360</v>
      </c>
      <c r="O68" s="1060">
        <v>299697</v>
      </c>
      <c r="P68" s="1060">
        <v>446603</v>
      </c>
      <c r="Q68" s="1060">
        <v>124213</v>
      </c>
      <c r="R68" s="1060">
        <v>335705</v>
      </c>
      <c r="S68" s="1060">
        <v>75299</v>
      </c>
      <c r="T68" s="1060">
        <v>3236</v>
      </c>
      <c r="U68" s="2769"/>
      <c r="V68" s="2763" t="s">
        <v>643</v>
      </c>
      <c r="W68" s="2763"/>
      <c r="X68" s="1060">
        <v>1604</v>
      </c>
      <c r="Y68" s="1060">
        <v>8259</v>
      </c>
      <c r="Z68" s="1060">
        <v>0</v>
      </c>
      <c r="AA68" s="1060">
        <v>5000</v>
      </c>
      <c r="AB68" s="1060">
        <v>713802</v>
      </c>
      <c r="AC68" s="1060">
        <v>282135</v>
      </c>
      <c r="AD68" s="1060">
        <v>181359</v>
      </c>
      <c r="AE68" s="1060">
        <v>213596</v>
      </c>
      <c r="AF68" s="1060">
        <v>109667</v>
      </c>
      <c r="AG68" s="1060">
        <v>77445</v>
      </c>
      <c r="AH68" s="1060">
        <v>51407</v>
      </c>
      <c r="AI68" s="1060">
        <v>44864</v>
      </c>
      <c r="AJ68" s="1060">
        <v>833628</v>
      </c>
      <c r="AK68" s="1060">
        <v>146572</v>
      </c>
      <c r="AL68" s="1060">
        <v>59301</v>
      </c>
      <c r="AM68" s="1386">
        <v>138829</v>
      </c>
      <c r="AN68" s="1386">
        <v>99435</v>
      </c>
      <c r="AO68" s="2769"/>
      <c r="AP68" s="2763" t="s">
        <v>643</v>
      </c>
      <c r="AQ68" s="2763"/>
      <c r="AR68" s="1386">
        <v>66548</v>
      </c>
      <c r="AS68" s="1386">
        <v>103173</v>
      </c>
      <c r="AT68" s="1060">
        <v>1891535</v>
      </c>
      <c r="AU68" s="1386"/>
      <c r="AV68" s="1386"/>
      <c r="AW68" s="1386"/>
      <c r="AX68" s="1060">
        <v>657485</v>
      </c>
      <c r="AY68" s="1386">
        <v>1027082</v>
      </c>
      <c r="AZ68" s="1386">
        <v>71279</v>
      </c>
      <c r="BA68" s="1386">
        <v>241459</v>
      </c>
      <c r="BB68" s="1386">
        <v>79579</v>
      </c>
      <c r="BC68" s="1386">
        <v>82094</v>
      </c>
      <c r="BD68" s="1386">
        <v>112330</v>
      </c>
      <c r="BE68" s="1386">
        <v>1638404</v>
      </c>
      <c r="BF68" s="1386">
        <v>2822926</v>
      </c>
      <c r="BG68" s="1060">
        <v>482377</v>
      </c>
      <c r="BH68" s="1386">
        <v>65567</v>
      </c>
      <c r="BI68" s="2769"/>
      <c r="BJ68" s="2763" t="s">
        <v>643</v>
      </c>
      <c r="BK68" s="2763"/>
      <c r="BL68" s="1386">
        <v>56115</v>
      </c>
      <c r="BM68" s="1386">
        <v>57417</v>
      </c>
      <c r="BN68" s="1386">
        <v>82242</v>
      </c>
      <c r="BO68" s="1060">
        <v>101375</v>
      </c>
      <c r="BP68" s="1060">
        <v>66358</v>
      </c>
      <c r="BQ68" s="1060">
        <v>439356</v>
      </c>
      <c r="BR68" s="1386">
        <v>331796</v>
      </c>
      <c r="BS68" s="1386">
        <v>127451</v>
      </c>
      <c r="BT68" s="1386">
        <v>35176</v>
      </c>
      <c r="BU68" s="1386">
        <v>35463</v>
      </c>
      <c r="BV68" s="1044">
        <f t="shared" si="1"/>
        <v>18653558</v>
      </c>
    </row>
    <row r="69" spans="1:74" ht="11.25" customHeight="1">
      <c r="A69" s="2769"/>
      <c r="B69" s="2763" t="s">
        <v>644</v>
      </c>
      <c r="C69" s="2763"/>
      <c r="D69" s="1060">
        <v>122385</v>
      </c>
      <c r="E69" s="1060">
        <v>0</v>
      </c>
      <c r="F69" s="1060">
        <v>49350</v>
      </c>
      <c r="G69" s="1060">
        <v>21615</v>
      </c>
      <c r="H69" s="1060">
        <v>0</v>
      </c>
      <c r="I69" s="1060">
        <v>135189</v>
      </c>
      <c r="J69" s="1060">
        <v>0</v>
      </c>
      <c r="K69" s="1060">
        <v>0</v>
      </c>
      <c r="L69" s="1060">
        <v>11163</v>
      </c>
      <c r="M69" s="1060">
        <v>0</v>
      </c>
      <c r="N69" s="1386">
        <v>0</v>
      </c>
      <c r="O69" s="1060">
        <v>0</v>
      </c>
      <c r="P69" s="1060">
        <v>0</v>
      </c>
      <c r="Q69" s="1060">
        <v>0</v>
      </c>
      <c r="R69" s="1060">
        <v>0</v>
      </c>
      <c r="S69" s="1060">
        <v>0</v>
      </c>
      <c r="T69" s="1060">
        <v>0</v>
      </c>
      <c r="U69" s="2769"/>
      <c r="V69" s="2763" t="s">
        <v>644</v>
      </c>
      <c r="W69" s="2763"/>
      <c r="X69" s="1060">
        <v>0</v>
      </c>
      <c r="Y69" s="1060">
        <v>0</v>
      </c>
      <c r="Z69" s="1060">
        <v>0</v>
      </c>
      <c r="AA69" s="1060">
        <v>1000</v>
      </c>
      <c r="AB69" s="1060">
        <v>376012</v>
      </c>
      <c r="AC69" s="1060">
        <v>137131</v>
      </c>
      <c r="AD69" s="1060">
        <v>5086</v>
      </c>
      <c r="AE69" s="1060">
        <v>128532</v>
      </c>
      <c r="AF69" s="1060">
        <v>0</v>
      </c>
      <c r="AG69" s="1060">
        <v>75200</v>
      </c>
      <c r="AH69" s="1060">
        <v>249</v>
      </c>
      <c r="AI69" s="1060">
        <v>24867</v>
      </c>
      <c r="AJ69" s="1060">
        <v>0</v>
      </c>
      <c r="AK69" s="1060">
        <v>0</v>
      </c>
      <c r="AL69" s="1060">
        <v>0</v>
      </c>
      <c r="AM69" s="1386">
        <v>0</v>
      </c>
      <c r="AN69" s="1386">
        <v>0</v>
      </c>
      <c r="AO69" s="2769"/>
      <c r="AP69" s="2763" t="s">
        <v>644</v>
      </c>
      <c r="AQ69" s="2763"/>
      <c r="AR69" s="1386">
        <v>0</v>
      </c>
      <c r="AS69" s="1386">
        <v>0</v>
      </c>
      <c r="AT69" s="1060">
        <v>1015965</v>
      </c>
      <c r="AU69" s="1386"/>
      <c r="AV69" s="1386"/>
      <c r="AW69" s="1386"/>
      <c r="AX69" s="1060">
        <v>268009</v>
      </c>
      <c r="AY69" s="1386">
        <v>0</v>
      </c>
      <c r="AZ69" s="1386">
        <v>24230</v>
      </c>
      <c r="BA69" s="1386">
        <v>0</v>
      </c>
      <c r="BB69" s="1386">
        <v>0</v>
      </c>
      <c r="BC69" s="1386">
        <v>0</v>
      </c>
      <c r="BD69" s="1386">
        <v>0</v>
      </c>
      <c r="BE69" s="1386">
        <v>555</v>
      </c>
      <c r="BF69" s="1386">
        <v>0</v>
      </c>
      <c r="BG69" s="1060">
        <v>0</v>
      </c>
      <c r="BH69" s="1386">
        <v>9876</v>
      </c>
      <c r="BI69" s="2769"/>
      <c r="BJ69" s="2763" t="s">
        <v>644</v>
      </c>
      <c r="BK69" s="2763"/>
      <c r="BL69" s="1386">
        <v>0</v>
      </c>
      <c r="BM69" s="1386">
        <v>0</v>
      </c>
      <c r="BN69" s="1386">
        <v>0</v>
      </c>
      <c r="BO69" s="1060">
        <v>0</v>
      </c>
      <c r="BP69" s="1060">
        <v>0</v>
      </c>
      <c r="BQ69" s="1060">
        <v>0</v>
      </c>
      <c r="BR69" s="1386">
        <v>0</v>
      </c>
      <c r="BS69" s="1386">
        <v>0</v>
      </c>
      <c r="BT69" s="1386">
        <v>0</v>
      </c>
      <c r="BU69" s="1386">
        <v>0</v>
      </c>
      <c r="BV69" s="1044">
        <f t="shared" si="1"/>
        <v>2406414</v>
      </c>
    </row>
    <row r="70" spans="1:74" ht="11.25" customHeight="1">
      <c r="A70" s="2769"/>
      <c r="B70" s="1061" t="s">
        <v>645</v>
      </c>
      <c r="C70" s="1061"/>
      <c r="D70" s="1060">
        <v>25918</v>
      </c>
      <c r="E70" s="1060">
        <v>0</v>
      </c>
      <c r="F70" s="1060">
        <v>0</v>
      </c>
      <c r="G70" s="1060">
        <v>6413</v>
      </c>
      <c r="H70" s="1060">
        <v>8570</v>
      </c>
      <c r="I70" s="1060">
        <v>207267</v>
      </c>
      <c r="J70" s="1060">
        <v>1200</v>
      </c>
      <c r="K70" s="1060">
        <v>237434</v>
      </c>
      <c r="L70" s="1060">
        <v>50193</v>
      </c>
      <c r="M70" s="1060">
        <v>18581</v>
      </c>
      <c r="N70" s="1386">
        <v>50318</v>
      </c>
      <c r="O70" s="1060">
        <v>101868</v>
      </c>
      <c r="P70" s="1060">
        <v>0</v>
      </c>
      <c r="Q70" s="1060">
        <v>0</v>
      </c>
      <c r="R70" s="1060">
        <v>39555</v>
      </c>
      <c r="S70" s="1060">
        <v>16047</v>
      </c>
      <c r="T70" s="1060">
        <v>0</v>
      </c>
      <c r="U70" s="2769"/>
      <c r="V70" s="1061" t="s">
        <v>645</v>
      </c>
      <c r="W70" s="1061"/>
      <c r="X70" s="1060">
        <v>0</v>
      </c>
      <c r="Y70" s="1060">
        <v>0</v>
      </c>
      <c r="Z70" s="1060">
        <v>0</v>
      </c>
      <c r="AA70" s="1060">
        <v>939</v>
      </c>
      <c r="AB70" s="1060">
        <v>60575</v>
      </c>
      <c r="AC70" s="1060">
        <v>38284</v>
      </c>
      <c r="AD70" s="1060">
        <v>19500</v>
      </c>
      <c r="AE70" s="1060">
        <v>11195</v>
      </c>
      <c r="AF70" s="1060">
        <v>0</v>
      </c>
      <c r="AG70" s="1060">
        <v>12945</v>
      </c>
      <c r="AH70" s="1060">
        <v>3025</v>
      </c>
      <c r="AI70" s="1060">
        <v>5908</v>
      </c>
      <c r="AJ70" s="1060">
        <v>0</v>
      </c>
      <c r="AK70" s="1060">
        <v>0</v>
      </c>
      <c r="AL70" s="1060">
        <v>0</v>
      </c>
      <c r="AM70" s="1386">
        <v>20244</v>
      </c>
      <c r="AN70" s="1386">
        <v>6247</v>
      </c>
      <c r="AO70" s="2769"/>
      <c r="AP70" s="1061" t="s">
        <v>645</v>
      </c>
      <c r="AQ70" s="1061"/>
      <c r="AR70" s="1386">
        <v>6653</v>
      </c>
      <c r="AS70" s="1386">
        <v>9649</v>
      </c>
      <c r="AT70" s="1060">
        <v>0</v>
      </c>
      <c r="AU70" s="1386"/>
      <c r="AV70" s="1386"/>
      <c r="AW70" s="1386"/>
      <c r="AX70" s="1060">
        <v>157179</v>
      </c>
      <c r="AY70" s="1386">
        <v>140327</v>
      </c>
      <c r="AZ70" s="1386">
        <v>0</v>
      </c>
      <c r="BA70" s="1386">
        <v>0</v>
      </c>
      <c r="BB70" s="1386">
        <v>9664</v>
      </c>
      <c r="BC70" s="1386">
        <v>0</v>
      </c>
      <c r="BD70" s="1386">
        <v>32259</v>
      </c>
      <c r="BE70" s="1386">
        <v>313189</v>
      </c>
      <c r="BF70" s="1386">
        <v>0</v>
      </c>
      <c r="BG70" s="1060">
        <v>0</v>
      </c>
      <c r="BH70" s="1386">
        <v>36155</v>
      </c>
      <c r="BI70" s="2769"/>
      <c r="BJ70" s="1061" t="s">
        <v>645</v>
      </c>
      <c r="BK70" s="1061"/>
      <c r="BL70" s="1386">
        <v>0</v>
      </c>
      <c r="BM70" s="1386">
        <v>0</v>
      </c>
      <c r="BN70" s="1386">
        <v>14792</v>
      </c>
      <c r="BO70" s="1060">
        <v>7122</v>
      </c>
      <c r="BP70" s="1060">
        <v>8083</v>
      </c>
      <c r="BQ70" s="1060">
        <v>112636</v>
      </c>
      <c r="BR70" s="1386">
        <v>25176</v>
      </c>
      <c r="BS70" s="1386">
        <v>0</v>
      </c>
      <c r="BT70" s="1386">
        <v>4682</v>
      </c>
      <c r="BU70" s="1386">
        <v>3479</v>
      </c>
      <c r="BV70" s="1044">
        <f t="shared" si="1"/>
        <v>1823271</v>
      </c>
    </row>
    <row r="71" spans="1:74" s="1384" customFormat="1" ht="11.25" customHeight="1">
      <c r="A71" s="2769"/>
      <c r="B71" s="2763" t="s">
        <v>646</v>
      </c>
      <c r="C71" s="2763"/>
      <c r="D71" s="1060">
        <v>81149</v>
      </c>
      <c r="E71" s="1060">
        <v>14011</v>
      </c>
      <c r="F71" s="1060">
        <v>77847</v>
      </c>
      <c r="G71" s="1060">
        <v>22594</v>
      </c>
      <c r="H71" s="1060">
        <v>21635</v>
      </c>
      <c r="I71" s="1060">
        <v>286445</v>
      </c>
      <c r="J71" s="1060">
        <v>1189</v>
      </c>
      <c r="K71" s="1060">
        <v>233301</v>
      </c>
      <c r="L71" s="1060">
        <v>18084</v>
      </c>
      <c r="M71" s="1060">
        <v>23864</v>
      </c>
      <c r="N71" s="1386">
        <v>51221</v>
      </c>
      <c r="O71" s="1060">
        <v>105292</v>
      </c>
      <c r="P71" s="1060">
        <v>333634</v>
      </c>
      <c r="Q71" s="1060">
        <v>51369</v>
      </c>
      <c r="R71" s="1060">
        <v>32481</v>
      </c>
      <c r="S71" s="1060">
        <v>13419</v>
      </c>
      <c r="T71" s="1060">
        <v>0</v>
      </c>
      <c r="U71" s="2769"/>
      <c r="V71" s="2763" t="s">
        <v>646</v>
      </c>
      <c r="W71" s="2763"/>
      <c r="X71" s="1060">
        <v>8783</v>
      </c>
      <c r="Y71" s="1060">
        <v>2648988</v>
      </c>
      <c r="Z71" s="1060">
        <v>20000</v>
      </c>
      <c r="AA71" s="1060">
        <v>438</v>
      </c>
      <c r="AB71" s="1060">
        <v>110019</v>
      </c>
      <c r="AC71" s="1060">
        <v>34409</v>
      </c>
      <c r="AD71" s="1060">
        <v>45095</v>
      </c>
      <c r="AE71" s="1060">
        <v>6118</v>
      </c>
      <c r="AF71" s="1060">
        <v>29096</v>
      </c>
      <c r="AG71" s="1060">
        <v>24558</v>
      </c>
      <c r="AH71" s="1060">
        <v>15632</v>
      </c>
      <c r="AI71" s="1060">
        <v>17509</v>
      </c>
      <c r="AJ71" s="1060">
        <v>692828</v>
      </c>
      <c r="AK71" s="1060">
        <v>52062</v>
      </c>
      <c r="AL71" s="1060">
        <v>45602</v>
      </c>
      <c r="AM71" s="1386">
        <v>26708</v>
      </c>
      <c r="AN71" s="1386">
        <v>11319</v>
      </c>
      <c r="AO71" s="2769"/>
      <c r="AP71" s="2763" t="s">
        <v>646</v>
      </c>
      <c r="AQ71" s="2763"/>
      <c r="AR71" s="1386">
        <v>30911</v>
      </c>
      <c r="AS71" s="1386">
        <v>6179</v>
      </c>
      <c r="AT71" s="1060">
        <v>955151</v>
      </c>
      <c r="AU71" s="1386"/>
      <c r="AV71" s="1386"/>
      <c r="AW71" s="1386"/>
      <c r="AX71" s="1060">
        <v>80872</v>
      </c>
      <c r="AY71" s="1386">
        <v>166783</v>
      </c>
      <c r="AZ71" s="1386">
        <v>24667</v>
      </c>
      <c r="BA71" s="1386">
        <v>86917</v>
      </c>
      <c r="BB71" s="1386">
        <v>8598</v>
      </c>
      <c r="BC71" s="1386">
        <v>19874</v>
      </c>
      <c r="BD71" s="1386">
        <v>16513</v>
      </c>
      <c r="BE71" s="1386">
        <v>231033</v>
      </c>
      <c r="BF71" s="1386">
        <v>1189722</v>
      </c>
      <c r="BG71" s="1060">
        <v>213684</v>
      </c>
      <c r="BH71" s="1386">
        <v>6590</v>
      </c>
      <c r="BI71" s="2769"/>
      <c r="BJ71" s="2763" t="s">
        <v>646</v>
      </c>
      <c r="BK71" s="2763"/>
      <c r="BL71" s="1386">
        <v>30195</v>
      </c>
      <c r="BM71" s="1386">
        <v>27820</v>
      </c>
      <c r="BN71" s="1386">
        <v>34914</v>
      </c>
      <c r="BO71" s="1060">
        <v>31723</v>
      </c>
      <c r="BP71" s="1060">
        <v>643</v>
      </c>
      <c r="BQ71" s="1060">
        <v>45802</v>
      </c>
      <c r="BR71" s="1386">
        <v>17659</v>
      </c>
      <c r="BS71" s="1386">
        <v>59960</v>
      </c>
      <c r="BT71" s="1386">
        <v>12211</v>
      </c>
      <c r="BU71" s="1386">
        <v>8625</v>
      </c>
      <c r="BV71" s="1044">
        <f t="shared" si="1"/>
        <v>8463745</v>
      </c>
    </row>
    <row r="72" spans="1:74" s="1384" customFormat="1" ht="11.25" customHeight="1">
      <c r="A72" s="2769"/>
      <c r="B72" s="2763" t="s">
        <v>647</v>
      </c>
      <c r="C72" s="2763"/>
      <c r="D72" s="1046">
        <v>778945</v>
      </c>
      <c r="E72" s="1046">
        <v>90480</v>
      </c>
      <c r="F72" s="1046">
        <v>481730</v>
      </c>
      <c r="G72" s="1046">
        <v>163305</v>
      </c>
      <c r="H72" s="1046">
        <v>242329</v>
      </c>
      <c r="I72" s="1046">
        <v>2283677</v>
      </c>
      <c r="J72" s="1046">
        <v>14265</v>
      </c>
      <c r="K72" s="1046">
        <v>2322702</v>
      </c>
      <c r="L72" s="1046">
        <v>548779</v>
      </c>
      <c r="M72" s="1046">
        <v>279331</v>
      </c>
      <c r="N72" s="1046">
        <v>667749</v>
      </c>
      <c r="O72" s="1046">
        <v>749792</v>
      </c>
      <c r="P72" s="1046">
        <v>1016600</v>
      </c>
      <c r="Q72" s="1046">
        <v>240339</v>
      </c>
      <c r="R72" s="1046">
        <v>510570</v>
      </c>
      <c r="S72" s="1046">
        <v>155961</v>
      </c>
      <c r="T72" s="1046">
        <v>16890</v>
      </c>
      <c r="U72" s="2769"/>
      <c r="V72" s="2763" t="s">
        <v>647</v>
      </c>
      <c r="W72" s="2763"/>
      <c r="X72" s="1046">
        <v>79929</v>
      </c>
      <c r="Y72" s="1046">
        <v>3235295</v>
      </c>
      <c r="Z72" s="1046">
        <v>45350</v>
      </c>
      <c r="AA72" s="1046">
        <v>35475</v>
      </c>
      <c r="AB72" s="1046">
        <v>1673304</v>
      </c>
      <c r="AC72" s="1046">
        <v>654653</v>
      </c>
      <c r="AD72" s="1046">
        <v>355681</v>
      </c>
      <c r="AE72" s="1046">
        <v>447924</v>
      </c>
      <c r="AF72" s="1046">
        <v>202366</v>
      </c>
      <c r="AG72" s="1046">
        <v>229920</v>
      </c>
      <c r="AH72" s="1046">
        <v>106585</v>
      </c>
      <c r="AI72" s="1046">
        <v>127528</v>
      </c>
      <c r="AJ72" s="1046">
        <v>1947104</v>
      </c>
      <c r="AK72" s="1046">
        <v>260578</v>
      </c>
      <c r="AL72" s="1046">
        <v>134928</v>
      </c>
      <c r="AM72" s="1046">
        <v>229114</v>
      </c>
      <c r="AN72" s="1046">
        <v>152484</v>
      </c>
      <c r="AO72" s="2769"/>
      <c r="AP72" s="2763" t="s">
        <v>647</v>
      </c>
      <c r="AQ72" s="2763"/>
      <c r="AR72" s="1046">
        <v>134682</v>
      </c>
      <c r="AS72" s="1046">
        <v>170912</v>
      </c>
      <c r="AT72" s="1046">
        <v>4699712</v>
      </c>
      <c r="AU72" s="1046"/>
      <c r="AV72" s="1046"/>
      <c r="AW72" s="1046"/>
      <c r="AX72" s="1046">
        <v>1518417</v>
      </c>
      <c r="AY72" s="1046">
        <v>1832818</v>
      </c>
      <c r="AZ72" s="1046">
        <v>165616</v>
      </c>
      <c r="BA72" s="1046">
        <v>439269</v>
      </c>
      <c r="BB72" s="1046">
        <v>155066</v>
      </c>
      <c r="BC72" s="1046">
        <v>147306</v>
      </c>
      <c r="BD72" s="1046">
        <v>253153</v>
      </c>
      <c r="BE72" s="1046">
        <v>3341155</v>
      </c>
      <c r="BF72" s="1046">
        <v>5669875</v>
      </c>
      <c r="BG72" s="1046">
        <v>1003542</v>
      </c>
      <c r="BH72" s="1046">
        <v>154003</v>
      </c>
      <c r="BI72" s="2769"/>
      <c r="BJ72" s="2763" t="s">
        <v>647</v>
      </c>
      <c r="BK72" s="2763"/>
      <c r="BL72" s="1046">
        <v>148079</v>
      </c>
      <c r="BM72" s="1046">
        <v>125381</v>
      </c>
      <c r="BN72" s="1046">
        <v>199718</v>
      </c>
      <c r="BO72" s="1046">
        <v>191194</v>
      </c>
      <c r="BP72" s="1046">
        <v>111639</v>
      </c>
      <c r="BQ72" s="1046">
        <v>801844</v>
      </c>
      <c r="BR72" s="1046">
        <v>527649</v>
      </c>
      <c r="BS72" s="1046">
        <v>269793</v>
      </c>
      <c r="BT72" s="1046">
        <v>74287</v>
      </c>
      <c r="BU72" s="1046">
        <v>75463</v>
      </c>
      <c r="BV72" s="1385">
        <f t="shared" si="1"/>
        <v>42692235</v>
      </c>
    </row>
    <row r="73" spans="1:74" s="1384" customFormat="1" ht="11.25" customHeight="1">
      <c r="A73" s="2769"/>
      <c r="B73" s="2763" t="s">
        <v>648</v>
      </c>
      <c r="C73" s="2763"/>
      <c r="D73" s="1046">
        <v>1099</v>
      </c>
      <c r="E73" s="1046">
        <v>993</v>
      </c>
      <c r="F73" s="1046">
        <v>3398</v>
      </c>
      <c r="G73" s="1046">
        <v>0</v>
      </c>
      <c r="H73" s="1046">
        <v>1694</v>
      </c>
      <c r="I73" s="1046">
        <v>29302</v>
      </c>
      <c r="J73" s="1046">
        <v>0</v>
      </c>
      <c r="K73" s="1046">
        <v>1106</v>
      </c>
      <c r="L73" s="1046">
        <v>6980</v>
      </c>
      <c r="M73" s="1046">
        <v>0</v>
      </c>
      <c r="N73" s="1389">
        <v>0</v>
      </c>
      <c r="O73" s="1046">
        <v>7771</v>
      </c>
      <c r="P73" s="1046">
        <v>436</v>
      </c>
      <c r="Q73" s="1046">
        <v>6335</v>
      </c>
      <c r="R73" s="1046">
        <v>0</v>
      </c>
      <c r="S73" s="1046">
        <v>0</v>
      </c>
      <c r="T73" s="1046">
        <v>0</v>
      </c>
      <c r="U73" s="2769"/>
      <c r="V73" s="2763" t="s">
        <v>648</v>
      </c>
      <c r="W73" s="2763"/>
      <c r="X73" s="1046">
        <v>0</v>
      </c>
      <c r="Y73" s="1046">
        <v>191</v>
      </c>
      <c r="Z73" s="1046">
        <v>20000</v>
      </c>
      <c r="AA73" s="1046">
        <v>2477</v>
      </c>
      <c r="AB73" s="1046">
        <v>0</v>
      </c>
      <c r="AC73" s="1046">
        <v>0</v>
      </c>
      <c r="AD73" s="1046">
        <v>141</v>
      </c>
      <c r="AE73" s="1046">
        <v>3840</v>
      </c>
      <c r="AF73" s="1046">
        <v>900</v>
      </c>
      <c r="AG73" s="1046">
        <v>840</v>
      </c>
      <c r="AH73" s="1046">
        <v>0</v>
      </c>
      <c r="AI73" s="1046">
        <v>0</v>
      </c>
      <c r="AJ73" s="1046">
        <v>8020</v>
      </c>
      <c r="AK73" s="1046">
        <v>0</v>
      </c>
      <c r="AL73" s="1046">
        <v>124</v>
      </c>
      <c r="AM73" s="1389">
        <v>0</v>
      </c>
      <c r="AN73" s="1389">
        <v>0</v>
      </c>
      <c r="AO73" s="2769"/>
      <c r="AP73" s="2763" t="s">
        <v>648</v>
      </c>
      <c r="AQ73" s="2763"/>
      <c r="AR73" s="1389">
        <v>2342</v>
      </c>
      <c r="AS73" s="1389">
        <v>0</v>
      </c>
      <c r="AT73" s="1046">
        <v>18159</v>
      </c>
      <c r="AU73" s="1389"/>
      <c r="AV73" s="1389"/>
      <c r="AW73" s="1389"/>
      <c r="AX73" s="1046">
        <v>1204</v>
      </c>
      <c r="AY73" s="1389">
        <v>2399</v>
      </c>
      <c r="AZ73" s="1389">
        <v>8</v>
      </c>
      <c r="BA73" s="1389">
        <v>0</v>
      </c>
      <c r="BB73" s="1389">
        <v>2067</v>
      </c>
      <c r="BC73" s="1389">
        <v>0</v>
      </c>
      <c r="BD73" s="1389">
        <v>8</v>
      </c>
      <c r="BE73" s="1389">
        <v>0</v>
      </c>
      <c r="BF73" s="1389">
        <v>0</v>
      </c>
      <c r="BG73" s="1046">
        <v>1042</v>
      </c>
      <c r="BH73" s="1389">
        <v>0</v>
      </c>
      <c r="BI73" s="2769"/>
      <c r="BJ73" s="2763" t="s">
        <v>648</v>
      </c>
      <c r="BK73" s="2763"/>
      <c r="BL73" s="1389">
        <v>1046</v>
      </c>
      <c r="BM73" s="1389">
        <v>0</v>
      </c>
      <c r="BN73" s="1389">
        <v>194</v>
      </c>
      <c r="BO73" s="1046">
        <v>0</v>
      </c>
      <c r="BP73" s="1046">
        <v>0</v>
      </c>
      <c r="BQ73" s="1046">
        <v>2900</v>
      </c>
      <c r="BR73" s="1389">
        <v>1265</v>
      </c>
      <c r="BS73" s="1389">
        <v>2160</v>
      </c>
      <c r="BT73" s="1389">
        <v>0</v>
      </c>
      <c r="BU73" s="1389">
        <v>0</v>
      </c>
      <c r="BV73" s="1385">
        <f t="shared" si="1"/>
        <v>130441</v>
      </c>
    </row>
    <row r="74" spans="1:74" ht="11.25" customHeight="1">
      <c r="A74" s="2769"/>
      <c r="B74" s="2772" t="s">
        <v>649</v>
      </c>
      <c r="C74" s="2772"/>
      <c r="D74" s="1051">
        <v>780044</v>
      </c>
      <c r="E74" s="1051">
        <v>91473</v>
      </c>
      <c r="F74" s="1051">
        <v>485128</v>
      </c>
      <c r="G74" s="1051">
        <v>163305</v>
      </c>
      <c r="H74" s="1051">
        <v>244023</v>
      </c>
      <c r="I74" s="1051">
        <v>2312979</v>
      </c>
      <c r="J74" s="1051">
        <v>14265</v>
      </c>
      <c r="K74" s="1051">
        <v>2323808</v>
      </c>
      <c r="L74" s="1051">
        <v>555759</v>
      </c>
      <c r="M74" s="1051">
        <v>279331</v>
      </c>
      <c r="N74" s="1051">
        <v>667749</v>
      </c>
      <c r="O74" s="1051">
        <v>757563</v>
      </c>
      <c r="P74" s="1051">
        <v>1017036</v>
      </c>
      <c r="Q74" s="1051">
        <v>246674</v>
      </c>
      <c r="R74" s="1051">
        <v>510570</v>
      </c>
      <c r="S74" s="1051">
        <v>155961</v>
      </c>
      <c r="T74" s="1051">
        <v>16890</v>
      </c>
      <c r="U74" s="2769"/>
      <c r="V74" s="2772" t="s">
        <v>649</v>
      </c>
      <c r="W74" s="2772"/>
      <c r="X74" s="1051">
        <v>79929</v>
      </c>
      <c r="Y74" s="1051">
        <v>3235486</v>
      </c>
      <c r="Z74" s="1051">
        <v>65350</v>
      </c>
      <c r="AA74" s="1051">
        <v>37952</v>
      </c>
      <c r="AB74" s="1051">
        <v>1673304</v>
      </c>
      <c r="AC74" s="1051">
        <v>654653</v>
      </c>
      <c r="AD74" s="1051">
        <v>355822</v>
      </c>
      <c r="AE74" s="1051">
        <v>451764</v>
      </c>
      <c r="AF74" s="1051">
        <v>203266</v>
      </c>
      <c r="AG74" s="1051">
        <v>230760</v>
      </c>
      <c r="AH74" s="1051">
        <v>106585</v>
      </c>
      <c r="AI74" s="1051">
        <v>127528</v>
      </c>
      <c r="AJ74" s="1051">
        <v>1955124</v>
      </c>
      <c r="AK74" s="1051">
        <v>260578</v>
      </c>
      <c r="AL74" s="1051">
        <v>135052</v>
      </c>
      <c r="AM74" s="1051">
        <v>229114</v>
      </c>
      <c r="AN74" s="1051">
        <v>152484</v>
      </c>
      <c r="AO74" s="2769"/>
      <c r="AP74" s="2772" t="s">
        <v>649</v>
      </c>
      <c r="AQ74" s="2772"/>
      <c r="AR74" s="1051">
        <v>137024</v>
      </c>
      <c r="AS74" s="1051">
        <v>170912</v>
      </c>
      <c r="AT74" s="1051">
        <v>4717871</v>
      </c>
      <c r="AU74" s="1051"/>
      <c r="AV74" s="1051"/>
      <c r="AW74" s="1051"/>
      <c r="AX74" s="1051">
        <v>1519621</v>
      </c>
      <c r="AY74" s="1051">
        <v>1835217</v>
      </c>
      <c r="AZ74" s="1051">
        <v>165624</v>
      </c>
      <c r="BA74" s="1051">
        <v>439269</v>
      </c>
      <c r="BB74" s="1051">
        <v>157133</v>
      </c>
      <c r="BC74" s="1051">
        <v>147306</v>
      </c>
      <c r="BD74" s="1051">
        <v>253161</v>
      </c>
      <c r="BE74" s="1051">
        <v>3341155</v>
      </c>
      <c r="BF74" s="1051">
        <v>5669875</v>
      </c>
      <c r="BG74" s="1051">
        <v>1004584</v>
      </c>
      <c r="BH74" s="1051">
        <v>154003</v>
      </c>
      <c r="BI74" s="2769"/>
      <c r="BJ74" s="2772" t="s">
        <v>649</v>
      </c>
      <c r="BK74" s="2772"/>
      <c r="BL74" s="1051">
        <v>149125</v>
      </c>
      <c r="BM74" s="1051">
        <v>125381</v>
      </c>
      <c r="BN74" s="1051">
        <v>199912</v>
      </c>
      <c r="BO74" s="1051">
        <v>191194</v>
      </c>
      <c r="BP74" s="1051">
        <v>111639</v>
      </c>
      <c r="BQ74" s="1051">
        <v>804744</v>
      </c>
      <c r="BR74" s="1051">
        <v>528914</v>
      </c>
      <c r="BS74" s="1051">
        <v>271953</v>
      </c>
      <c r="BT74" s="1051">
        <v>74287</v>
      </c>
      <c r="BU74" s="1051">
        <v>75463</v>
      </c>
      <c r="BV74" s="1398">
        <f t="shared" si="1"/>
        <v>42822676</v>
      </c>
    </row>
    <row r="75" spans="1:74" ht="11.25" customHeight="1">
      <c r="A75" s="2773" t="s">
        <v>650</v>
      </c>
      <c r="B75" s="2774"/>
      <c r="C75" s="2775"/>
      <c r="D75" s="1396">
        <v>20</v>
      </c>
      <c r="E75" s="1396">
        <v>3</v>
      </c>
      <c r="F75" s="1396">
        <v>12</v>
      </c>
      <c r="G75" s="1396">
        <v>6</v>
      </c>
      <c r="H75" s="1396">
        <v>4</v>
      </c>
      <c r="I75" s="1396">
        <v>59</v>
      </c>
      <c r="J75" s="1396">
        <v>6</v>
      </c>
      <c r="K75" s="1396">
        <v>54</v>
      </c>
      <c r="L75" s="1396">
        <v>6</v>
      </c>
      <c r="M75" s="1396">
        <v>9</v>
      </c>
      <c r="N75" s="1399">
        <v>17</v>
      </c>
      <c r="O75" s="1396">
        <v>19</v>
      </c>
      <c r="P75" s="1396">
        <v>18</v>
      </c>
      <c r="Q75" s="1396">
        <v>7</v>
      </c>
      <c r="R75" s="1396">
        <v>8</v>
      </c>
      <c r="S75" s="1396">
        <v>4</v>
      </c>
      <c r="T75" s="1396">
        <v>4</v>
      </c>
      <c r="U75" s="2773" t="s">
        <v>650</v>
      </c>
      <c r="V75" s="2774"/>
      <c r="W75" s="2775"/>
      <c r="X75" s="1396">
        <v>14</v>
      </c>
      <c r="Y75" s="1396">
        <v>3</v>
      </c>
      <c r="Z75" s="1396">
        <v>4</v>
      </c>
      <c r="AA75" s="1396">
        <v>0</v>
      </c>
      <c r="AB75" s="1396">
        <v>19</v>
      </c>
      <c r="AC75" s="1396">
        <v>6</v>
      </c>
      <c r="AD75" s="1396">
        <v>6</v>
      </c>
      <c r="AE75" s="1396">
        <v>11</v>
      </c>
      <c r="AF75" s="1396">
        <v>6</v>
      </c>
      <c r="AG75" s="1396">
        <v>4</v>
      </c>
      <c r="AH75" s="1396">
        <v>2</v>
      </c>
      <c r="AI75" s="1396">
        <v>3</v>
      </c>
      <c r="AJ75" s="1396">
        <v>29</v>
      </c>
      <c r="AK75" s="1396">
        <v>4</v>
      </c>
      <c r="AL75" s="1396">
        <v>6</v>
      </c>
      <c r="AM75" s="1399">
        <v>7</v>
      </c>
      <c r="AN75" s="1399">
        <v>3</v>
      </c>
      <c r="AO75" s="2773" t="s">
        <v>650</v>
      </c>
      <c r="AP75" s="2774"/>
      <c r="AQ75" s="2775"/>
      <c r="AR75" s="1399">
        <v>2</v>
      </c>
      <c r="AS75" s="1399">
        <v>1</v>
      </c>
      <c r="AT75" s="1400">
        <v>60</v>
      </c>
      <c r="AU75" s="1400">
        <v>5</v>
      </c>
      <c r="AV75" s="1400">
        <v>1</v>
      </c>
      <c r="AW75" s="1400">
        <v>3</v>
      </c>
      <c r="AX75" s="1396">
        <v>26</v>
      </c>
      <c r="AY75" s="1396">
        <v>20</v>
      </c>
      <c r="AZ75" s="1396">
        <v>2</v>
      </c>
      <c r="BA75" s="1399">
        <v>16</v>
      </c>
      <c r="BB75" s="1396">
        <v>3</v>
      </c>
      <c r="BC75" s="1396">
        <v>3</v>
      </c>
      <c r="BD75" s="1396">
        <v>8</v>
      </c>
      <c r="BE75" s="1399">
        <v>55</v>
      </c>
      <c r="BF75" s="1396">
        <v>121</v>
      </c>
      <c r="BG75" s="1396">
        <v>24</v>
      </c>
      <c r="BH75" s="1396">
        <v>4</v>
      </c>
      <c r="BI75" s="2773" t="s">
        <v>650</v>
      </c>
      <c r="BJ75" s="2774"/>
      <c r="BK75" s="2775"/>
      <c r="BL75" s="1396">
        <v>4</v>
      </c>
      <c r="BM75" s="1396">
        <v>4</v>
      </c>
      <c r="BN75" s="1396">
        <v>5</v>
      </c>
      <c r="BO75" s="1396">
        <v>2</v>
      </c>
      <c r="BP75" s="1396">
        <v>2</v>
      </c>
      <c r="BQ75" s="1396">
        <v>12</v>
      </c>
      <c r="BR75" s="1396">
        <v>6</v>
      </c>
      <c r="BS75" s="1396">
        <v>5</v>
      </c>
      <c r="BT75" s="1396">
        <v>2</v>
      </c>
      <c r="BU75" s="1396">
        <v>2</v>
      </c>
      <c r="BV75" s="1065">
        <f t="shared" si="1"/>
        <v>781</v>
      </c>
    </row>
    <row r="76" spans="1:74" ht="11.25" customHeight="1">
      <c r="A76" s="2776" t="s">
        <v>651</v>
      </c>
      <c r="B76" s="2776"/>
      <c r="C76" s="2776"/>
      <c r="D76" s="1064">
        <v>18</v>
      </c>
      <c r="E76" s="1064">
        <v>2</v>
      </c>
      <c r="F76" s="1064">
        <v>12</v>
      </c>
      <c r="G76" s="1064">
        <v>6</v>
      </c>
      <c r="H76" s="1064">
        <v>4</v>
      </c>
      <c r="I76" s="1064">
        <v>42</v>
      </c>
      <c r="J76" s="1064">
        <v>6</v>
      </c>
      <c r="K76" s="1064">
        <v>35</v>
      </c>
      <c r="L76" s="1064">
        <v>6</v>
      </c>
      <c r="M76" s="1064">
        <v>1</v>
      </c>
      <c r="N76" s="1401">
        <v>13</v>
      </c>
      <c r="O76" s="1064">
        <v>19</v>
      </c>
      <c r="P76" s="1064">
        <v>13</v>
      </c>
      <c r="Q76" s="1064">
        <v>7</v>
      </c>
      <c r="R76" s="1064">
        <v>7</v>
      </c>
      <c r="S76" s="1064">
        <v>4</v>
      </c>
      <c r="T76" s="1064">
        <v>4</v>
      </c>
      <c r="U76" s="2776" t="s">
        <v>651</v>
      </c>
      <c r="V76" s="2776"/>
      <c r="W76" s="2776"/>
      <c r="X76" s="1064">
        <v>1</v>
      </c>
      <c r="Y76" s="1064">
        <v>2</v>
      </c>
      <c r="Z76" s="1064">
        <v>5</v>
      </c>
      <c r="AA76" s="1064">
        <v>0</v>
      </c>
      <c r="AB76" s="1064">
        <v>19</v>
      </c>
      <c r="AC76" s="1064">
        <v>6</v>
      </c>
      <c r="AD76" s="1064">
        <v>6</v>
      </c>
      <c r="AE76" s="1064">
        <v>2</v>
      </c>
      <c r="AF76" s="1064">
        <v>5</v>
      </c>
      <c r="AG76" s="1064">
        <v>3</v>
      </c>
      <c r="AH76" s="1064">
        <v>2</v>
      </c>
      <c r="AI76" s="1064">
        <v>2</v>
      </c>
      <c r="AJ76" s="1064">
        <v>16</v>
      </c>
      <c r="AK76" s="1064">
        <v>4</v>
      </c>
      <c r="AL76" s="1064">
        <v>5</v>
      </c>
      <c r="AM76" s="1401">
        <v>1</v>
      </c>
      <c r="AN76" s="1401">
        <v>2</v>
      </c>
      <c r="AO76" s="2776" t="s">
        <v>651</v>
      </c>
      <c r="AP76" s="2776"/>
      <c r="AQ76" s="2776"/>
      <c r="AR76" s="1401">
        <v>2</v>
      </c>
      <c r="AS76" s="1401">
        <v>1</v>
      </c>
      <c r="AT76" s="1400">
        <v>48</v>
      </c>
      <c r="AU76" s="1400">
        <v>4</v>
      </c>
      <c r="AV76" s="1400">
        <v>1</v>
      </c>
      <c r="AW76" s="1400">
        <v>2</v>
      </c>
      <c r="AX76" s="1064">
        <v>12</v>
      </c>
      <c r="AY76" s="1064">
        <v>20</v>
      </c>
      <c r="AZ76" s="1064">
        <v>2</v>
      </c>
      <c r="BA76" s="1401">
        <v>9</v>
      </c>
      <c r="BB76" s="1064">
        <v>3</v>
      </c>
      <c r="BC76" s="1064">
        <v>3</v>
      </c>
      <c r="BD76" s="1064">
        <v>4</v>
      </c>
      <c r="BE76" s="1401">
        <v>26</v>
      </c>
      <c r="BF76" s="1064">
        <v>81</v>
      </c>
      <c r="BG76" s="1064">
        <v>21</v>
      </c>
      <c r="BH76" s="1064">
        <v>4</v>
      </c>
      <c r="BI76" s="2776" t="s">
        <v>651</v>
      </c>
      <c r="BJ76" s="2776"/>
      <c r="BK76" s="2776"/>
      <c r="BL76" s="1064">
        <v>2</v>
      </c>
      <c r="BM76" s="1064">
        <v>3</v>
      </c>
      <c r="BN76" s="1064">
        <v>5</v>
      </c>
      <c r="BO76" s="1064">
        <v>2</v>
      </c>
      <c r="BP76" s="1064">
        <v>2</v>
      </c>
      <c r="BQ76" s="1064">
        <v>6</v>
      </c>
      <c r="BR76" s="1064">
        <v>6</v>
      </c>
      <c r="BS76" s="1064">
        <v>3</v>
      </c>
      <c r="BT76" s="1064">
        <v>2</v>
      </c>
      <c r="BU76" s="1064">
        <v>2</v>
      </c>
      <c r="BV76" s="1065">
        <f t="shared" si="1"/>
        <v>556</v>
      </c>
    </row>
    <row r="77" spans="1:74" s="1402" customFormat="1" ht="11.25" customHeight="1">
      <c r="A77" s="2776" t="s">
        <v>1017</v>
      </c>
      <c r="B77" s="2776"/>
      <c r="C77" s="2776"/>
      <c r="D77" s="1064">
        <v>4742</v>
      </c>
      <c r="E77" s="1064">
        <v>595</v>
      </c>
      <c r="F77" s="1064">
        <v>3411</v>
      </c>
      <c r="G77" s="1064">
        <v>776</v>
      </c>
      <c r="H77" s="1064">
        <v>744</v>
      </c>
      <c r="I77" s="1064">
        <v>12993</v>
      </c>
      <c r="J77" s="1064">
        <v>565</v>
      </c>
      <c r="K77" s="1064">
        <v>14722</v>
      </c>
      <c r="L77" s="1064">
        <v>3113</v>
      </c>
      <c r="M77" s="1064">
        <v>712</v>
      </c>
      <c r="N77" s="1401">
        <v>5324</v>
      </c>
      <c r="O77" s="1064">
        <v>6919</v>
      </c>
      <c r="P77" s="1064">
        <v>7189</v>
      </c>
      <c r="Q77" s="1064">
        <v>2214</v>
      </c>
      <c r="R77" s="1064">
        <v>3025</v>
      </c>
      <c r="S77" s="1064">
        <v>783</v>
      </c>
      <c r="T77" s="1064">
        <v>437</v>
      </c>
      <c r="U77" s="2776" t="s">
        <v>1017</v>
      </c>
      <c r="V77" s="2776"/>
      <c r="W77" s="2776"/>
      <c r="X77" s="1064">
        <v>481</v>
      </c>
      <c r="Y77" s="1064">
        <v>168</v>
      </c>
      <c r="Z77" s="1064">
        <v>149</v>
      </c>
      <c r="AA77" s="1064">
        <v>86</v>
      </c>
      <c r="AB77" s="1064">
        <v>6958</v>
      </c>
      <c r="AC77" s="1064">
        <v>3406</v>
      </c>
      <c r="AD77" s="1064">
        <v>1988</v>
      </c>
      <c r="AE77" s="1064">
        <v>2190</v>
      </c>
      <c r="AF77" s="1064">
        <v>912</v>
      </c>
      <c r="AG77" s="1064">
        <v>1318</v>
      </c>
      <c r="AH77" s="1064">
        <v>438</v>
      </c>
      <c r="AI77" s="1064">
        <v>826</v>
      </c>
      <c r="AJ77" s="1064">
        <v>9505</v>
      </c>
      <c r="AK77" s="1064">
        <v>1219</v>
      </c>
      <c r="AL77" s="1064">
        <v>972</v>
      </c>
      <c r="AM77" s="1401">
        <v>912</v>
      </c>
      <c r="AN77" s="1401">
        <v>606</v>
      </c>
      <c r="AO77" s="2776" t="s">
        <v>1017</v>
      </c>
      <c r="AP77" s="2776"/>
      <c r="AQ77" s="2776"/>
      <c r="AR77" s="1401">
        <v>602</v>
      </c>
      <c r="AS77" s="1401">
        <v>681</v>
      </c>
      <c r="AT77" s="1400">
        <v>22544</v>
      </c>
      <c r="AU77" s="1400">
        <v>1428</v>
      </c>
      <c r="AV77" s="1400">
        <v>401</v>
      </c>
      <c r="AW77" s="1400">
        <v>1448</v>
      </c>
      <c r="AX77" s="1064">
        <v>7176</v>
      </c>
      <c r="AY77" s="1064">
        <v>9757</v>
      </c>
      <c r="AZ77" s="1064">
        <v>815</v>
      </c>
      <c r="BA77" s="1401">
        <v>2757</v>
      </c>
      <c r="BB77" s="1064">
        <v>931</v>
      </c>
      <c r="BC77" s="1064">
        <v>872</v>
      </c>
      <c r="BD77" s="1064">
        <v>1292</v>
      </c>
      <c r="BE77" s="1401">
        <v>19152</v>
      </c>
      <c r="BF77" s="1064">
        <v>29271</v>
      </c>
      <c r="BG77" s="1064">
        <v>5115</v>
      </c>
      <c r="BH77" s="1064">
        <v>676</v>
      </c>
      <c r="BI77" s="2776" t="s">
        <v>1017</v>
      </c>
      <c r="BJ77" s="2776"/>
      <c r="BK77" s="2776"/>
      <c r="BL77" s="1064">
        <v>1162</v>
      </c>
      <c r="BM77" s="1064">
        <v>757</v>
      </c>
      <c r="BN77" s="1064">
        <v>967</v>
      </c>
      <c r="BO77" s="1064">
        <v>614</v>
      </c>
      <c r="BP77" s="1064">
        <v>384</v>
      </c>
      <c r="BQ77" s="1064">
        <v>5011</v>
      </c>
      <c r="BR77" s="1064">
        <v>2097</v>
      </c>
      <c r="BS77" s="1064">
        <v>1254</v>
      </c>
      <c r="BT77" s="1064">
        <v>408</v>
      </c>
      <c r="BU77" s="1064">
        <v>657</v>
      </c>
      <c r="BV77" s="1065">
        <f t="shared" si="1"/>
        <v>218627</v>
      </c>
    </row>
    <row r="78" spans="1:74" s="1402" customFormat="1" ht="11.25" customHeight="1">
      <c r="A78" s="2771" t="s">
        <v>653</v>
      </c>
      <c r="B78" s="2771"/>
      <c r="C78" s="2771"/>
      <c r="D78" s="1403">
        <f>(D19-D25)/D77</f>
        <v>164.2650780261493</v>
      </c>
      <c r="E78" s="1403">
        <f t="shared" ref="E78:T78" si="2">(E19-E25)/E77</f>
        <v>152.0672268907563</v>
      </c>
      <c r="F78" s="1403">
        <f t="shared" si="2"/>
        <v>141.22837877455291</v>
      </c>
      <c r="G78" s="1403">
        <f t="shared" si="2"/>
        <v>210.44458762886597</v>
      </c>
      <c r="H78" s="1403">
        <f t="shared" si="2"/>
        <v>325.71102150537632</v>
      </c>
      <c r="I78" s="1403">
        <f t="shared" si="2"/>
        <v>175.76210267066881</v>
      </c>
      <c r="J78" s="1403">
        <f t="shared" si="2"/>
        <v>25.247787610619469</v>
      </c>
      <c r="K78" s="1403">
        <f t="shared" si="2"/>
        <v>157.77081918217633</v>
      </c>
      <c r="L78" s="1403">
        <f t="shared" si="2"/>
        <v>176.28621908127209</v>
      </c>
      <c r="M78" s="1403">
        <f t="shared" si="2"/>
        <v>392.3188202247191</v>
      </c>
      <c r="N78" s="1403">
        <f t="shared" si="2"/>
        <v>125.42242674680691</v>
      </c>
      <c r="O78" s="1403">
        <f t="shared" si="2"/>
        <v>108.36710507298743</v>
      </c>
      <c r="P78" s="1403">
        <f t="shared" si="2"/>
        <v>141.41048824593128</v>
      </c>
      <c r="Q78" s="1403">
        <f t="shared" si="2"/>
        <v>108.55420054200542</v>
      </c>
      <c r="R78" s="1403">
        <f t="shared" si="2"/>
        <v>168.78347107438017</v>
      </c>
      <c r="S78" s="1403">
        <f t="shared" si="2"/>
        <v>199.18390804597701</v>
      </c>
      <c r="T78" s="1403">
        <f t="shared" si="2"/>
        <v>38.649885583524025</v>
      </c>
      <c r="U78" s="2771" t="s">
        <v>653</v>
      </c>
      <c r="V78" s="2771"/>
      <c r="W78" s="2771"/>
      <c r="X78" s="1403">
        <f t="shared" ref="X78:AL78" si="3">(X19-X25)/X77</f>
        <v>166.17255717255716</v>
      </c>
      <c r="Y78" s="1403">
        <f t="shared" si="3"/>
        <v>19257.708333333332</v>
      </c>
      <c r="Z78" s="1403">
        <f t="shared" si="3"/>
        <v>304.36241610738256</v>
      </c>
      <c r="AA78" s="1403">
        <f t="shared" si="3"/>
        <v>412.5</v>
      </c>
      <c r="AB78" s="1403">
        <f t="shared" si="3"/>
        <v>240.48634665133659</v>
      </c>
      <c r="AC78" s="1403">
        <f t="shared" si="3"/>
        <v>192.20581327069877</v>
      </c>
      <c r="AD78" s="1403">
        <f t="shared" si="3"/>
        <v>178.91398390342053</v>
      </c>
      <c r="AE78" s="1403">
        <f t="shared" si="3"/>
        <v>204.53150684931506</v>
      </c>
      <c r="AF78" s="1403">
        <f t="shared" si="3"/>
        <v>221.89254385964912</v>
      </c>
      <c r="AG78" s="1403">
        <f t="shared" si="3"/>
        <v>174.44613050075873</v>
      </c>
      <c r="AH78" s="1403">
        <f t="shared" si="3"/>
        <v>243.3447488584475</v>
      </c>
      <c r="AI78" s="1403">
        <f t="shared" si="3"/>
        <v>154.39225181598064</v>
      </c>
      <c r="AJ78" s="1403">
        <f t="shared" si="3"/>
        <v>204.85049973698054</v>
      </c>
      <c r="AK78" s="1403">
        <f t="shared" si="3"/>
        <v>213.76374077112388</v>
      </c>
      <c r="AL78" s="1403">
        <f t="shared" si="3"/>
        <v>138.81481481481481</v>
      </c>
      <c r="AM78" s="1403">
        <f>(AM19-AM25)/AM77</f>
        <v>251.22149122807016</v>
      </c>
      <c r="AN78" s="1403">
        <f>(AN19-AN25)/AN77</f>
        <v>251.62376237623764</v>
      </c>
      <c r="AO78" s="2771" t="s">
        <v>653</v>
      </c>
      <c r="AP78" s="2771"/>
      <c r="AQ78" s="2771"/>
      <c r="AR78" s="1403">
        <f>(AR19-AR25)/AR77</f>
        <v>223.72425249169436</v>
      </c>
      <c r="AS78" s="1403">
        <f t="shared" ref="AS78:BH78" si="4">(AS19-AS25)/AS77</f>
        <v>250.97209985315712</v>
      </c>
      <c r="AT78" s="1403">
        <f t="shared" si="4"/>
        <v>208.46841731724626</v>
      </c>
      <c r="AU78" s="1403"/>
      <c r="AV78" s="1403"/>
      <c r="AW78" s="1403"/>
      <c r="AX78" s="1403">
        <f t="shared" si="4"/>
        <v>211.59657190635451</v>
      </c>
      <c r="AY78" s="1403">
        <f t="shared" si="4"/>
        <v>187.84646920159886</v>
      </c>
      <c r="AZ78" s="1403">
        <f t="shared" si="4"/>
        <v>203.20981595092024</v>
      </c>
      <c r="BA78" s="1403">
        <f t="shared" si="4"/>
        <v>159.32861806311209</v>
      </c>
      <c r="BB78" s="1403">
        <f t="shared" si="4"/>
        <v>166.55853920515574</v>
      </c>
      <c r="BC78" s="1403">
        <f t="shared" si="4"/>
        <v>168.92889908256882</v>
      </c>
      <c r="BD78" s="1403">
        <f t="shared" si="4"/>
        <v>195.9388544891641</v>
      </c>
      <c r="BE78" s="1403">
        <f t="shared" si="4"/>
        <v>174.4546261487051</v>
      </c>
      <c r="BF78" s="1403">
        <f t="shared" si="4"/>
        <v>193.70281165658844</v>
      </c>
      <c r="BG78" s="1403">
        <f t="shared" si="4"/>
        <v>196.19589442815249</v>
      </c>
      <c r="BH78" s="1403">
        <f t="shared" si="4"/>
        <v>227.81508875739644</v>
      </c>
      <c r="BI78" s="2771" t="s">
        <v>653</v>
      </c>
      <c r="BJ78" s="2771"/>
      <c r="BK78" s="2771"/>
      <c r="BL78" s="1403">
        <f t="shared" ref="BL78:BU78" si="5">(BL19-BL25)/BL77</f>
        <v>127.43459552495698</v>
      </c>
      <c r="BM78" s="1403">
        <f t="shared" si="5"/>
        <v>165.62879788639367</v>
      </c>
      <c r="BN78" s="1403">
        <f t="shared" si="5"/>
        <v>206.53360910031023</v>
      </c>
      <c r="BO78" s="1403">
        <f t="shared" si="5"/>
        <v>311.39087947882734</v>
      </c>
      <c r="BP78" s="1403">
        <f t="shared" si="5"/>
        <v>290.7265625</v>
      </c>
      <c r="BQ78" s="1403">
        <f t="shared" si="5"/>
        <v>160.01676312113349</v>
      </c>
      <c r="BR78" s="1403">
        <f t="shared" si="5"/>
        <v>251.62088698140201</v>
      </c>
      <c r="BS78" s="1403">
        <f t="shared" si="5"/>
        <v>215.14593301435406</v>
      </c>
      <c r="BT78" s="1403">
        <f t="shared" si="5"/>
        <v>182.07598039215685</v>
      </c>
      <c r="BU78" s="1403">
        <f t="shared" si="5"/>
        <v>114.8599695585997</v>
      </c>
      <c r="BV78" s="1070">
        <f>+ROUND((BV19-BV25)/BV77,2)</f>
        <v>195.27</v>
      </c>
    </row>
    <row r="79" spans="1:74" s="1402" customFormat="1" ht="11.25" customHeight="1">
      <c r="A79" s="2771" t="s">
        <v>654</v>
      </c>
      <c r="B79" s="2771"/>
      <c r="C79" s="2771"/>
      <c r="D79" s="1403">
        <f>(D19-D25-D16)/D77</f>
        <v>149.68852804723744</v>
      </c>
      <c r="E79" s="1403">
        <f t="shared" ref="E79:T79" si="6">(E19-E25-E16)/E77</f>
        <v>151.16134453781513</v>
      </c>
      <c r="F79" s="1403">
        <f t="shared" si="6"/>
        <v>122.77162122544708</v>
      </c>
      <c r="G79" s="1403">
        <f t="shared" si="6"/>
        <v>184.46520618556701</v>
      </c>
      <c r="H79" s="1403">
        <f t="shared" si="6"/>
        <v>270.15188172043008</v>
      </c>
      <c r="I79" s="1403">
        <f t="shared" si="6"/>
        <v>153.486723620411</v>
      </c>
      <c r="J79" s="1403">
        <f t="shared" si="6"/>
        <v>25.247787610619469</v>
      </c>
      <c r="K79" s="1403">
        <f t="shared" si="6"/>
        <v>135.41672327129467</v>
      </c>
      <c r="L79" s="1403">
        <f t="shared" si="6"/>
        <v>157.98072598779314</v>
      </c>
      <c r="M79" s="1403">
        <f t="shared" si="6"/>
        <v>250.83426966292134</v>
      </c>
      <c r="N79" s="1403">
        <f t="shared" si="6"/>
        <v>111.60405709992487</v>
      </c>
      <c r="O79" s="1403">
        <f t="shared" si="6"/>
        <v>99.310449486920078</v>
      </c>
      <c r="P79" s="1403">
        <f t="shared" si="6"/>
        <v>121.85964668243149</v>
      </c>
      <c r="Q79" s="1403">
        <f t="shared" si="6"/>
        <v>104.86901535682024</v>
      </c>
      <c r="R79" s="1403">
        <f t="shared" si="6"/>
        <v>124.36231404958677</v>
      </c>
      <c r="S79" s="1403">
        <f t="shared" si="6"/>
        <v>155.89272030651341</v>
      </c>
      <c r="T79" s="1403">
        <f t="shared" si="6"/>
        <v>38.649885583524025</v>
      </c>
      <c r="U79" s="2771" t="s">
        <v>654</v>
      </c>
      <c r="V79" s="2771"/>
      <c r="W79" s="2771"/>
      <c r="X79" s="1403">
        <f t="shared" ref="X79:AL79" si="7">(X19-X25-X16)/X77</f>
        <v>166.17255717255716</v>
      </c>
      <c r="Y79" s="1403">
        <f t="shared" si="7"/>
        <v>19257.708333333332</v>
      </c>
      <c r="Z79" s="1403">
        <f t="shared" si="7"/>
        <v>304.36241610738256</v>
      </c>
      <c r="AA79" s="1403">
        <f t="shared" si="7"/>
        <v>412.5</v>
      </c>
      <c r="AB79" s="1403">
        <f t="shared" si="7"/>
        <v>194.8536935901121</v>
      </c>
      <c r="AC79" s="1403">
        <f t="shared" si="7"/>
        <v>171.66500293599529</v>
      </c>
      <c r="AD79" s="1403">
        <f t="shared" si="7"/>
        <v>149.04778672032194</v>
      </c>
      <c r="AE79" s="1403">
        <f t="shared" si="7"/>
        <v>171.0593607305936</v>
      </c>
      <c r="AF79" s="1403">
        <f t="shared" si="7"/>
        <v>198.34758771929825</v>
      </c>
      <c r="AG79" s="1403">
        <f t="shared" si="7"/>
        <v>148.19119878603945</v>
      </c>
      <c r="AH79" s="1403">
        <f t="shared" si="7"/>
        <v>162.53196347031962</v>
      </c>
      <c r="AI79" s="1403">
        <f t="shared" si="7"/>
        <v>143.70581113801452</v>
      </c>
      <c r="AJ79" s="1403">
        <f t="shared" si="7"/>
        <v>179.28648079957918</v>
      </c>
      <c r="AK79" s="1403">
        <f t="shared" si="7"/>
        <v>191.0746513535685</v>
      </c>
      <c r="AL79" s="1403">
        <f t="shared" si="7"/>
        <v>103.98148148148148</v>
      </c>
      <c r="AM79" s="1403">
        <f>(AM19-AM25-AM16)/AM77</f>
        <v>212.74232456140351</v>
      </c>
      <c r="AN79" s="1403">
        <f>(AN19-AN25-AN16)/AN77</f>
        <v>166.93564356435644</v>
      </c>
      <c r="AO79" s="2771" t="s">
        <v>654</v>
      </c>
      <c r="AP79" s="2771"/>
      <c r="AQ79" s="2771"/>
      <c r="AR79" s="1403">
        <f>(AR19-AR25-AR16)/AR77</f>
        <v>153.64617940199335</v>
      </c>
      <c r="AS79" s="1403">
        <f t="shared" ref="AS79:BH79" si="8">(AS19-AS25-AS16)/AS77</f>
        <v>207.647577092511</v>
      </c>
      <c r="AT79" s="1403">
        <f t="shared" si="8"/>
        <v>180.36408800567779</v>
      </c>
      <c r="AU79" s="1403"/>
      <c r="AV79" s="1403"/>
      <c r="AW79" s="1403"/>
      <c r="AX79" s="1403">
        <f t="shared" si="8"/>
        <v>184.29710144927537</v>
      </c>
      <c r="AY79" s="1403">
        <f t="shared" si="8"/>
        <v>158.28400122988623</v>
      </c>
      <c r="AZ79" s="1403">
        <f t="shared" si="8"/>
        <v>190.8159509202454</v>
      </c>
      <c r="BA79" s="1403">
        <f t="shared" si="8"/>
        <v>137.11751904243744</v>
      </c>
      <c r="BB79" s="1403">
        <f t="shared" si="8"/>
        <v>137.0547798066595</v>
      </c>
      <c r="BC79" s="1403">
        <f t="shared" si="8"/>
        <v>148.07798165137615</v>
      </c>
      <c r="BD79" s="1403">
        <f t="shared" si="8"/>
        <v>171.89628482972137</v>
      </c>
      <c r="BE79" s="1403">
        <f t="shared" si="8"/>
        <v>149.43927527151212</v>
      </c>
      <c r="BF79" s="1403">
        <f t="shared" si="8"/>
        <v>175.37651600560281</v>
      </c>
      <c r="BG79" s="1403">
        <f t="shared" si="8"/>
        <v>171.50615835777126</v>
      </c>
      <c r="BH79" s="1403">
        <f t="shared" si="8"/>
        <v>157.99112426035504</v>
      </c>
      <c r="BI79" s="2771" t="s">
        <v>654</v>
      </c>
      <c r="BJ79" s="2771"/>
      <c r="BK79" s="2771"/>
      <c r="BL79" s="1403">
        <f t="shared" ref="BL79:BU79" si="9">(BL19-BL25-BL16)/BL77</f>
        <v>117.59552495697073</v>
      </c>
      <c r="BM79" s="1403">
        <f t="shared" si="9"/>
        <v>143.64464993394981</v>
      </c>
      <c r="BN79" s="1403">
        <f t="shared" si="9"/>
        <v>202.56049638055842</v>
      </c>
      <c r="BO79" s="1403">
        <f t="shared" si="9"/>
        <v>244.24104234527687</v>
      </c>
      <c r="BP79" s="1403">
        <f t="shared" si="9"/>
        <v>247.6640625</v>
      </c>
      <c r="BQ79" s="1403">
        <f t="shared" si="9"/>
        <v>138.17701057673119</v>
      </c>
      <c r="BR79" s="1403">
        <f t="shared" si="9"/>
        <v>186.38102050548403</v>
      </c>
      <c r="BS79" s="1403">
        <f t="shared" si="9"/>
        <v>189.7511961722488</v>
      </c>
      <c r="BT79" s="1403">
        <f t="shared" si="9"/>
        <v>147.97549019607843</v>
      </c>
      <c r="BU79" s="1403">
        <f t="shared" si="9"/>
        <v>114.80974124809741</v>
      </c>
      <c r="BV79" s="1070">
        <f>+ROUND((BV19-BV25-BV15)/BV77,2)</f>
        <v>190.74</v>
      </c>
    </row>
    <row r="80" spans="1:74" s="1071" customFormat="1" ht="11.25" customHeight="1">
      <c r="A80" s="2771" t="s">
        <v>655</v>
      </c>
      <c r="B80" s="2771"/>
      <c r="C80" s="2771"/>
      <c r="D80" s="1068">
        <f>D8/D77</f>
        <v>174.20814002530577</v>
      </c>
      <c r="E80" s="1068">
        <f t="shared" ref="E80:T80" si="10">E8/E77</f>
        <v>132.14117647058825</v>
      </c>
      <c r="F80" s="1068">
        <f t="shared" si="10"/>
        <v>170.56024626209322</v>
      </c>
      <c r="G80" s="1068">
        <f t="shared" si="10"/>
        <v>200.90721649484536</v>
      </c>
      <c r="H80" s="1068">
        <f t="shared" si="10"/>
        <v>319.29301075268819</v>
      </c>
      <c r="I80" s="1068">
        <f t="shared" si="10"/>
        <v>206.64273070114677</v>
      </c>
      <c r="J80" s="1068">
        <f t="shared" si="10"/>
        <v>76.274336283185846</v>
      </c>
      <c r="K80" s="1068">
        <f t="shared" si="10"/>
        <v>152.54469501426436</v>
      </c>
      <c r="L80" s="1068">
        <f t="shared" si="10"/>
        <v>198.66720205589465</v>
      </c>
      <c r="M80" s="1068">
        <f t="shared" si="10"/>
        <v>194.87780898876406</v>
      </c>
      <c r="N80" s="1068">
        <f t="shared" si="10"/>
        <v>146.02216378662661</v>
      </c>
      <c r="O80" s="1068">
        <f t="shared" si="10"/>
        <v>117.16404104639399</v>
      </c>
      <c r="P80" s="1068">
        <f t="shared" si="10"/>
        <v>152.29155654472109</v>
      </c>
      <c r="Q80" s="1068">
        <f t="shared" si="10"/>
        <v>95.59349593495935</v>
      </c>
      <c r="R80" s="1068">
        <f t="shared" si="10"/>
        <v>157.17884297520661</v>
      </c>
      <c r="S80" s="1068">
        <f t="shared" si="10"/>
        <v>161.95019157088123</v>
      </c>
      <c r="T80" s="1068">
        <f t="shared" si="10"/>
        <v>126.73455377574371</v>
      </c>
      <c r="U80" s="2771" t="s">
        <v>655</v>
      </c>
      <c r="V80" s="2771"/>
      <c r="W80" s="2771"/>
      <c r="X80" s="1068">
        <f t="shared" ref="X80:AL80" si="11">X8/X77</f>
        <v>169.33471933471932</v>
      </c>
      <c r="Y80" s="1068">
        <f t="shared" si="11"/>
        <v>386.86309523809524</v>
      </c>
      <c r="Z80" s="1068">
        <f t="shared" si="11"/>
        <v>497.69798657718121</v>
      </c>
      <c r="AA80" s="1068">
        <f t="shared" si="11"/>
        <v>447.53488372093022</v>
      </c>
      <c r="AB80" s="1068">
        <f t="shared" si="11"/>
        <v>195.839177924691</v>
      </c>
      <c r="AC80" s="1068">
        <f t="shared" si="11"/>
        <v>191.38167938931298</v>
      </c>
      <c r="AD80" s="1068">
        <f t="shared" si="11"/>
        <v>160.96680080482898</v>
      </c>
      <c r="AE80" s="1068">
        <f t="shared" si="11"/>
        <v>175.84246575342465</v>
      </c>
      <c r="AF80" s="1068">
        <f t="shared" si="11"/>
        <v>209.73026315789474</v>
      </c>
      <c r="AG80" s="1068">
        <f t="shared" si="11"/>
        <v>166.30500758725341</v>
      </c>
      <c r="AH80" s="1068">
        <f t="shared" si="11"/>
        <v>186.00228310502283</v>
      </c>
      <c r="AI80" s="1068">
        <f t="shared" si="11"/>
        <v>161.20581113801452</v>
      </c>
      <c r="AJ80" s="1068">
        <f t="shared" si="11"/>
        <v>158.37338243029984</v>
      </c>
      <c r="AK80" s="1068">
        <f t="shared" si="11"/>
        <v>192.98441345365055</v>
      </c>
      <c r="AL80" s="1068">
        <f t="shared" si="11"/>
        <v>193.6954732510288</v>
      </c>
      <c r="AM80" s="1068">
        <f>AM8/AM77</f>
        <v>159.82565789473685</v>
      </c>
      <c r="AN80" s="1068">
        <f>AN8/AN77</f>
        <v>168.49834983498349</v>
      </c>
      <c r="AO80" s="2771" t="s">
        <v>655</v>
      </c>
      <c r="AP80" s="2771"/>
      <c r="AQ80" s="2771"/>
      <c r="AR80" s="1068">
        <f>AR8/AR77</f>
        <v>163.29900332225913</v>
      </c>
      <c r="AS80" s="1068">
        <f t="shared" ref="AS80:BH80" si="12">AS8/AS77</f>
        <v>218.57562408223203</v>
      </c>
      <c r="AT80" s="1068">
        <f t="shared" si="12"/>
        <v>186.29329311568489</v>
      </c>
      <c r="AU80" s="1068"/>
      <c r="AV80" s="1068"/>
      <c r="AW80" s="1068"/>
      <c r="AX80" s="1068">
        <f t="shared" si="12"/>
        <v>188.51658305462652</v>
      </c>
      <c r="AY80" s="1068">
        <f t="shared" si="12"/>
        <v>178.57046223224353</v>
      </c>
      <c r="AZ80" s="1068">
        <f t="shared" si="12"/>
        <v>229.6319018404908</v>
      </c>
      <c r="BA80" s="1068">
        <f t="shared" si="12"/>
        <v>149.81973159231049</v>
      </c>
      <c r="BB80" s="1068">
        <f t="shared" si="12"/>
        <v>217.00966702470461</v>
      </c>
      <c r="BC80" s="1068">
        <f t="shared" si="12"/>
        <v>178.76605504587155</v>
      </c>
      <c r="BD80" s="1068">
        <f t="shared" si="12"/>
        <v>198.35371517027863</v>
      </c>
      <c r="BE80" s="1068">
        <f t="shared" si="12"/>
        <v>172.40606725146199</v>
      </c>
      <c r="BF80" s="1068">
        <f t="shared" si="12"/>
        <v>208.44026510881076</v>
      </c>
      <c r="BG80" s="1068">
        <f t="shared" si="12"/>
        <v>196.80508308895406</v>
      </c>
      <c r="BH80" s="1068">
        <f t="shared" si="12"/>
        <v>172.93047337278105</v>
      </c>
      <c r="BI80" s="2771" t="s">
        <v>655</v>
      </c>
      <c r="BJ80" s="2771"/>
      <c r="BK80" s="2771"/>
      <c r="BL80" s="1068">
        <f t="shared" ref="BL80:BU80" si="13">BL8/BL77</f>
        <v>161.81153184165231</v>
      </c>
      <c r="BM80" s="1068">
        <f t="shared" si="13"/>
        <v>139.94319682959048</v>
      </c>
      <c r="BN80" s="1068">
        <f t="shared" si="13"/>
        <v>179.89348500517062</v>
      </c>
      <c r="BO80" s="1068">
        <f t="shared" si="13"/>
        <v>206.39902280130292</v>
      </c>
      <c r="BP80" s="1068">
        <f t="shared" si="13"/>
        <v>188.0625</v>
      </c>
      <c r="BQ80" s="1068">
        <f t="shared" si="13"/>
        <v>181.08521253242867</v>
      </c>
      <c r="BR80" s="1068">
        <f t="shared" si="13"/>
        <v>216.64616118264186</v>
      </c>
      <c r="BS80" s="1068">
        <f t="shared" si="13"/>
        <v>228.77910685805423</v>
      </c>
      <c r="BT80" s="1068">
        <f t="shared" si="13"/>
        <v>207.90441176470588</v>
      </c>
      <c r="BU80" s="1068">
        <f t="shared" si="13"/>
        <v>124.70471841704719</v>
      </c>
      <c r="BV80" s="1070">
        <f>+ROUND(BV8/BV77,2)</f>
        <v>177.06</v>
      </c>
    </row>
    <row r="81" spans="1:61" s="1071" customFormat="1" ht="11.25" customHeight="1">
      <c r="A81" s="1404"/>
      <c r="B81" s="1405"/>
      <c r="Q81" s="1404"/>
      <c r="U81" s="1404"/>
      <c r="AK81" s="1404"/>
      <c r="AO81" s="1404"/>
      <c r="BE81" s="1404"/>
      <c r="BI81" s="1404"/>
    </row>
    <row r="82" spans="1:61" ht="11.25" customHeight="1"/>
    <row r="83" spans="1:61" ht="11.25" customHeight="1"/>
    <row r="84" spans="1:61" ht="11.25" customHeight="1"/>
  </sheetData>
  <mergeCells count="234">
    <mergeCell ref="BL3:BP3"/>
    <mergeCell ref="BQ3:BU3"/>
    <mergeCell ref="BV3:BV5"/>
    <mergeCell ref="AB3:AC3"/>
    <mergeCell ref="AD3:AI3"/>
    <mergeCell ref="AJ3:AN3"/>
    <mergeCell ref="AO3:AQ3"/>
    <mergeCell ref="AT3:AW3"/>
    <mergeCell ref="AX3:AZ3"/>
    <mergeCell ref="A4:C4"/>
    <mergeCell ref="U4:W4"/>
    <mergeCell ref="AO4:AQ4"/>
    <mergeCell ref="BI4:BK4"/>
    <mergeCell ref="A5:C5"/>
    <mergeCell ref="U5:W5"/>
    <mergeCell ref="AO5:AQ5"/>
    <mergeCell ref="BI5:BK5"/>
    <mergeCell ref="BA3:BD3"/>
    <mergeCell ref="BE3:BH3"/>
    <mergeCell ref="BI3:BK3"/>
    <mergeCell ref="A3:C3"/>
    <mergeCell ref="D3:I3"/>
    <mergeCell ref="K3:M3"/>
    <mergeCell ref="N3:T3"/>
    <mergeCell ref="U3:W3"/>
    <mergeCell ref="X3:AA3"/>
    <mergeCell ref="BJ9:BK9"/>
    <mergeCell ref="B10:C10"/>
    <mergeCell ref="V10:W10"/>
    <mergeCell ref="AP10:AQ10"/>
    <mergeCell ref="BJ10:BK10"/>
    <mergeCell ref="B11:C11"/>
    <mergeCell ref="V11:W11"/>
    <mergeCell ref="AP11:AQ11"/>
    <mergeCell ref="BJ11:BK11"/>
    <mergeCell ref="BI6:BI39"/>
    <mergeCell ref="BJ6:BK6"/>
    <mergeCell ref="B7:C7"/>
    <mergeCell ref="V7:W7"/>
    <mergeCell ref="AP7:AQ7"/>
    <mergeCell ref="BJ7:BK7"/>
    <mergeCell ref="B8:C8"/>
    <mergeCell ref="V8:W8"/>
    <mergeCell ref="AP8:AQ8"/>
    <mergeCell ref="BJ8:BK8"/>
    <mergeCell ref="B6:C6"/>
    <mergeCell ref="U6:U39"/>
    <mergeCell ref="V6:W6"/>
    <mergeCell ref="AO6:AO39"/>
    <mergeCell ref="AP6:AQ6"/>
    <mergeCell ref="B20:C20"/>
    <mergeCell ref="V20:W20"/>
    <mergeCell ref="AP20:AQ20"/>
    <mergeCell ref="BJ20:BK20"/>
    <mergeCell ref="B21:C21"/>
    <mergeCell ref="V21:W21"/>
    <mergeCell ref="AP21:AQ21"/>
    <mergeCell ref="BJ21:BK21"/>
    <mergeCell ref="V18:W18"/>
    <mergeCell ref="AP18:AQ18"/>
    <mergeCell ref="BJ18:BK18"/>
    <mergeCell ref="B19:C19"/>
    <mergeCell ref="V19:W19"/>
    <mergeCell ref="AP19:AQ19"/>
    <mergeCell ref="BJ19:BK19"/>
    <mergeCell ref="B18:C18"/>
    <mergeCell ref="B24:C24"/>
    <mergeCell ref="V24:W24"/>
    <mergeCell ref="AP24:AQ24"/>
    <mergeCell ref="BJ24:BK24"/>
    <mergeCell ref="B25:C25"/>
    <mergeCell ref="V25:W25"/>
    <mergeCell ref="AP25:AQ25"/>
    <mergeCell ref="BJ25:BK25"/>
    <mergeCell ref="B22:C22"/>
    <mergeCell ref="V22:W22"/>
    <mergeCell ref="AP22:AQ22"/>
    <mergeCell ref="BJ22:BK22"/>
    <mergeCell ref="B23:C23"/>
    <mergeCell ref="V23:W23"/>
    <mergeCell ref="AP23:AQ23"/>
    <mergeCell ref="BJ23:BK23"/>
    <mergeCell ref="B28:C28"/>
    <mergeCell ref="V28:W28"/>
    <mergeCell ref="AP28:AQ28"/>
    <mergeCell ref="BJ28:BK28"/>
    <mergeCell ref="B29:C29"/>
    <mergeCell ref="V29:W29"/>
    <mergeCell ref="AP29:AQ29"/>
    <mergeCell ref="BJ29:BK29"/>
    <mergeCell ref="B26:C26"/>
    <mergeCell ref="V26:W26"/>
    <mergeCell ref="AP26:AQ26"/>
    <mergeCell ref="BJ26:BK26"/>
    <mergeCell ref="B27:C27"/>
    <mergeCell ref="V27:W27"/>
    <mergeCell ref="AP27:AQ27"/>
    <mergeCell ref="BJ27:BK27"/>
    <mergeCell ref="B32:C32"/>
    <mergeCell ref="V32:W32"/>
    <mergeCell ref="AP32:AQ32"/>
    <mergeCell ref="BJ32:BK32"/>
    <mergeCell ref="B33:C33"/>
    <mergeCell ref="V33:W33"/>
    <mergeCell ref="AP33:AQ33"/>
    <mergeCell ref="BJ33:BK33"/>
    <mergeCell ref="B30:C30"/>
    <mergeCell ref="V30:W30"/>
    <mergeCell ref="AP30:AQ30"/>
    <mergeCell ref="BJ30:BK30"/>
    <mergeCell ref="B31:C31"/>
    <mergeCell ref="V31:W31"/>
    <mergeCell ref="AP31:AQ31"/>
    <mergeCell ref="BJ31:BK31"/>
    <mergeCell ref="B37:C37"/>
    <mergeCell ref="V37:W37"/>
    <mergeCell ref="AP37:AQ37"/>
    <mergeCell ref="BJ37:BK37"/>
    <mergeCell ref="B38:C38"/>
    <mergeCell ref="V38:W38"/>
    <mergeCell ref="AP38:AQ38"/>
    <mergeCell ref="BJ38:BK38"/>
    <mergeCell ref="B34:C34"/>
    <mergeCell ref="V34:W34"/>
    <mergeCell ref="AP34:AQ34"/>
    <mergeCell ref="BJ34:BK34"/>
    <mergeCell ref="B36:C36"/>
    <mergeCell ref="V36:W36"/>
    <mergeCell ref="AP36:AQ36"/>
    <mergeCell ref="BJ36:BK36"/>
    <mergeCell ref="B39:C39"/>
    <mergeCell ref="V39:W39"/>
    <mergeCell ref="AP39:AQ39"/>
    <mergeCell ref="BJ39:BK39"/>
    <mergeCell ref="A40:A60"/>
    <mergeCell ref="B40:B53"/>
    <mergeCell ref="U40:U60"/>
    <mergeCell ref="V40:V53"/>
    <mergeCell ref="AO40:AO60"/>
    <mergeCell ref="AP40:AP53"/>
    <mergeCell ref="A6:A39"/>
    <mergeCell ref="B9:C9"/>
    <mergeCell ref="V9:W9"/>
    <mergeCell ref="AP9:AQ9"/>
    <mergeCell ref="BI40:BI60"/>
    <mergeCell ref="BJ40:BJ53"/>
    <mergeCell ref="B54:B59"/>
    <mergeCell ref="V54:V59"/>
    <mergeCell ref="AP54:AP59"/>
    <mergeCell ref="BJ54:BJ59"/>
    <mergeCell ref="B60:C60"/>
    <mergeCell ref="V60:W60"/>
    <mergeCell ref="AP60:AQ60"/>
    <mergeCell ref="BJ60:BK60"/>
    <mergeCell ref="AP63:AQ63"/>
    <mergeCell ref="BJ63:BK63"/>
    <mergeCell ref="A61:A74"/>
    <mergeCell ref="B61:C61"/>
    <mergeCell ref="U61:U74"/>
    <mergeCell ref="V61:W61"/>
    <mergeCell ref="AO61:AO74"/>
    <mergeCell ref="AP61:AQ61"/>
    <mergeCell ref="B64:C64"/>
    <mergeCell ref="V64:W64"/>
    <mergeCell ref="AP64:AQ64"/>
    <mergeCell ref="B67:C67"/>
    <mergeCell ref="V67:W67"/>
    <mergeCell ref="AP67:AQ67"/>
    <mergeCell ref="BJ67:BK67"/>
    <mergeCell ref="B68:C68"/>
    <mergeCell ref="V68:W68"/>
    <mergeCell ref="AP68:AQ68"/>
    <mergeCell ref="BJ68:BK68"/>
    <mergeCell ref="BJ64:BK64"/>
    <mergeCell ref="B65:C65"/>
    <mergeCell ref="V65:W65"/>
    <mergeCell ref="AP65:AQ65"/>
    <mergeCell ref="BJ65:BK65"/>
    <mergeCell ref="B66:C66"/>
    <mergeCell ref="V66:W66"/>
    <mergeCell ref="AP66:AQ66"/>
    <mergeCell ref="BJ66:BK66"/>
    <mergeCell ref="BI61:BI74"/>
    <mergeCell ref="BJ61:BK61"/>
    <mergeCell ref="B62:C62"/>
    <mergeCell ref="V62:W62"/>
    <mergeCell ref="AP62:AQ62"/>
    <mergeCell ref="BJ62:BK62"/>
    <mergeCell ref="B63:C63"/>
    <mergeCell ref="V63:W63"/>
    <mergeCell ref="B72:C72"/>
    <mergeCell ref="V72:W72"/>
    <mergeCell ref="AP72:AQ72"/>
    <mergeCell ref="BJ72:BK72"/>
    <mergeCell ref="B73:C73"/>
    <mergeCell ref="V73:W73"/>
    <mergeCell ref="AP73:AQ73"/>
    <mergeCell ref="BJ73:BK73"/>
    <mergeCell ref="B69:C69"/>
    <mergeCell ref="V69:W69"/>
    <mergeCell ref="AP69:AQ69"/>
    <mergeCell ref="BJ69:BK69"/>
    <mergeCell ref="B71:C71"/>
    <mergeCell ref="V71:W71"/>
    <mergeCell ref="AP71:AQ71"/>
    <mergeCell ref="BJ71:BK71"/>
    <mergeCell ref="A76:C76"/>
    <mergeCell ref="U76:W76"/>
    <mergeCell ref="AO76:AQ76"/>
    <mergeCell ref="BI76:BK76"/>
    <mergeCell ref="A77:C77"/>
    <mergeCell ref="U77:W77"/>
    <mergeCell ref="AO77:AQ77"/>
    <mergeCell ref="BI77:BK77"/>
    <mergeCell ref="B74:C74"/>
    <mergeCell ref="V74:W74"/>
    <mergeCell ref="AP74:AQ74"/>
    <mergeCell ref="BJ74:BK74"/>
    <mergeCell ref="A75:C75"/>
    <mergeCell ref="U75:W75"/>
    <mergeCell ref="AO75:AQ75"/>
    <mergeCell ref="BI75:BK75"/>
    <mergeCell ref="A80:C80"/>
    <mergeCell ref="U80:W80"/>
    <mergeCell ref="AO80:AQ80"/>
    <mergeCell ref="BI80:BK80"/>
    <mergeCell ref="A78:C78"/>
    <mergeCell ref="U78:W78"/>
    <mergeCell ref="AO78:AQ78"/>
    <mergeCell ref="BI78:BK78"/>
    <mergeCell ref="A79:C79"/>
    <mergeCell ref="U79:W79"/>
    <mergeCell ref="AO79:AQ79"/>
    <mergeCell ref="BI79:BK79"/>
  </mergeCells>
  <phoneticPr fontId="4"/>
  <pageMargins left="0.74" right="0.17" top="0.19685039370078741" bottom="0.39370078740157483" header="0.51181102362204722" footer="0.4"/>
  <pageSetup paperSize="9" scale="94" pageOrder="overThenDown" orientation="portrait" r:id="rId1"/>
  <headerFooter alignWithMargins="0"/>
  <colBreaks count="7" manualBreakCount="7">
    <brk id="9" max="79" man="1"/>
    <brk id="20" max="1048575" man="1"/>
    <brk id="29" max="78" man="1"/>
    <brk id="40" max="1048575" man="1"/>
    <brk id="49" max="79" man="1"/>
    <brk id="60" max="1048575" man="1"/>
    <brk id="68" max="78" man="1"/>
  </col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68"/>
  <sheetViews>
    <sheetView view="pageBreakPreview" zoomScaleNormal="100" zoomScaleSheetLayoutView="100" workbookViewId="0">
      <pane xSplit="4" ySplit="6" topLeftCell="K67" activePane="bottomRight" state="frozen"/>
      <selection pane="topRight" activeCell="E1" sqref="E1"/>
      <selection pane="bottomLeft" activeCell="A7" sqref="A7"/>
      <selection pane="bottomRight" activeCell="D75" sqref="D75"/>
    </sheetView>
  </sheetViews>
  <sheetFormatPr defaultRowHeight="11.25"/>
  <cols>
    <col min="1" max="1" width="5.625" style="1411" customWidth="1"/>
    <col min="2" max="2" width="4.125" style="1412" customWidth="1"/>
    <col min="3" max="3" width="8.75" style="1411" customWidth="1"/>
    <col min="4" max="4" width="23.875" style="1411" bestFit="1" customWidth="1"/>
    <col min="5" max="5" width="13" style="1411" customWidth="1"/>
    <col min="6" max="6" width="4.5" style="1413" bestFit="1" customWidth="1"/>
    <col min="7" max="7" width="3" style="1411" bestFit="1" customWidth="1"/>
    <col min="8" max="8" width="2.375" style="1411" customWidth="1"/>
    <col min="9" max="9" width="2.875" style="1411" customWidth="1"/>
    <col min="10" max="11" width="6.25" style="1411" bestFit="1" customWidth="1"/>
    <col min="12" max="12" width="7.5" style="1411" customWidth="1"/>
    <col min="13" max="13" width="5.625" style="1414" customWidth="1"/>
    <col min="14" max="14" width="4.125" style="1412" customWidth="1"/>
    <col min="15" max="17" width="8.625" style="1411" customWidth="1"/>
    <col min="18" max="19" width="6.25" style="1411" customWidth="1"/>
    <col min="20" max="20" width="6.25" style="1412" customWidth="1"/>
    <col min="21" max="23" width="6.25" style="1411" customWidth="1"/>
    <col min="24" max="25" width="6.25" style="1603" customWidth="1"/>
    <col min="26" max="26" width="7.75" style="1603" customWidth="1"/>
    <col min="27" max="27" width="6.25" style="1415" customWidth="1"/>
    <col min="28" max="28" width="6.25" style="1416" customWidth="1"/>
    <col min="29" max="16384" width="9" style="1411"/>
  </cols>
  <sheetData>
    <row r="1" spans="1:28" s="1406" customFormat="1" ht="17.25">
      <c r="A1" s="1406" t="s">
        <v>1018</v>
      </c>
      <c r="B1" s="1407"/>
      <c r="F1" s="1408"/>
      <c r="M1" s="1409"/>
      <c r="N1" s="1407"/>
      <c r="T1" s="1407"/>
      <c r="X1" s="1410"/>
      <c r="Y1" s="1410"/>
      <c r="Z1" s="1410"/>
      <c r="AA1" s="1408"/>
    </row>
    <row r="2" spans="1:28">
      <c r="U2" s="1412"/>
      <c r="V2" s="1412"/>
      <c r="W2" s="1412"/>
      <c r="X2" s="1412"/>
      <c r="Y2" s="1412"/>
      <c r="Z2" s="1412"/>
    </row>
    <row r="3" spans="1:28" s="1417" customFormat="1" ht="20.100000000000001" customHeight="1">
      <c r="A3" s="2853" t="s">
        <v>482</v>
      </c>
      <c r="B3" s="2853" t="s">
        <v>483</v>
      </c>
      <c r="C3" s="2853" t="s">
        <v>1019</v>
      </c>
      <c r="D3" s="2853" t="s">
        <v>1020</v>
      </c>
      <c r="E3" s="2853" t="s">
        <v>1021</v>
      </c>
      <c r="F3" s="2858" t="s">
        <v>1022</v>
      </c>
      <c r="G3" s="2859"/>
      <c r="H3" s="2859"/>
      <c r="I3" s="2860"/>
      <c r="J3" s="2858" t="s">
        <v>1023</v>
      </c>
      <c r="K3" s="2860"/>
      <c r="L3" s="2853" t="s">
        <v>1024</v>
      </c>
      <c r="M3" s="2870" t="s">
        <v>1025</v>
      </c>
      <c r="N3" s="2853" t="s">
        <v>483</v>
      </c>
      <c r="O3" s="2858" t="s">
        <v>1026</v>
      </c>
      <c r="P3" s="2859"/>
      <c r="Q3" s="2860"/>
      <c r="R3" s="2858" t="s">
        <v>1027</v>
      </c>
      <c r="S3" s="2859"/>
      <c r="T3" s="2860"/>
      <c r="U3" s="2858" t="s">
        <v>1028</v>
      </c>
      <c r="V3" s="2859"/>
      <c r="W3" s="2860"/>
      <c r="X3" s="2864" t="s">
        <v>1029</v>
      </c>
      <c r="Y3" s="2865"/>
      <c r="Z3" s="2866"/>
      <c r="AA3" s="2858" t="s">
        <v>1030</v>
      </c>
      <c r="AB3" s="2860"/>
    </row>
    <row r="4" spans="1:28" s="1417" customFormat="1" ht="11.25" customHeight="1">
      <c r="A4" s="2857"/>
      <c r="B4" s="2857"/>
      <c r="C4" s="2857"/>
      <c r="D4" s="2857"/>
      <c r="E4" s="2857"/>
      <c r="F4" s="2861"/>
      <c r="G4" s="2862"/>
      <c r="H4" s="2862"/>
      <c r="I4" s="2863"/>
      <c r="J4" s="2861"/>
      <c r="K4" s="2863"/>
      <c r="L4" s="2857"/>
      <c r="M4" s="2871"/>
      <c r="N4" s="2857"/>
      <c r="O4" s="2861"/>
      <c r="P4" s="2862"/>
      <c r="Q4" s="2863"/>
      <c r="R4" s="2861"/>
      <c r="S4" s="2862"/>
      <c r="T4" s="2863"/>
      <c r="U4" s="2861"/>
      <c r="V4" s="2862"/>
      <c r="W4" s="2863"/>
      <c r="X4" s="2867"/>
      <c r="Y4" s="2868"/>
      <c r="Z4" s="2869"/>
      <c r="AA4" s="2861"/>
      <c r="AB4" s="2863"/>
    </row>
    <row r="5" spans="1:28" s="1417" customFormat="1" ht="13.5" customHeight="1">
      <c r="A5" s="2857"/>
      <c r="B5" s="2857"/>
      <c r="C5" s="2857"/>
      <c r="D5" s="2857"/>
      <c r="E5" s="2857"/>
      <c r="F5" s="2853" t="s">
        <v>1031</v>
      </c>
      <c r="G5" s="2853" t="s">
        <v>1032</v>
      </c>
      <c r="H5" s="2853" t="s">
        <v>1033</v>
      </c>
      <c r="I5" s="2853" t="s">
        <v>1034</v>
      </c>
      <c r="J5" s="2853" t="s">
        <v>1035</v>
      </c>
      <c r="K5" s="2853" t="s">
        <v>1036</v>
      </c>
      <c r="L5" s="2857"/>
      <c r="M5" s="2871"/>
      <c r="N5" s="2857"/>
      <c r="O5" s="2853" t="s">
        <v>669</v>
      </c>
      <c r="P5" s="2853" t="s">
        <v>1037</v>
      </c>
      <c r="Q5" s="2853" t="s">
        <v>1038</v>
      </c>
      <c r="R5" s="2853" t="s">
        <v>1039</v>
      </c>
      <c r="S5" s="2853" t="s">
        <v>1040</v>
      </c>
      <c r="T5" s="2853" t="s">
        <v>1041</v>
      </c>
      <c r="U5" s="2853" t="s">
        <v>1039</v>
      </c>
      <c r="V5" s="2853" t="s">
        <v>1040</v>
      </c>
      <c r="W5" s="2853" t="s">
        <v>1041</v>
      </c>
      <c r="X5" s="2853" t="s">
        <v>1042</v>
      </c>
      <c r="Y5" s="2853" t="s">
        <v>1043</v>
      </c>
      <c r="Z5" s="2853" t="s">
        <v>1044</v>
      </c>
      <c r="AA5" s="2853" t="s">
        <v>674</v>
      </c>
      <c r="AB5" s="2855" t="s">
        <v>1045</v>
      </c>
    </row>
    <row r="6" spans="1:28" s="1417" customFormat="1" ht="24.95" customHeight="1">
      <c r="A6" s="2854"/>
      <c r="B6" s="2854"/>
      <c r="C6" s="2854"/>
      <c r="D6" s="2854"/>
      <c r="E6" s="2854"/>
      <c r="F6" s="2854"/>
      <c r="G6" s="2854"/>
      <c r="H6" s="2854"/>
      <c r="I6" s="2854"/>
      <c r="J6" s="2854"/>
      <c r="K6" s="2854"/>
      <c r="L6" s="2854"/>
      <c r="M6" s="2872"/>
      <c r="N6" s="2854"/>
      <c r="O6" s="2854"/>
      <c r="P6" s="2854"/>
      <c r="Q6" s="2854"/>
      <c r="R6" s="2854"/>
      <c r="S6" s="2854"/>
      <c r="T6" s="2854"/>
      <c r="U6" s="2854"/>
      <c r="V6" s="2854"/>
      <c r="W6" s="2854"/>
      <c r="X6" s="2854"/>
      <c r="Y6" s="2854"/>
      <c r="Z6" s="2854"/>
      <c r="AA6" s="2854"/>
      <c r="AB6" s="2856"/>
    </row>
    <row r="7" spans="1:28" s="1412" customFormat="1" ht="11.25" customHeight="1">
      <c r="A7" s="2848" t="s">
        <v>1046</v>
      </c>
      <c r="B7" s="1418">
        <v>1</v>
      </c>
      <c r="C7" s="1418" t="s">
        <v>497</v>
      </c>
      <c r="D7" s="1418" t="s">
        <v>1047</v>
      </c>
      <c r="E7" s="1418" t="s">
        <v>1048</v>
      </c>
      <c r="F7" s="1419" t="s">
        <v>689</v>
      </c>
      <c r="G7" s="1420">
        <v>60</v>
      </c>
      <c r="H7" s="1420">
        <v>3</v>
      </c>
      <c r="I7" s="1420">
        <v>5</v>
      </c>
      <c r="J7" s="1420">
        <v>1240</v>
      </c>
      <c r="K7" s="1420">
        <v>770</v>
      </c>
      <c r="L7" s="1420">
        <v>770</v>
      </c>
      <c r="M7" s="1421">
        <f>K7/L7</f>
        <v>1</v>
      </c>
      <c r="N7" s="1418">
        <v>1</v>
      </c>
      <c r="O7" s="1420">
        <v>190834</v>
      </c>
      <c r="P7" s="1420">
        <v>143360</v>
      </c>
      <c r="Q7" s="1420">
        <v>141795</v>
      </c>
      <c r="R7" s="1420">
        <v>372</v>
      </c>
      <c r="S7" s="1422" t="s">
        <v>1049</v>
      </c>
      <c r="T7" s="1420">
        <f>O7/365</f>
        <v>522.83287671232881</v>
      </c>
      <c r="U7" s="1420">
        <f>(R7/J7)*1000</f>
        <v>300</v>
      </c>
      <c r="V7" s="1423" t="s">
        <v>1049</v>
      </c>
      <c r="W7" s="1420">
        <f>(T7/K7)*1000</f>
        <v>679.0037359900374</v>
      </c>
      <c r="X7" s="1424">
        <f>P7/O7</f>
        <v>0.75122881666788932</v>
      </c>
      <c r="Y7" s="1424">
        <f>Q7/O7</f>
        <v>0.74302797195468318</v>
      </c>
      <c r="Z7" s="1425" t="s">
        <v>1049</v>
      </c>
      <c r="AA7" s="1423" t="s">
        <v>1050</v>
      </c>
      <c r="AB7" s="1420">
        <v>1400</v>
      </c>
    </row>
    <row r="8" spans="1:28" s="1412" customFormat="1" ht="11.25" customHeight="1">
      <c r="A8" s="2846"/>
      <c r="B8" s="1418">
        <v>2</v>
      </c>
      <c r="C8" s="1418" t="s">
        <v>1052</v>
      </c>
      <c r="D8" s="1418" t="s">
        <v>1053</v>
      </c>
      <c r="E8" s="1418" t="s">
        <v>1054</v>
      </c>
      <c r="F8" s="1419" t="s">
        <v>678</v>
      </c>
      <c r="G8" s="1420">
        <v>23</v>
      </c>
      <c r="H8" s="1420">
        <v>3</v>
      </c>
      <c r="I8" s="1420">
        <v>31</v>
      </c>
      <c r="J8" s="1420">
        <v>1379</v>
      </c>
      <c r="K8" s="1420">
        <v>60</v>
      </c>
      <c r="L8" s="1420">
        <v>60</v>
      </c>
      <c r="M8" s="1421">
        <f t="shared" ref="M8:M33" si="0">K8/L8</f>
        <v>1</v>
      </c>
      <c r="N8" s="1418">
        <v>2</v>
      </c>
      <c r="O8" s="1420">
        <v>26000</v>
      </c>
      <c r="P8" s="1420">
        <v>26000</v>
      </c>
      <c r="Q8" s="1420">
        <v>17000</v>
      </c>
      <c r="R8" s="1420">
        <v>345</v>
      </c>
      <c r="S8" s="1426">
        <v>343</v>
      </c>
      <c r="T8" s="1420">
        <f t="shared" ref="T8:T32" si="1">O8/365</f>
        <v>71.232876712328761</v>
      </c>
      <c r="U8" s="1420">
        <f>(R8/J8)*1000</f>
        <v>250.18129079042782</v>
      </c>
      <c r="V8" s="1423">
        <f>(S8/K8)*1000</f>
        <v>5716.666666666667</v>
      </c>
      <c r="W8" s="1420">
        <f>(T8/K8)*1000</f>
        <v>1187.214611872146</v>
      </c>
      <c r="X8" s="1424">
        <f t="shared" ref="X8:X33" si="2">P8/O8</f>
        <v>1</v>
      </c>
      <c r="Y8" s="1424">
        <f t="shared" ref="Y8:Y33" si="3">Q8/O8</f>
        <v>0.65384615384615385</v>
      </c>
      <c r="Z8" s="1421">
        <f>T8/S8</f>
        <v>0.20767602540037539</v>
      </c>
      <c r="AA8" s="1423" t="s">
        <v>704</v>
      </c>
      <c r="AB8" s="1420">
        <v>3180</v>
      </c>
    </row>
    <row r="9" spans="1:28" s="1412" customFormat="1" ht="11.25" customHeight="1">
      <c r="A9" s="2846"/>
      <c r="B9" s="1418">
        <v>3</v>
      </c>
      <c r="C9" s="1418" t="s">
        <v>1055</v>
      </c>
      <c r="D9" s="1418" t="s">
        <v>1056</v>
      </c>
      <c r="E9" s="1418" t="s">
        <v>1057</v>
      </c>
      <c r="F9" s="1419" t="s">
        <v>678</v>
      </c>
      <c r="G9" s="1420">
        <v>10</v>
      </c>
      <c r="H9" s="1420">
        <v>2</v>
      </c>
      <c r="I9" s="1420">
        <v>27</v>
      </c>
      <c r="J9" s="1420">
        <v>165</v>
      </c>
      <c r="K9" s="1420">
        <v>101</v>
      </c>
      <c r="L9" s="1420">
        <v>101</v>
      </c>
      <c r="M9" s="1421">
        <f t="shared" si="0"/>
        <v>1</v>
      </c>
      <c r="N9" s="1418">
        <v>3</v>
      </c>
      <c r="O9" s="1420">
        <v>16310</v>
      </c>
      <c r="P9" s="1420">
        <v>16310</v>
      </c>
      <c r="Q9" s="1420">
        <v>16310</v>
      </c>
      <c r="R9" s="1420">
        <v>78</v>
      </c>
      <c r="S9" s="1426">
        <v>78</v>
      </c>
      <c r="T9" s="1420">
        <f t="shared" si="1"/>
        <v>44.684931506849317</v>
      </c>
      <c r="U9" s="1420">
        <f t="shared" ref="U9:V32" si="4">(R9/J9)*1000</f>
        <v>472.72727272727269</v>
      </c>
      <c r="V9" s="1420">
        <f t="shared" si="4"/>
        <v>772.2772277227723</v>
      </c>
      <c r="W9" s="1420">
        <f t="shared" ref="W9:W33" si="5">(T9/K9)*1000</f>
        <v>442.42506442425065</v>
      </c>
      <c r="X9" s="1424">
        <f t="shared" si="2"/>
        <v>1</v>
      </c>
      <c r="Y9" s="1424">
        <f t="shared" si="3"/>
        <v>1</v>
      </c>
      <c r="Z9" s="1424">
        <f t="shared" ref="Z9:Z33" si="6">T9/S9</f>
        <v>0.57288373726729891</v>
      </c>
      <c r="AA9" s="1423" t="s">
        <v>680</v>
      </c>
      <c r="AB9" s="1420">
        <v>1321</v>
      </c>
    </row>
    <row r="10" spans="1:28" s="1412" customFormat="1" ht="11.25" customHeight="1">
      <c r="A10" s="2846"/>
      <c r="B10" s="1427">
        <v>4</v>
      </c>
      <c r="C10" s="1428" t="s">
        <v>1055</v>
      </c>
      <c r="D10" s="1428" t="s">
        <v>1058</v>
      </c>
      <c r="E10" s="1428" t="s">
        <v>1054</v>
      </c>
      <c r="F10" s="1429" t="s">
        <v>689</v>
      </c>
      <c r="G10" s="1430">
        <v>35</v>
      </c>
      <c r="H10" s="1430">
        <v>2</v>
      </c>
      <c r="I10" s="1430">
        <v>27</v>
      </c>
      <c r="J10" s="1430">
        <v>320</v>
      </c>
      <c r="K10" s="1430">
        <v>93</v>
      </c>
      <c r="L10" s="1430">
        <v>93</v>
      </c>
      <c r="M10" s="1431">
        <f t="shared" si="0"/>
        <v>1</v>
      </c>
      <c r="N10" s="1427">
        <v>4</v>
      </c>
      <c r="O10" s="1430">
        <v>15080</v>
      </c>
      <c r="P10" s="1430">
        <v>15080</v>
      </c>
      <c r="Q10" s="1430">
        <v>13119</v>
      </c>
      <c r="R10" s="1430">
        <v>48</v>
      </c>
      <c r="S10" s="1432">
        <v>44</v>
      </c>
      <c r="T10" s="1430">
        <f t="shared" si="1"/>
        <v>41.315068493150683</v>
      </c>
      <c r="U10" s="1430">
        <f t="shared" si="4"/>
        <v>150</v>
      </c>
      <c r="V10" s="1430">
        <f t="shared" si="4"/>
        <v>473.11827956989248</v>
      </c>
      <c r="W10" s="1430">
        <f t="shared" si="5"/>
        <v>444.24804831344824</v>
      </c>
      <c r="X10" s="1433">
        <f t="shared" si="2"/>
        <v>1</v>
      </c>
      <c r="Y10" s="1433">
        <f t="shared" si="3"/>
        <v>0.86996021220159148</v>
      </c>
      <c r="Z10" s="1433">
        <f t="shared" si="6"/>
        <v>0.93897882938978827</v>
      </c>
      <c r="AA10" s="1434" t="s">
        <v>1050</v>
      </c>
      <c r="AB10" s="1435">
        <v>1500</v>
      </c>
    </row>
    <row r="11" spans="1:28" s="1412" customFormat="1" ht="11.25" customHeight="1">
      <c r="A11" s="2846"/>
      <c r="B11" s="1436">
        <v>5</v>
      </c>
      <c r="C11" s="1436" t="s">
        <v>1055</v>
      </c>
      <c r="D11" s="1437" t="s">
        <v>1059</v>
      </c>
      <c r="E11" s="1436" t="s">
        <v>1054</v>
      </c>
      <c r="F11" s="1438" t="s">
        <v>689</v>
      </c>
      <c r="G11" s="1437">
        <v>33</v>
      </c>
      <c r="H11" s="1437">
        <v>3</v>
      </c>
      <c r="I11" s="1437">
        <v>28</v>
      </c>
      <c r="J11" s="1437">
        <v>800</v>
      </c>
      <c r="K11" s="1437">
        <v>201</v>
      </c>
      <c r="L11" s="1437">
        <v>201</v>
      </c>
      <c r="M11" s="1439">
        <f t="shared" si="0"/>
        <v>1</v>
      </c>
      <c r="N11" s="1436">
        <v>5</v>
      </c>
      <c r="O11" s="1437">
        <v>39870</v>
      </c>
      <c r="P11" s="1437">
        <v>39870</v>
      </c>
      <c r="Q11" s="1437">
        <v>34686</v>
      </c>
      <c r="R11" s="1437">
        <v>120</v>
      </c>
      <c r="S11" s="1440">
        <v>111</v>
      </c>
      <c r="T11" s="1437">
        <f t="shared" si="1"/>
        <v>109.23287671232876</v>
      </c>
      <c r="U11" s="1437">
        <f t="shared" si="4"/>
        <v>150</v>
      </c>
      <c r="V11" s="1437">
        <f t="shared" si="4"/>
        <v>552.23880597014931</v>
      </c>
      <c r="W11" s="1437">
        <f t="shared" si="5"/>
        <v>543.44714782253106</v>
      </c>
      <c r="X11" s="1441">
        <f t="shared" si="2"/>
        <v>1</v>
      </c>
      <c r="Y11" s="1441">
        <f t="shared" si="3"/>
        <v>0.86997742663656885</v>
      </c>
      <c r="Z11" s="1441">
        <f t="shared" si="6"/>
        <v>0.98407997038134021</v>
      </c>
      <c r="AA11" s="1442" t="s">
        <v>1050</v>
      </c>
      <c r="AB11" s="1437">
        <v>1000</v>
      </c>
    </row>
    <row r="12" spans="1:28" s="1412" customFormat="1" ht="11.25" customHeight="1">
      <c r="A12" s="2846"/>
      <c r="B12" s="1443">
        <v>6</v>
      </c>
      <c r="C12" s="1443" t="s">
        <v>1060</v>
      </c>
      <c r="D12" s="1444" t="s">
        <v>1061</v>
      </c>
      <c r="E12" s="1443" t="s">
        <v>1057</v>
      </c>
      <c r="F12" s="1445" t="s">
        <v>678</v>
      </c>
      <c r="G12" s="1444">
        <v>26</v>
      </c>
      <c r="H12" s="1444">
        <v>6</v>
      </c>
      <c r="I12" s="1444">
        <v>23</v>
      </c>
      <c r="J12" s="1444">
        <v>920</v>
      </c>
      <c r="K12" s="1444">
        <v>795</v>
      </c>
      <c r="L12" s="1444">
        <v>795</v>
      </c>
      <c r="M12" s="1446">
        <f t="shared" si="0"/>
        <v>1</v>
      </c>
      <c r="N12" s="1443">
        <v>6</v>
      </c>
      <c r="O12" s="1444">
        <v>96063</v>
      </c>
      <c r="P12" s="1444">
        <v>75900</v>
      </c>
      <c r="Q12" s="1444">
        <v>75900</v>
      </c>
      <c r="R12" s="1444">
        <v>450</v>
      </c>
      <c r="S12" s="1447">
        <v>282</v>
      </c>
      <c r="T12" s="1444">
        <f t="shared" si="1"/>
        <v>263.18630136986303</v>
      </c>
      <c r="U12" s="1444">
        <f t="shared" si="4"/>
        <v>489.13043478260869</v>
      </c>
      <c r="V12" s="1444">
        <f t="shared" si="4"/>
        <v>354.71698113207543</v>
      </c>
      <c r="W12" s="1444">
        <f t="shared" si="5"/>
        <v>331.05195140863276</v>
      </c>
      <c r="X12" s="1448">
        <f t="shared" si="2"/>
        <v>0.79010649261422194</v>
      </c>
      <c r="Y12" s="1448">
        <f t="shared" si="3"/>
        <v>0.79010649261422194</v>
      </c>
      <c r="Z12" s="1448">
        <f t="shared" si="6"/>
        <v>0.93328475663071997</v>
      </c>
      <c r="AA12" s="1449" t="s">
        <v>680</v>
      </c>
      <c r="AB12" s="1444">
        <v>1188</v>
      </c>
    </row>
    <row r="13" spans="1:28" s="1451" customFormat="1" ht="11.25" customHeight="1">
      <c r="A13" s="2846"/>
      <c r="B13" s="1436">
        <v>7</v>
      </c>
      <c r="C13" s="1436" t="s">
        <v>1060</v>
      </c>
      <c r="D13" s="1437" t="s">
        <v>1062</v>
      </c>
      <c r="E13" s="1436" t="s">
        <v>1057</v>
      </c>
      <c r="F13" s="1438" t="s">
        <v>689</v>
      </c>
      <c r="G13" s="1437">
        <v>60</v>
      </c>
      <c r="H13" s="1437">
        <v>2</v>
      </c>
      <c r="I13" s="1437">
        <v>28</v>
      </c>
      <c r="J13" s="1437">
        <v>470</v>
      </c>
      <c r="K13" s="1437">
        <v>16</v>
      </c>
      <c r="L13" s="1437">
        <v>16</v>
      </c>
      <c r="M13" s="1439">
        <f t="shared" si="0"/>
        <v>1</v>
      </c>
      <c r="N13" s="1436">
        <v>7</v>
      </c>
      <c r="O13" s="1437">
        <v>8570</v>
      </c>
      <c r="P13" s="1437">
        <v>7438</v>
      </c>
      <c r="Q13" s="1437">
        <v>6399</v>
      </c>
      <c r="R13" s="1437">
        <v>404</v>
      </c>
      <c r="S13" s="1440">
        <v>30</v>
      </c>
      <c r="T13" s="1437">
        <f t="shared" si="1"/>
        <v>23.479452054794521</v>
      </c>
      <c r="U13" s="1437">
        <f t="shared" si="4"/>
        <v>859.57446808510645</v>
      </c>
      <c r="V13" s="1450">
        <f t="shared" si="4"/>
        <v>1875</v>
      </c>
      <c r="W13" s="1450">
        <f t="shared" si="5"/>
        <v>1467.4657534246576</v>
      </c>
      <c r="X13" s="1441">
        <f t="shared" si="2"/>
        <v>0.86791131855309223</v>
      </c>
      <c r="Y13" s="1441">
        <f t="shared" si="3"/>
        <v>0.74667444574095687</v>
      </c>
      <c r="Z13" s="1441">
        <f t="shared" si="6"/>
        <v>0.78264840182648399</v>
      </c>
      <c r="AA13" s="1442" t="s">
        <v>680</v>
      </c>
      <c r="AB13" s="1437">
        <v>1728</v>
      </c>
    </row>
    <row r="14" spans="1:28" s="1412" customFormat="1" ht="11.25" customHeight="1">
      <c r="A14" s="2846"/>
      <c r="B14" s="1443">
        <v>8</v>
      </c>
      <c r="C14" s="1443" t="s">
        <v>351</v>
      </c>
      <c r="D14" s="1452" t="s">
        <v>1063</v>
      </c>
      <c r="E14" s="1453" t="s">
        <v>1064</v>
      </c>
      <c r="F14" s="1454" t="s">
        <v>678</v>
      </c>
      <c r="G14" s="1452">
        <v>25</v>
      </c>
      <c r="H14" s="1452">
        <v>3</v>
      </c>
      <c r="I14" s="1452">
        <v>22</v>
      </c>
      <c r="J14" s="1452">
        <v>415</v>
      </c>
      <c r="K14" s="1452">
        <v>6</v>
      </c>
      <c r="L14" s="1452">
        <v>6</v>
      </c>
      <c r="M14" s="1455">
        <f t="shared" si="0"/>
        <v>1</v>
      </c>
      <c r="N14" s="1443">
        <v>8</v>
      </c>
      <c r="O14" s="1452">
        <v>32150</v>
      </c>
      <c r="P14" s="1452">
        <v>32150</v>
      </c>
      <c r="Q14" s="1452">
        <v>7320</v>
      </c>
      <c r="R14" s="1452">
        <v>476</v>
      </c>
      <c r="S14" s="1456">
        <v>250</v>
      </c>
      <c r="T14" s="1452">
        <f t="shared" si="1"/>
        <v>88.082191780821915</v>
      </c>
      <c r="U14" s="1452">
        <f t="shared" si="4"/>
        <v>1146.9879518072289</v>
      </c>
      <c r="V14" s="1452">
        <f t="shared" si="4"/>
        <v>41666.666666666664</v>
      </c>
      <c r="W14" s="1452">
        <f t="shared" si="5"/>
        <v>14680.365296803651</v>
      </c>
      <c r="X14" s="1457">
        <f t="shared" si="2"/>
        <v>1</v>
      </c>
      <c r="Y14" s="1457">
        <f t="shared" si="3"/>
        <v>0.2276827371695179</v>
      </c>
      <c r="Z14" s="1457">
        <f t="shared" si="6"/>
        <v>0.35232876712328765</v>
      </c>
      <c r="AA14" s="1449" t="s">
        <v>1050</v>
      </c>
      <c r="AB14" s="1444">
        <v>2160</v>
      </c>
    </row>
    <row r="15" spans="1:28" s="1412" customFormat="1" ht="11.25" customHeight="1">
      <c r="A15" s="2846"/>
      <c r="B15" s="1436">
        <v>9</v>
      </c>
      <c r="C15" s="1428" t="s">
        <v>351</v>
      </c>
      <c r="D15" s="1430" t="s">
        <v>1065</v>
      </c>
      <c r="E15" s="1428" t="s">
        <v>1066</v>
      </c>
      <c r="F15" s="1429" t="s">
        <v>678</v>
      </c>
      <c r="G15" s="1430">
        <v>26</v>
      </c>
      <c r="H15" s="1430">
        <v>3</v>
      </c>
      <c r="I15" s="1430">
        <v>28</v>
      </c>
      <c r="J15" s="1430">
        <v>4750</v>
      </c>
      <c r="K15" s="1430">
        <v>4008</v>
      </c>
      <c r="L15" s="1430">
        <v>4008</v>
      </c>
      <c r="M15" s="1431">
        <f t="shared" si="0"/>
        <v>1</v>
      </c>
      <c r="N15" s="1436">
        <v>9</v>
      </c>
      <c r="O15" s="1430">
        <v>530772</v>
      </c>
      <c r="P15" s="1430">
        <v>500842</v>
      </c>
      <c r="Q15" s="1430">
        <v>426382</v>
      </c>
      <c r="R15" s="1430">
        <v>2150</v>
      </c>
      <c r="S15" s="1432">
        <v>1957</v>
      </c>
      <c r="T15" s="1430">
        <f t="shared" si="1"/>
        <v>1454.1698630136987</v>
      </c>
      <c r="U15" s="1430">
        <f t="shared" si="4"/>
        <v>452.63157894736844</v>
      </c>
      <c r="V15" s="1430">
        <f t="shared" si="4"/>
        <v>488.27345309381235</v>
      </c>
      <c r="W15" s="1430">
        <f t="shared" si="5"/>
        <v>362.81683208924619</v>
      </c>
      <c r="X15" s="1433">
        <f t="shared" si="2"/>
        <v>0.94361043913394071</v>
      </c>
      <c r="Y15" s="1433">
        <f t="shared" si="3"/>
        <v>0.80332421454032998</v>
      </c>
      <c r="Z15" s="1433">
        <f t="shared" si="6"/>
        <v>0.74306073736009126</v>
      </c>
      <c r="AA15" s="1434" t="s">
        <v>680</v>
      </c>
      <c r="AB15" s="1435">
        <v>1400</v>
      </c>
    </row>
    <row r="16" spans="1:28" s="1412" customFormat="1" ht="11.25" customHeight="1">
      <c r="A16" s="2846"/>
      <c r="B16" s="1443">
        <v>10</v>
      </c>
      <c r="C16" s="1418" t="s">
        <v>352</v>
      </c>
      <c r="D16" s="1420" t="s">
        <v>1067</v>
      </c>
      <c r="E16" s="1418" t="s">
        <v>1068</v>
      </c>
      <c r="F16" s="1419" t="s">
        <v>678</v>
      </c>
      <c r="G16" s="1420">
        <v>29</v>
      </c>
      <c r="H16" s="1420">
        <v>2</v>
      </c>
      <c r="I16" s="1420">
        <v>21</v>
      </c>
      <c r="J16" s="1420">
        <v>4070</v>
      </c>
      <c r="K16" s="1420">
        <v>2901</v>
      </c>
      <c r="L16" s="1420">
        <v>2901</v>
      </c>
      <c r="M16" s="1421">
        <f t="shared" si="0"/>
        <v>1</v>
      </c>
      <c r="N16" s="1443">
        <v>10</v>
      </c>
      <c r="O16" s="1420">
        <v>557424</v>
      </c>
      <c r="P16" s="1420">
        <v>514937</v>
      </c>
      <c r="Q16" s="1420">
        <v>513532</v>
      </c>
      <c r="R16" s="1420">
        <v>2576</v>
      </c>
      <c r="S16" s="1426">
        <v>2574</v>
      </c>
      <c r="T16" s="1420">
        <f t="shared" si="1"/>
        <v>1527.1890410958904</v>
      </c>
      <c r="U16" s="1420">
        <f t="shared" si="4"/>
        <v>632.92383292383295</v>
      </c>
      <c r="V16" s="1458">
        <f t="shared" si="4"/>
        <v>887.28024819027917</v>
      </c>
      <c r="W16" s="1458">
        <f t="shared" si="5"/>
        <v>526.43538128089983</v>
      </c>
      <c r="X16" s="1424">
        <f t="shared" si="2"/>
        <v>0.92377974396509654</v>
      </c>
      <c r="Y16" s="1424">
        <f t="shared" si="3"/>
        <v>0.92125922098797319</v>
      </c>
      <c r="Z16" s="1424">
        <f t="shared" si="6"/>
        <v>0.59331353577928925</v>
      </c>
      <c r="AA16" s="1423" t="s">
        <v>680</v>
      </c>
      <c r="AB16" s="1420">
        <v>1320</v>
      </c>
    </row>
    <row r="17" spans="1:28" s="1412" customFormat="1" ht="11.25" customHeight="1">
      <c r="A17" s="2846"/>
      <c r="B17" s="1459">
        <v>11</v>
      </c>
      <c r="C17" s="1459" t="s">
        <v>353</v>
      </c>
      <c r="D17" s="1460" t="s">
        <v>353</v>
      </c>
      <c r="E17" s="1459" t="s">
        <v>1068</v>
      </c>
      <c r="F17" s="1461" t="s">
        <v>678</v>
      </c>
      <c r="G17" s="1459">
        <v>4</v>
      </c>
      <c r="H17" s="1459">
        <v>5</v>
      </c>
      <c r="I17" s="1459">
        <v>12</v>
      </c>
      <c r="J17" s="1460">
        <v>1400</v>
      </c>
      <c r="K17" s="1460">
        <v>960</v>
      </c>
      <c r="L17" s="1459">
        <v>960</v>
      </c>
      <c r="M17" s="1462">
        <f t="shared" si="0"/>
        <v>1</v>
      </c>
      <c r="N17" s="1459">
        <v>11</v>
      </c>
      <c r="O17" s="1459">
        <v>157441</v>
      </c>
      <c r="P17" s="1459">
        <v>134992</v>
      </c>
      <c r="Q17" s="1459">
        <v>125236</v>
      </c>
      <c r="R17" s="1459">
        <v>700</v>
      </c>
      <c r="S17" s="1463">
        <v>680</v>
      </c>
      <c r="T17" s="1459">
        <f t="shared" si="1"/>
        <v>431.34520547945203</v>
      </c>
      <c r="U17" s="1459">
        <f t="shared" si="4"/>
        <v>500</v>
      </c>
      <c r="V17" s="1459">
        <f t="shared" si="4"/>
        <v>708.33333333333337</v>
      </c>
      <c r="W17" s="1459">
        <f t="shared" si="5"/>
        <v>449.3179223744292</v>
      </c>
      <c r="X17" s="1464">
        <f t="shared" si="2"/>
        <v>0.85741325321866602</v>
      </c>
      <c r="Y17" s="1464">
        <f t="shared" si="3"/>
        <v>0.79544718338933318</v>
      </c>
      <c r="Z17" s="1464">
        <f t="shared" si="6"/>
        <v>0.63433118452860593</v>
      </c>
      <c r="AA17" s="1461" t="s">
        <v>704</v>
      </c>
      <c r="AB17" s="1459">
        <v>831</v>
      </c>
    </row>
    <row r="18" spans="1:28" s="1412" customFormat="1" ht="11.25" customHeight="1">
      <c r="A18" s="2846"/>
      <c r="B18" s="1459">
        <v>12</v>
      </c>
      <c r="C18" s="1465" t="s">
        <v>354</v>
      </c>
      <c r="D18" s="1466" t="s">
        <v>354</v>
      </c>
      <c r="E18" s="1465" t="s">
        <v>1068</v>
      </c>
      <c r="F18" s="1467" t="s">
        <v>678</v>
      </c>
      <c r="G18" s="1465">
        <v>22</v>
      </c>
      <c r="H18" s="1465">
        <v>3</v>
      </c>
      <c r="I18" s="1465">
        <v>30</v>
      </c>
      <c r="J18" s="1466">
        <v>860</v>
      </c>
      <c r="K18" s="1466">
        <v>740</v>
      </c>
      <c r="L18" s="1465">
        <v>740</v>
      </c>
      <c r="M18" s="1468">
        <f t="shared" si="0"/>
        <v>1</v>
      </c>
      <c r="N18" s="1459">
        <v>12</v>
      </c>
      <c r="O18" s="1465">
        <v>77914</v>
      </c>
      <c r="P18" s="1465">
        <v>77914</v>
      </c>
      <c r="Q18" s="1465">
        <v>77914</v>
      </c>
      <c r="R18" s="1465">
        <v>490</v>
      </c>
      <c r="S18" s="1469">
        <v>490</v>
      </c>
      <c r="T18" s="1465">
        <f t="shared" si="1"/>
        <v>213.46301369863014</v>
      </c>
      <c r="U18" s="1465">
        <f t="shared" si="4"/>
        <v>569.76744186046517</v>
      </c>
      <c r="V18" s="1465">
        <f t="shared" si="4"/>
        <v>662.16216216216219</v>
      </c>
      <c r="W18" s="1465">
        <f t="shared" si="5"/>
        <v>288.46353202517588</v>
      </c>
      <c r="X18" s="1470">
        <f t="shared" si="2"/>
        <v>1</v>
      </c>
      <c r="Y18" s="1470">
        <f t="shared" si="3"/>
        <v>1</v>
      </c>
      <c r="Z18" s="1470">
        <f t="shared" si="6"/>
        <v>0.43563880346659212</v>
      </c>
      <c r="AA18" s="1461" t="s">
        <v>691</v>
      </c>
      <c r="AB18" s="1459">
        <v>928</v>
      </c>
    </row>
    <row r="19" spans="1:28" s="1412" customFormat="1" ht="11.25" customHeight="1">
      <c r="A19" s="2846"/>
      <c r="B19" s="1443">
        <v>13</v>
      </c>
      <c r="C19" s="1471" t="s">
        <v>355</v>
      </c>
      <c r="D19" s="1458" t="s">
        <v>1069</v>
      </c>
      <c r="E19" s="1471" t="s">
        <v>1054</v>
      </c>
      <c r="F19" s="1472" t="s">
        <v>678</v>
      </c>
      <c r="G19" s="1471">
        <v>21</v>
      </c>
      <c r="H19" s="1471">
        <v>8</v>
      </c>
      <c r="I19" s="1471">
        <v>17</v>
      </c>
      <c r="J19" s="1458">
        <v>200</v>
      </c>
      <c r="K19" s="1458">
        <v>0</v>
      </c>
      <c r="L19" s="1471">
        <v>0</v>
      </c>
      <c r="M19" s="1473">
        <v>0</v>
      </c>
      <c r="N19" s="1443">
        <v>13</v>
      </c>
      <c r="O19" s="1471">
        <v>500</v>
      </c>
      <c r="P19" s="1471">
        <v>500</v>
      </c>
      <c r="Q19" s="1471">
        <v>500</v>
      </c>
      <c r="R19" s="1471">
        <v>50</v>
      </c>
      <c r="S19" s="1474">
        <v>30</v>
      </c>
      <c r="T19" s="1471">
        <f t="shared" si="1"/>
        <v>1.3698630136986301</v>
      </c>
      <c r="U19" s="1471">
        <f t="shared" si="4"/>
        <v>250</v>
      </c>
      <c r="V19" s="1475" t="s">
        <v>1049</v>
      </c>
      <c r="W19" s="1475" t="s">
        <v>1049</v>
      </c>
      <c r="X19" s="1476">
        <f t="shared" si="2"/>
        <v>1</v>
      </c>
      <c r="Y19" s="1476">
        <f t="shared" si="3"/>
        <v>1</v>
      </c>
      <c r="Z19" s="1476">
        <f t="shared" si="6"/>
        <v>4.5662100456621002E-2</v>
      </c>
      <c r="AA19" s="1472" t="s">
        <v>680</v>
      </c>
      <c r="AB19" s="1471">
        <v>2300</v>
      </c>
    </row>
    <row r="20" spans="1:28" s="1412" customFormat="1" ht="11.25" customHeight="1">
      <c r="A20" s="2846"/>
      <c r="B20" s="1427">
        <v>14</v>
      </c>
      <c r="C20" s="1427" t="s">
        <v>355</v>
      </c>
      <c r="D20" s="1435" t="s">
        <v>1070</v>
      </c>
      <c r="E20" s="1427" t="s">
        <v>1064</v>
      </c>
      <c r="F20" s="1475" t="s">
        <v>678</v>
      </c>
      <c r="G20" s="1427">
        <v>23</v>
      </c>
      <c r="H20" s="1427">
        <v>3</v>
      </c>
      <c r="I20" s="1427">
        <v>30</v>
      </c>
      <c r="J20" s="1435">
        <v>1050</v>
      </c>
      <c r="K20" s="1435">
        <v>30</v>
      </c>
      <c r="L20" s="1427">
        <v>30</v>
      </c>
      <c r="M20" s="1477">
        <f t="shared" si="0"/>
        <v>1</v>
      </c>
      <c r="N20" s="1427">
        <v>14</v>
      </c>
      <c r="O20" s="1427">
        <v>42403</v>
      </c>
      <c r="P20" s="1427">
        <v>42403</v>
      </c>
      <c r="Q20" s="1427">
        <v>42403</v>
      </c>
      <c r="R20" s="1427">
        <v>343</v>
      </c>
      <c r="S20" s="1478">
        <v>225</v>
      </c>
      <c r="T20" s="1427">
        <f t="shared" si="1"/>
        <v>116.17260273972603</v>
      </c>
      <c r="U20" s="1427">
        <f t="shared" si="4"/>
        <v>326.66666666666669</v>
      </c>
      <c r="V20" s="1427">
        <f t="shared" si="4"/>
        <v>7500</v>
      </c>
      <c r="W20" s="1427">
        <f t="shared" si="5"/>
        <v>3872.4200913242012</v>
      </c>
      <c r="X20" s="1479">
        <f t="shared" si="2"/>
        <v>1</v>
      </c>
      <c r="Y20" s="1479">
        <f t="shared" si="3"/>
        <v>1</v>
      </c>
      <c r="Z20" s="1479">
        <f t="shared" si="6"/>
        <v>0.5163226788432268</v>
      </c>
      <c r="AA20" s="1475" t="s">
        <v>1050</v>
      </c>
      <c r="AB20" s="1427">
        <v>3942</v>
      </c>
    </row>
    <row r="21" spans="1:28" s="1412" customFormat="1" ht="11.25" customHeight="1">
      <c r="A21" s="2846"/>
      <c r="B21" s="1427">
        <v>15</v>
      </c>
      <c r="C21" s="1443" t="s">
        <v>355</v>
      </c>
      <c r="D21" s="1444" t="s">
        <v>1071</v>
      </c>
      <c r="E21" s="1427" t="s">
        <v>1064</v>
      </c>
      <c r="F21" s="1445" t="s">
        <v>678</v>
      </c>
      <c r="G21" s="1443">
        <v>25</v>
      </c>
      <c r="H21" s="1443">
        <v>3</v>
      </c>
      <c r="I21" s="1443">
        <v>13</v>
      </c>
      <c r="J21" s="1444">
        <v>253</v>
      </c>
      <c r="K21" s="1444">
        <v>5</v>
      </c>
      <c r="L21" s="1443">
        <v>5</v>
      </c>
      <c r="M21" s="1480">
        <f t="shared" si="0"/>
        <v>1</v>
      </c>
      <c r="N21" s="1427">
        <v>15</v>
      </c>
      <c r="O21" s="1443">
        <v>16528</v>
      </c>
      <c r="P21" s="1443">
        <v>12528</v>
      </c>
      <c r="Q21" s="1443">
        <v>8528</v>
      </c>
      <c r="R21" s="1443">
        <v>250</v>
      </c>
      <c r="S21" s="1481">
        <v>53</v>
      </c>
      <c r="T21" s="1443">
        <f t="shared" si="1"/>
        <v>45.282191780821918</v>
      </c>
      <c r="U21" s="1443">
        <f t="shared" si="4"/>
        <v>988.14229249011851</v>
      </c>
      <c r="V21" s="1482">
        <f t="shared" si="4"/>
        <v>10600</v>
      </c>
      <c r="W21" s="1482">
        <f t="shared" si="5"/>
        <v>9056.4383561643826</v>
      </c>
      <c r="X21" s="1483">
        <f t="shared" si="2"/>
        <v>0.75798644724104547</v>
      </c>
      <c r="Y21" s="1483">
        <f t="shared" si="3"/>
        <v>0.51597289448209105</v>
      </c>
      <c r="Z21" s="1483">
        <f t="shared" si="6"/>
        <v>0.85438097699663995</v>
      </c>
      <c r="AA21" s="1445" t="s">
        <v>680</v>
      </c>
      <c r="AB21" s="1443">
        <v>4320</v>
      </c>
    </row>
    <row r="22" spans="1:28" s="1412" customFormat="1" ht="11.25" customHeight="1">
      <c r="A22" s="2846"/>
      <c r="B22" s="1427">
        <v>16</v>
      </c>
      <c r="C22" s="1427" t="s">
        <v>355</v>
      </c>
      <c r="D22" s="1435" t="s">
        <v>1072</v>
      </c>
      <c r="E22" s="1427" t="s">
        <v>1064</v>
      </c>
      <c r="F22" s="1475" t="s">
        <v>678</v>
      </c>
      <c r="G22" s="1427">
        <v>23</v>
      </c>
      <c r="H22" s="1427">
        <v>3</v>
      </c>
      <c r="I22" s="1427">
        <v>31</v>
      </c>
      <c r="J22" s="1435">
        <v>150</v>
      </c>
      <c r="K22" s="1435">
        <v>1</v>
      </c>
      <c r="L22" s="1427">
        <v>1</v>
      </c>
      <c r="M22" s="1477">
        <f t="shared" si="0"/>
        <v>1</v>
      </c>
      <c r="N22" s="1427">
        <v>16</v>
      </c>
      <c r="O22" s="1427">
        <v>2679</v>
      </c>
      <c r="P22" s="1427">
        <v>2679</v>
      </c>
      <c r="Q22" s="1427">
        <v>2290</v>
      </c>
      <c r="R22" s="1427">
        <v>38</v>
      </c>
      <c r="S22" s="1478">
        <v>38</v>
      </c>
      <c r="T22" s="1427">
        <f t="shared" si="1"/>
        <v>7.3397260273972602</v>
      </c>
      <c r="U22" s="1427">
        <f t="shared" si="4"/>
        <v>253.33333333333334</v>
      </c>
      <c r="V22" s="1427">
        <f t="shared" si="4"/>
        <v>38000</v>
      </c>
      <c r="W22" s="1427">
        <f t="shared" si="5"/>
        <v>7339.7260273972606</v>
      </c>
      <c r="X22" s="1479">
        <f t="shared" si="2"/>
        <v>1</v>
      </c>
      <c r="Y22" s="1479">
        <f t="shared" si="3"/>
        <v>0.85479656588279207</v>
      </c>
      <c r="Z22" s="1479">
        <f t="shared" si="6"/>
        <v>0.19315068493150686</v>
      </c>
      <c r="AA22" s="1475" t="s">
        <v>704</v>
      </c>
      <c r="AB22" s="1427">
        <v>1112</v>
      </c>
    </row>
    <row r="23" spans="1:28" s="1412" customFormat="1" ht="11.25" customHeight="1">
      <c r="A23" s="2846"/>
      <c r="B23" s="1427">
        <v>17</v>
      </c>
      <c r="C23" s="1427" t="s">
        <v>355</v>
      </c>
      <c r="D23" s="1435" t="s">
        <v>1073</v>
      </c>
      <c r="E23" s="1427" t="s">
        <v>1064</v>
      </c>
      <c r="F23" s="1475" t="s">
        <v>678</v>
      </c>
      <c r="G23" s="1427">
        <v>26</v>
      </c>
      <c r="H23" s="1427">
        <v>3</v>
      </c>
      <c r="I23" s="1427">
        <v>17</v>
      </c>
      <c r="J23" s="1435">
        <v>1400</v>
      </c>
      <c r="K23" s="1435">
        <v>0</v>
      </c>
      <c r="L23" s="1427">
        <v>3</v>
      </c>
      <c r="M23" s="1477">
        <v>0</v>
      </c>
      <c r="N23" s="1427">
        <v>17</v>
      </c>
      <c r="O23" s="1427">
        <v>17893</v>
      </c>
      <c r="P23" s="1427">
        <v>17893</v>
      </c>
      <c r="Q23" s="1427">
        <v>16212</v>
      </c>
      <c r="R23" s="1427">
        <v>360</v>
      </c>
      <c r="S23" s="1478">
        <v>166</v>
      </c>
      <c r="T23" s="1427">
        <f t="shared" si="1"/>
        <v>49.021917808219179</v>
      </c>
      <c r="U23" s="1427">
        <f t="shared" si="4"/>
        <v>257.14285714285711</v>
      </c>
      <c r="V23" s="1475" t="s">
        <v>1049</v>
      </c>
      <c r="W23" s="1475" t="s">
        <v>1049</v>
      </c>
      <c r="X23" s="1479">
        <f t="shared" si="2"/>
        <v>1</v>
      </c>
      <c r="Y23" s="1479">
        <f t="shared" si="3"/>
        <v>0.90605264628625715</v>
      </c>
      <c r="Z23" s="1479">
        <f t="shared" si="6"/>
        <v>0.29531275788083844</v>
      </c>
      <c r="AA23" s="1475" t="s">
        <v>691</v>
      </c>
      <c r="AB23" s="1427">
        <v>3780</v>
      </c>
    </row>
    <row r="24" spans="1:28" s="1412" customFormat="1" ht="11.25" customHeight="1">
      <c r="A24" s="2846"/>
      <c r="B24" s="1427">
        <v>18</v>
      </c>
      <c r="C24" s="1427" t="s">
        <v>355</v>
      </c>
      <c r="D24" s="1435" t="s">
        <v>1074</v>
      </c>
      <c r="E24" s="1427" t="s">
        <v>1064</v>
      </c>
      <c r="F24" s="1475" t="s">
        <v>678</v>
      </c>
      <c r="G24" s="1427">
        <v>26</v>
      </c>
      <c r="H24" s="1427">
        <v>3</v>
      </c>
      <c r="I24" s="1427">
        <v>14</v>
      </c>
      <c r="J24" s="1435">
        <v>712</v>
      </c>
      <c r="K24" s="1435">
        <v>580</v>
      </c>
      <c r="L24" s="1427">
        <v>580</v>
      </c>
      <c r="M24" s="1477">
        <f t="shared" si="0"/>
        <v>1</v>
      </c>
      <c r="N24" s="1427">
        <v>18</v>
      </c>
      <c r="O24" s="1427">
        <v>940354</v>
      </c>
      <c r="P24" s="1427">
        <v>272189</v>
      </c>
      <c r="Q24" s="1427">
        <v>235689</v>
      </c>
      <c r="R24" s="1427">
        <v>6340</v>
      </c>
      <c r="S24" s="1478">
        <v>4197</v>
      </c>
      <c r="T24" s="1427">
        <f t="shared" si="1"/>
        <v>2576.3123287671233</v>
      </c>
      <c r="U24" s="1427">
        <f t="shared" si="4"/>
        <v>8904.4943820224726</v>
      </c>
      <c r="V24" s="1427">
        <f t="shared" si="4"/>
        <v>7236.2068965517246</v>
      </c>
      <c r="W24" s="1427">
        <f t="shared" si="5"/>
        <v>4441.9178082191784</v>
      </c>
      <c r="X24" s="1479">
        <f t="shared" si="2"/>
        <v>0.28945375890356184</v>
      </c>
      <c r="Y24" s="1479">
        <f t="shared" si="3"/>
        <v>0.2506385892972221</v>
      </c>
      <c r="Z24" s="1479">
        <f t="shared" si="6"/>
        <v>0.61384615886755378</v>
      </c>
      <c r="AA24" s="1475" t="s">
        <v>691</v>
      </c>
      <c r="AB24" s="1427">
        <v>1123</v>
      </c>
    </row>
    <row r="25" spans="1:28" s="1412" customFormat="1" ht="11.25" customHeight="1">
      <c r="A25" s="2846"/>
      <c r="B25" s="1427">
        <v>19</v>
      </c>
      <c r="C25" s="1427" t="s">
        <v>355</v>
      </c>
      <c r="D25" s="1435" t="s">
        <v>1075</v>
      </c>
      <c r="E25" s="1427" t="s">
        <v>1064</v>
      </c>
      <c r="F25" s="1475" t="s">
        <v>678</v>
      </c>
      <c r="G25" s="1427">
        <v>30</v>
      </c>
      <c r="H25" s="1427">
        <v>3</v>
      </c>
      <c r="I25" s="1427">
        <v>2</v>
      </c>
      <c r="J25" s="1435">
        <v>2280</v>
      </c>
      <c r="K25" s="1435">
        <v>10</v>
      </c>
      <c r="L25" s="1427">
        <v>10</v>
      </c>
      <c r="M25" s="1477">
        <f t="shared" si="0"/>
        <v>1</v>
      </c>
      <c r="N25" s="1427">
        <v>19</v>
      </c>
      <c r="O25" s="1427">
        <v>13895</v>
      </c>
      <c r="P25" s="1427">
        <v>13867</v>
      </c>
      <c r="Q25" s="1427">
        <v>13867</v>
      </c>
      <c r="R25" s="1427">
        <v>317</v>
      </c>
      <c r="S25" s="1478">
        <v>280</v>
      </c>
      <c r="T25" s="1427">
        <f t="shared" si="1"/>
        <v>38.06849315068493</v>
      </c>
      <c r="U25" s="1427">
        <f t="shared" si="4"/>
        <v>139.03508771929825</v>
      </c>
      <c r="V25" s="1427">
        <f t="shared" si="4"/>
        <v>28000</v>
      </c>
      <c r="W25" s="1427">
        <f t="shared" si="5"/>
        <v>3806.8493150684926</v>
      </c>
      <c r="X25" s="1479">
        <f t="shared" si="2"/>
        <v>0.99798488664987406</v>
      </c>
      <c r="Y25" s="1479">
        <f t="shared" si="3"/>
        <v>0.99798488664987406</v>
      </c>
      <c r="Z25" s="1479">
        <f t="shared" si="6"/>
        <v>0.13595890410958902</v>
      </c>
      <c r="AA25" s="1475" t="s">
        <v>704</v>
      </c>
      <c r="AB25" s="1427">
        <v>3564</v>
      </c>
    </row>
    <row r="26" spans="1:28" s="1412" customFormat="1" ht="11.25" customHeight="1">
      <c r="A26" s="2846"/>
      <c r="B26" s="1427">
        <v>20</v>
      </c>
      <c r="C26" s="1427" t="s">
        <v>355</v>
      </c>
      <c r="D26" s="1435" t="s">
        <v>1076</v>
      </c>
      <c r="E26" s="1427" t="s">
        <v>1064</v>
      </c>
      <c r="F26" s="1475" t="s">
        <v>678</v>
      </c>
      <c r="G26" s="1427">
        <v>23</v>
      </c>
      <c r="H26" s="1427">
        <v>3</v>
      </c>
      <c r="I26" s="1427">
        <v>31</v>
      </c>
      <c r="J26" s="1435">
        <v>540</v>
      </c>
      <c r="K26" s="1435">
        <v>5</v>
      </c>
      <c r="L26" s="1427">
        <v>5</v>
      </c>
      <c r="M26" s="1477">
        <f t="shared" si="0"/>
        <v>1</v>
      </c>
      <c r="N26" s="1427">
        <v>20</v>
      </c>
      <c r="O26" s="1427">
        <v>14902</v>
      </c>
      <c r="P26" s="1427">
        <v>14802</v>
      </c>
      <c r="Q26" s="1427">
        <v>13502</v>
      </c>
      <c r="R26" s="1427">
        <v>136</v>
      </c>
      <c r="S26" s="1478">
        <v>136</v>
      </c>
      <c r="T26" s="1427">
        <f t="shared" si="1"/>
        <v>40.827397260273976</v>
      </c>
      <c r="U26" s="1427">
        <f t="shared" si="4"/>
        <v>251.85185185185182</v>
      </c>
      <c r="V26" s="1427">
        <f t="shared" si="4"/>
        <v>27200</v>
      </c>
      <c r="W26" s="1427">
        <f t="shared" si="5"/>
        <v>8165.4794520547948</v>
      </c>
      <c r="X26" s="1479">
        <f t="shared" si="2"/>
        <v>0.9932894913434438</v>
      </c>
      <c r="Y26" s="1479">
        <f t="shared" si="3"/>
        <v>0.90605287880821361</v>
      </c>
      <c r="Z26" s="1479">
        <f t="shared" si="6"/>
        <v>0.30020145044319102</v>
      </c>
      <c r="AA26" s="1475" t="s">
        <v>680</v>
      </c>
      <c r="AB26" s="1427">
        <v>1575</v>
      </c>
    </row>
    <row r="27" spans="1:28" s="1412" customFormat="1" ht="11.25" customHeight="1">
      <c r="A27" s="2846"/>
      <c r="B27" s="1427">
        <v>21</v>
      </c>
      <c r="C27" s="1427" t="s">
        <v>355</v>
      </c>
      <c r="D27" s="1435" t="s">
        <v>1077</v>
      </c>
      <c r="E27" s="1427" t="s">
        <v>1064</v>
      </c>
      <c r="F27" s="1475" t="s">
        <v>678</v>
      </c>
      <c r="G27" s="1427">
        <v>26</v>
      </c>
      <c r="H27" s="1427">
        <v>3</v>
      </c>
      <c r="I27" s="1427">
        <v>26</v>
      </c>
      <c r="J27" s="1435">
        <v>830</v>
      </c>
      <c r="K27" s="1435">
        <v>3</v>
      </c>
      <c r="L27" s="1427">
        <v>3</v>
      </c>
      <c r="M27" s="1477">
        <f t="shared" si="0"/>
        <v>1</v>
      </c>
      <c r="N27" s="1427">
        <v>21</v>
      </c>
      <c r="O27" s="1427">
        <v>101442</v>
      </c>
      <c r="P27" s="1427">
        <v>57807</v>
      </c>
      <c r="Q27" s="1427">
        <v>57807</v>
      </c>
      <c r="R27" s="1427">
        <v>450</v>
      </c>
      <c r="S27" s="1478">
        <v>450</v>
      </c>
      <c r="T27" s="1427">
        <f t="shared" si="1"/>
        <v>277.92328767123286</v>
      </c>
      <c r="U27" s="1427">
        <f t="shared" si="4"/>
        <v>542.16867469879514</v>
      </c>
      <c r="V27" s="1427">
        <f t="shared" si="4"/>
        <v>150000</v>
      </c>
      <c r="W27" s="1427">
        <f t="shared" si="5"/>
        <v>92641.095890410958</v>
      </c>
      <c r="X27" s="1479">
        <f t="shared" si="2"/>
        <v>0.56985272372390139</v>
      </c>
      <c r="Y27" s="1479">
        <f t="shared" si="3"/>
        <v>0.56985272372390139</v>
      </c>
      <c r="Z27" s="1479">
        <f t="shared" si="6"/>
        <v>0.61760730593607305</v>
      </c>
      <c r="AA27" s="1475" t="s">
        <v>691</v>
      </c>
      <c r="AB27" s="1427">
        <v>1188</v>
      </c>
    </row>
    <row r="28" spans="1:28" s="1412" customFormat="1" ht="11.25" customHeight="1">
      <c r="A28" s="2846"/>
      <c r="B28" s="1427">
        <v>22</v>
      </c>
      <c r="C28" s="1427" t="s">
        <v>355</v>
      </c>
      <c r="D28" s="1435" t="s">
        <v>1078</v>
      </c>
      <c r="E28" s="1427" t="s">
        <v>1064</v>
      </c>
      <c r="F28" s="1475" t="s">
        <v>678</v>
      </c>
      <c r="G28" s="1427">
        <v>21</v>
      </c>
      <c r="H28" s="1427">
        <v>3</v>
      </c>
      <c r="I28" s="1427">
        <v>31</v>
      </c>
      <c r="J28" s="1435">
        <v>279</v>
      </c>
      <c r="K28" s="1435">
        <v>6</v>
      </c>
      <c r="L28" s="1427">
        <v>6</v>
      </c>
      <c r="M28" s="1477">
        <f t="shared" si="0"/>
        <v>1</v>
      </c>
      <c r="N28" s="1427">
        <v>22</v>
      </c>
      <c r="O28" s="1427">
        <v>13000</v>
      </c>
      <c r="P28" s="1427">
        <v>12616</v>
      </c>
      <c r="Q28" s="1427">
        <v>12616</v>
      </c>
      <c r="R28" s="1427">
        <v>178</v>
      </c>
      <c r="S28" s="1478">
        <v>178</v>
      </c>
      <c r="T28" s="1427">
        <f t="shared" si="1"/>
        <v>35.61643835616438</v>
      </c>
      <c r="U28" s="1427">
        <f t="shared" si="4"/>
        <v>637.99283154121872</v>
      </c>
      <c r="V28" s="1427">
        <f t="shared" si="4"/>
        <v>29666.666666666668</v>
      </c>
      <c r="W28" s="1427">
        <f t="shared" si="5"/>
        <v>5936.0730593607304</v>
      </c>
      <c r="X28" s="1479">
        <f t="shared" si="2"/>
        <v>0.97046153846153849</v>
      </c>
      <c r="Y28" s="1479">
        <f t="shared" si="3"/>
        <v>0.97046153846153849</v>
      </c>
      <c r="Z28" s="1479">
        <f t="shared" si="6"/>
        <v>0.20009235031553022</v>
      </c>
      <c r="AA28" s="1475" t="s">
        <v>691</v>
      </c>
      <c r="AB28" s="1427">
        <v>4166</v>
      </c>
    </row>
    <row r="29" spans="1:28" s="1412" customFormat="1" ht="11.25" customHeight="1">
      <c r="A29" s="2846"/>
      <c r="B29" s="1436">
        <v>23</v>
      </c>
      <c r="C29" s="1428" t="s">
        <v>355</v>
      </c>
      <c r="D29" s="1430" t="s">
        <v>1079</v>
      </c>
      <c r="E29" s="1428" t="s">
        <v>1064</v>
      </c>
      <c r="F29" s="1429" t="s">
        <v>678</v>
      </c>
      <c r="G29" s="1428">
        <v>27</v>
      </c>
      <c r="H29" s="1428">
        <v>4</v>
      </c>
      <c r="I29" s="1428">
        <v>14</v>
      </c>
      <c r="J29" s="1430">
        <v>371</v>
      </c>
      <c r="K29" s="1430">
        <v>6</v>
      </c>
      <c r="L29" s="1428">
        <v>6</v>
      </c>
      <c r="M29" s="1484">
        <f t="shared" si="0"/>
        <v>1</v>
      </c>
      <c r="N29" s="1436">
        <v>23</v>
      </c>
      <c r="O29" s="1428">
        <v>5708</v>
      </c>
      <c r="P29" s="1428">
        <v>5688</v>
      </c>
      <c r="Q29" s="1428">
        <v>5577</v>
      </c>
      <c r="R29" s="1428">
        <v>220</v>
      </c>
      <c r="S29" s="1485">
        <v>49</v>
      </c>
      <c r="T29" s="1428">
        <f t="shared" si="1"/>
        <v>15.638356164383561</v>
      </c>
      <c r="U29" s="1428">
        <f t="shared" si="4"/>
        <v>592.99191374663076</v>
      </c>
      <c r="V29" s="1436">
        <f t="shared" si="4"/>
        <v>8166.6666666666661</v>
      </c>
      <c r="W29" s="1436">
        <f t="shared" si="5"/>
        <v>2606.3926940639267</v>
      </c>
      <c r="X29" s="1486">
        <f t="shared" si="2"/>
        <v>0.9964961457603364</v>
      </c>
      <c r="Y29" s="1486">
        <f t="shared" si="3"/>
        <v>0.97704975473020317</v>
      </c>
      <c r="Z29" s="1486">
        <f t="shared" si="6"/>
        <v>0.31915012580374613</v>
      </c>
      <c r="AA29" s="1438" t="s">
        <v>704</v>
      </c>
      <c r="AB29" s="1436">
        <v>3465</v>
      </c>
    </row>
    <row r="30" spans="1:28" s="1412" customFormat="1" ht="11.25" customHeight="1">
      <c r="A30" s="2846"/>
      <c r="B30" s="1443">
        <v>24</v>
      </c>
      <c r="C30" s="1418" t="s">
        <v>357</v>
      </c>
      <c r="D30" s="1420" t="s">
        <v>1080</v>
      </c>
      <c r="E30" s="1418" t="s">
        <v>1057</v>
      </c>
      <c r="F30" s="1419" t="s">
        <v>678</v>
      </c>
      <c r="G30" s="1418">
        <v>6</v>
      </c>
      <c r="H30" s="1418">
        <v>3</v>
      </c>
      <c r="I30" s="1418">
        <v>31</v>
      </c>
      <c r="J30" s="1418">
        <v>105</v>
      </c>
      <c r="K30" s="1418">
        <v>53</v>
      </c>
      <c r="L30" s="1418">
        <v>53</v>
      </c>
      <c r="M30" s="1487">
        <f t="shared" si="0"/>
        <v>1</v>
      </c>
      <c r="N30" s="1443">
        <v>24</v>
      </c>
      <c r="O30" s="1418">
        <v>40660</v>
      </c>
      <c r="P30" s="1418">
        <v>12726</v>
      </c>
      <c r="Q30" s="1418">
        <v>12033</v>
      </c>
      <c r="R30" s="1418">
        <v>227</v>
      </c>
      <c r="S30" s="1488">
        <v>168</v>
      </c>
      <c r="T30" s="1418">
        <f t="shared" si="1"/>
        <v>111.39726027397261</v>
      </c>
      <c r="U30" s="1418">
        <f t="shared" si="4"/>
        <v>2161.9047619047619</v>
      </c>
      <c r="V30" s="1418">
        <f t="shared" si="4"/>
        <v>3169.8113207547171</v>
      </c>
      <c r="W30" s="1418">
        <f t="shared" si="5"/>
        <v>2101.8350995089172</v>
      </c>
      <c r="X30" s="1489">
        <f t="shared" si="2"/>
        <v>0.31298573536645352</v>
      </c>
      <c r="Y30" s="1489">
        <f t="shared" si="3"/>
        <v>0.29594195769798326</v>
      </c>
      <c r="Z30" s="1489">
        <f t="shared" si="6"/>
        <v>0.66307893020221786</v>
      </c>
      <c r="AA30" s="1445" t="s">
        <v>691</v>
      </c>
      <c r="AB30" s="1443">
        <v>1590</v>
      </c>
    </row>
    <row r="31" spans="1:28" s="1412" customFormat="1" ht="11.25" customHeight="1">
      <c r="A31" s="2846"/>
      <c r="B31" s="1427">
        <v>25</v>
      </c>
      <c r="C31" s="1427" t="s">
        <v>357</v>
      </c>
      <c r="D31" s="1435" t="s">
        <v>1081</v>
      </c>
      <c r="E31" s="1427" t="s">
        <v>1057</v>
      </c>
      <c r="F31" s="1475" t="s">
        <v>678</v>
      </c>
      <c r="G31" s="1427">
        <v>4</v>
      </c>
      <c r="H31" s="1427">
        <v>4</v>
      </c>
      <c r="I31" s="1427">
        <v>1</v>
      </c>
      <c r="J31" s="1427">
        <v>500</v>
      </c>
      <c r="K31" s="1427">
        <v>223</v>
      </c>
      <c r="L31" s="1427">
        <v>223</v>
      </c>
      <c r="M31" s="1477">
        <f t="shared" si="0"/>
        <v>1</v>
      </c>
      <c r="N31" s="1427">
        <v>25</v>
      </c>
      <c r="O31" s="1427">
        <v>619678</v>
      </c>
      <c r="P31" s="1427">
        <v>185194</v>
      </c>
      <c r="Q31" s="1427">
        <v>169501</v>
      </c>
      <c r="R31" s="1427">
        <v>4600</v>
      </c>
      <c r="S31" s="1478">
        <v>2346</v>
      </c>
      <c r="T31" s="1427">
        <f t="shared" si="1"/>
        <v>1697.7479452054795</v>
      </c>
      <c r="U31" s="1427">
        <f t="shared" si="4"/>
        <v>9200</v>
      </c>
      <c r="V31" s="1427">
        <f t="shared" si="4"/>
        <v>10520.17937219731</v>
      </c>
      <c r="W31" s="1427">
        <f t="shared" si="5"/>
        <v>7613.2194852263656</v>
      </c>
      <c r="X31" s="1479">
        <f t="shared" si="2"/>
        <v>0.29885521190037406</v>
      </c>
      <c r="Y31" s="1479">
        <f t="shared" si="3"/>
        <v>0.27353076920594244</v>
      </c>
      <c r="Z31" s="1479">
        <f t="shared" si="6"/>
        <v>0.72367772600404068</v>
      </c>
      <c r="AA31" s="1475" t="s">
        <v>691</v>
      </c>
      <c r="AB31" s="1427">
        <v>1590</v>
      </c>
    </row>
    <row r="32" spans="1:28" s="1412" customFormat="1" ht="11.25" customHeight="1" thickBot="1">
      <c r="A32" s="2846"/>
      <c r="B32" s="1427">
        <v>26</v>
      </c>
      <c r="C32" s="1453" t="s">
        <v>357</v>
      </c>
      <c r="D32" s="1453" t="s">
        <v>1082</v>
      </c>
      <c r="E32" s="1453" t="s">
        <v>1057</v>
      </c>
      <c r="F32" s="1454" t="s">
        <v>678</v>
      </c>
      <c r="G32" s="1453">
        <v>3</v>
      </c>
      <c r="H32" s="1453">
        <v>3</v>
      </c>
      <c r="I32" s="1453">
        <v>8</v>
      </c>
      <c r="J32" s="1453">
        <v>300</v>
      </c>
      <c r="K32" s="1453">
        <v>151</v>
      </c>
      <c r="L32" s="1453">
        <v>151</v>
      </c>
      <c r="M32" s="1490">
        <f t="shared" si="0"/>
        <v>1</v>
      </c>
      <c r="N32" s="1427">
        <v>26</v>
      </c>
      <c r="O32" s="1453">
        <v>84254</v>
      </c>
      <c r="P32" s="1453">
        <v>56318</v>
      </c>
      <c r="Q32" s="1453">
        <v>53609</v>
      </c>
      <c r="R32" s="1453">
        <v>1400</v>
      </c>
      <c r="S32" s="1491">
        <v>485</v>
      </c>
      <c r="T32" s="1453">
        <f t="shared" si="1"/>
        <v>230.83287671232875</v>
      </c>
      <c r="U32" s="1453">
        <f t="shared" si="4"/>
        <v>4666.666666666667</v>
      </c>
      <c r="V32" s="1453">
        <f t="shared" si="4"/>
        <v>3211.9205298013248</v>
      </c>
      <c r="W32" s="1453">
        <f t="shared" si="5"/>
        <v>1528.6945477637666</v>
      </c>
      <c r="X32" s="1492">
        <f t="shared" si="2"/>
        <v>0.66843117240724481</v>
      </c>
      <c r="Y32" s="1492">
        <f t="shared" si="3"/>
        <v>0.63627839627792149</v>
      </c>
      <c r="Z32" s="1492">
        <f t="shared" si="6"/>
        <v>0.47594407569552322</v>
      </c>
      <c r="AA32" s="1445" t="s">
        <v>691</v>
      </c>
      <c r="AB32" s="1443">
        <v>1590</v>
      </c>
    </row>
    <row r="33" spans="1:28" s="1412" customFormat="1" ht="11.25" customHeight="1" thickTop="1">
      <c r="A33" s="2846"/>
      <c r="B33" s="1493"/>
      <c r="C33" s="1494"/>
      <c r="D33" s="1494" t="s">
        <v>113</v>
      </c>
      <c r="E33" s="1495"/>
      <c r="F33" s="1496"/>
      <c r="G33" s="1495"/>
      <c r="H33" s="1495"/>
      <c r="I33" s="1495"/>
      <c r="J33" s="1495">
        <f>SUM(J7:J32)</f>
        <v>25759</v>
      </c>
      <c r="K33" s="1495">
        <f t="shared" ref="K33:L33" si="7">SUM(K7:K32)</f>
        <v>11724</v>
      </c>
      <c r="L33" s="1495">
        <f t="shared" si="7"/>
        <v>11727</v>
      </c>
      <c r="M33" s="1497">
        <f t="shared" si="0"/>
        <v>0.99974418009721155</v>
      </c>
      <c r="N33" s="1493"/>
      <c r="O33" s="1495">
        <f t="shared" ref="O33:T33" si="8">SUM(O7:O32)</f>
        <v>3662324</v>
      </c>
      <c r="P33" s="1495">
        <f t="shared" si="8"/>
        <v>2292003</v>
      </c>
      <c r="Q33" s="1495">
        <f t="shared" si="8"/>
        <v>2099727</v>
      </c>
      <c r="R33" s="1495">
        <f t="shared" si="8"/>
        <v>23118</v>
      </c>
      <c r="S33" s="1495">
        <f t="shared" si="8"/>
        <v>15640</v>
      </c>
      <c r="T33" s="1495">
        <f t="shared" si="8"/>
        <v>10033.764383561644</v>
      </c>
      <c r="U33" s="1495">
        <f t="shared" ref="U33:V33" si="9">(R33/J33)*1000</f>
        <v>897.47272797857056</v>
      </c>
      <c r="V33" s="1495">
        <f t="shared" si="9"/>
        <v>1334.0156943022857</v>
      </c>
      <c r="W33" s="1495">
        <f t="shared" si="5"/>
        <v>855.83114837612106</v>
      </c>
      <c r="X33" s="1498">
        <f t="shared" si="2"/>
        <v>0.6258329410505461</v>
      </c>
      <c r="Y33" s="1498">
        <f t="shared" si="3"/>
        <v>0.57333185157839672</v>
      </c>
      <c r="Z33" s="1498">
        <f t="shared" si="6"/>
        <v>0.64154503731212553</v>
      </c>
      <c r="AA33" s="1499" t="s">
        <v>1083</v>
      </c>
      <c r="AB33" s="1500">
        <f>AVERAGE(AB7:AB32)</f>
        <v>2048.5</v>
      </c>
    </row>
    <row r="34" spans="1:28" s="1412" customFormat="1" ht="11.25" customHeight="1">
      <c r="A34" s="2849"/>
      <c r="B34" s="1501"/>
      <c r="C34" s="1502"/>
      <c r="D34" s="1502"/>
      <c r="E34" s="1503"/>
      <c r="F34" s="1504"/>
      <c r="G34" s="1503"/>
      <c r="H34" s="1503"/>
      <c r="I34" s="1503"/>
      <c r="J34" s="1503"/>
      <c r="K34" s="1503"/>
      <c r="L34" s="1503"/>
      <c r="M34" s="1505"/>
      <c r="N34" s="1501"/>
      <c r="O34" s="1503"/>
      <c r="P34" s="1503"/>
      <c r="Q34" s="1503"/>
      <c r="R34" s="1503"/>
      <c r="S34" s="1503"/>
      <c r="T34" s="1503"/>
      <c r="U34" s="1503"/>
      <c r="V34" s="1503"/>
      <c r="W34" s="1503"/>
      <c r="X34" s="1506"/>
      <c r="Y34" s="1506"/>
      <c r="Z34" s="1506"/>
      <c r="AA34" s="1507"/>
      <c r="AB34" s="1503"/>
    </row>
    <row r="35" spans="1:28" s="1412" customFormat="1" ht="11.25" customHeight="1">
      <c r="A35" s="2846" t="s">
        <v>1084</v>
      </c>
      <c r="B35" s="1443">
        <v>27</v>
      </c>
      <c r="C35" s="1427" t="s">
        <v>359</v>
      </c>
      <c r="D35" s="1427" t="s">
        <v>1085</v>
      </c>
      <c r="E35" s="1427" t="s">
        <v>1054</v>
      </c>
      <c r="F35" s="1475" t="s">
        <v>689</v>
      </c>
      <c r="G35" s="1427">
        <v>28</v>
      </c>
      <c r="H35" s="1427">
        <v>3</v>
      </c>
      <c r="I35" s="1427">
        <v>26</v>
      </c>
      <c r="J35" s="1427">
        <v>1150</v>
      </c>
      <c r="K35" s="1508">
        <v>218</v>
      </c>
      <c r="L35" s="1508">
        <v>218</v>
      </c>
      <c r="M35" s="1477">
        <f t="shared" ref="M35:M38" si="10">K35/L35</f>
        <v>1</v>
      </c>
      <c r="N35" s="1443">
        <v>27</v>
      </c>
      <c r="O35" s="1427">
        <v>55115</v>
      </c>
      <c r="P35" s="1427">
        <v>55115</v>
      </c>
      <c r="Q35" s="1427">
        <v>55115</v>
      </c>
      <c r="R35" s="1427">
        <v>151</v>
      </c>
      <c r="S35" s="1508">
        <v>151</v>
      </c>
      <c r="T35" s="1427">
        <f t="shared" ref="T35:T37" si="11">O35/365</f>
        <v>151</v>
      </c>
      <c r="U35" s="1427">
        <f t="shared" ref="U35:V38" si="12">(R35/J35)*1000</f>
        <v>131.30434782608697</v>
      </c>
      <c r="V35" s="1427">
        <f t="shared" si="12"/>
        <v>692.66055045871553</v>
      </c>
      <c r="W35" s="1427">
        <f t="shared" ref="W35:W38" si="13">(T35/K35)*1000</f>
        <v>692.66055045871553</v>
      </c>
      <c r="X35" s="1479">
        <f t="shared" ref="X35:X38" si="14">P35/O35</f>
        <v>1</v>
      </c>
      <c r="Y35" s="1479">
        <f t="shared" ref="Y35:Y38" si="15">Q35/O35</f>
        <v>1</v>
      </c>
      <c r="Z35" s="1479">
        <f t="shared" ref="Z35:Z38" si="16">T35/S35</f>
        <v>1</v>
      </c>
      <c r="AA35" s="1475" t="s">
        <v>680</v>
      </c>
      <c r="AB35" s="1427">
        <v>1400</v>
      </c>
    </row>
    <row r="36" spans="1:28" s="1512" customFormat="1" ht="11.25" customHeight="1">
      <c r="A36" s="2846"/>
      <c r="B36" s="1436">
        <v>28</v>
      </c>
      <c r="C36" s="1436" t="s">
        <v>359</v>
      </c>
      <c r="D36" s="1436" t="s">
        <v>1086</v>
      </c>
      <c r="E36" s="1436" t="s">
        <v>1064</v>
      </c>
      <c r="F36" s="1438" t="s">
        <v>678</v>
      </c>
      <c r="G36" s="1436">
        <v>21</v>
      </c>
      <c r="H36" s="1436">
        <v>3</v>
      </c>
      <c r="I36" s="1436">
        <v>31</v>
      </c>
      <c r="J36" s="1437">
        <v>150</v>
      </c>
      <c r="K36" s="1509">
        <v>24</v>
      </c>
      <c r="L36" s="1509">
        <v>24</v>
      </c>
      <c r="M36" s="1510">
        <f t="shared" si="10"/>
        <v>1</v>
      </c>
      <c r="N36" s="1436">
        <v>28</v>
      </c>
      <c r="O36" s="1436">
        <v>59634</v>
      </c>
      <c r="P36" s="1436">
        <v>59634</v>
      </c>
      <c r="Q36" s="1436">
        <v>59634</v>
      </c>
      <c r="R36" s="1436">
        <v>270</v>
      </c>
      <c r="S36" s="1509">
        <v>203</v>
      </c>
      <c r="T36" s="1436">
        <f t="shared" si="11"/>
        <v>163.38082191780822</v>
      </c>
      <c r="U36" s="1436">
        <f t="shared" si="12"/>
        <v>1800</v>
      </c>
      <c r="V36" s="1436">
        <f t="shared" si="12"/>
        <v>8458.3333333333339</v>
      </c>
      <c r="W36" s="1436">
        <f t="shared" si="13"/>
        <v>6807.5342465753429</v>
      </c>
      <c r="X36" s="1511">
        <f t="shared" si="14"/>
        <v>1</v>
      </c>
      <c r="Y36" s="1511">
        <f t="shared" si="15"/>
        <v>1</v>
      </c>
      <c r="Z36" s="1441">
        <f t="shared" si="16"/>
        <v>0.80483163506309463</v>
      </c>
      <c r="AA36" s="1438" t="s">
        <v>1050</v>
      </c>
      <c r="AB36" s="1436">
        <v>2160</v>
      </c>
    </row>
    <row r="37" spans="1:28" s="1412" customFormat="1" ht="11.25" customHeight="1" thickBot="1">
      <c r="A37" s="2846"/>
      <c r="B37" s="1443">
        <v>29</v>
      </c>
      <c r="C37" s="1443" t="s">
        <v>363</v>
      </c>
      <c r="D37" s="1443" t="s">
        <v>363</v>
      </c>
      <c r="E37" s="1443" t="s">
        <v>1068</v>
      </c>
      <c r="F37" s="1445" t="s">
        <v>678</v>
      </c>
      <c r="G37" s="1443">
        <v>24</v>
      </c>
      <c r="H37" s="1443">
        <v>11</v>
      </c>
      <c r="I37" s="1443">
        <v>12</v>
      </c>
      <c r="J37" s="1513">
        <v>4740</v>
      </c>
      <c r="K37" s="1513">
        <v>4164</v>
      </c>
      <c r="L37" s="1513">
        <v>4164</v>
      </c>
      <c r="M37" s="1514">
        <f t="shared" si="10"/>
        <v>1</v>
      </c>
      <c r="N37" s="1443">
        <v>29</v>
      </c>
      <c r="O37" s="1513">
        <v>387596</v>
      </c>
      <c r="P37" s="1513">
        <v>387523</v>
      </c>
      <c r="Q37" s="1513">
        <v>387223</v>
      </c>
      <c r="R37" s="1513">
        <v>1970</v>
      </c>
      <c r="S37" s="1515">
        <v>1939</v>
      </c>
      <c r="T37" s="1513">
        <f t="shared" si="11"/>
        <v>1061.9068493150685</v>
      </c>
      <c r="U37" s="1513">
        <f t="shared" si="12"/>
        <v>415.61181434599155</v>
      </c>
      <c r="V37" s="1513">
        <f t="shared" si="12"/>
        <v>465.65802113352544</v>
      </c>
      <c r="W37" s="1513">
        <f t="shared" si="13"/>
        <v>255.02085718421435</v>
      </c>
      <c r="X37" s="1516">
        <f t="shared" si="14"/>
        <v>0.99981165956305018</v>
      </c>
      <c r="Y37" s="1516">
        <f t="shared" si="15"/>
        <v>0.99903765776736597</v>
      </c>
      <c r="Z37" s="1516">
        <f t="shared" si="16"/>
        <v>0.54765696199848812</v>
      </c>
      <c r="AA37" s="1445" t="s">
        <v>704</v>
      </c>
      <c r="AB37" s="1443">
        <v>1527</v>
      </c>
    </row>
    <row r="38" spans="1:28" s="1412" customFormat="1" ht="11.25" customHeight="1" thickTop="1">
      <c r="A38" s="2846"/>
      <c r="B38" s="1493"/>
      <c r="C38" s="1494"/>
      <c r="D38" s="1494" t="s">
        <v>113</v>
      </c>
      <c r="E38" s="1495"/>
      <c r="F38" s="1496"/>
      <c r="G38" s="1495"/>
      <c r="H38" s="1495"/>
      <c r="I38" s="1495"/>
      <c r="J38" s="1517">
        <f>SUM(J35:J37)</f>
        <v>6040</v>
      </c>
      <c r="K38" s="1517">
        <f t="shared" ref="K38:L38" si="17">SUM(K35:K37)</f>
        <v>4406</v>
      </c>
      <c r="L38" s="1517">
        <f t="shared" si="17"/>
        <v>4406</v>
      </c>
      <c r="M38" s="1518">
        <f t="shared" si="10"/>
        <v>1</v>
      </c>
      <c r="N38" s="1493"/>
      <c r="O38" s="1517">
        <f t="shared" ref="O38:T38" si="18">SUM(O35:O37)</f>
        <v>502345</v>
      </c>
      <c r="P38" s="1517">
        <f t="shared" si="18"/>
        <v>502272</v>
      </c>
      <c r="Q38" s="1517">
        <f t="shared" si="18"/>
        <v>501972</v>
      </c>
      <c r="R38" s="1517">
        <f t="shared" si="18"/>
        <v>2391</v>
      </c>
      <c r="S38" s="1517">
        <f t="shared" si="18"/>
        <v>2293</v>
      </c>
      <c r="T38" s="1517">
        <f t="shared" si="18"/>
        <v>1376.2876712328766</v>
      </c>
      <c r="U38" s="1517">
        <f t="shared" si="12"/>
        <v>395.86092715231786</v>
      </c>
      <c r="V38" s="1517">
        <f t="shared" si="12"/>
        <v>520.42669087607806</v>
      </c>
      <c r="W38" s="1517">
        <f t="shared" si="13"/>
        <v>312.36669796479271</v>
      </c>
      <c r="X38" s="1519">
        <f t="shared" si="14"/>
        <v>0.99985468154356072</v>
      </c>
      <c r="Y38" s="1519">
        <f t="shared" si="15"/>
        <v>0.99925748240750878</v>
      </c>
      <c r="Z38" s="1519">
        <f t="shared" si="16"/>
        <v>0.60021267825245384</v>
      </c>
      <c r="AA38" s="1499" t="s">
        <v>1087</v>
      </c>
      <c r="AB38" s="1500">
        <f>AVERAGE(AB35:AB37)</f>
        <v>1695.6666666666667</v>
      </c>
    </row>
    <row r="39" spans="1:28" s="1412" customFormat="1" ht="11.25" customHeight="1">
      <c r="A39" s="2849"/>
      <c r="B39" s="1501"/>
      <c r="C39" s="1502"/>
      <c r="D39" s="1502"/>
      <c r="E39" s="1503"/>
      <c r="F39" s="1504"/>
      <c r="G39" s="1503"/>
      <c r="H39" s="1503"/>
      <c r="I39" s="1503"/>
      <c r="J39" s="1503"/>
      <c r="K39" s="1503"/>
      <c r="L39" s="1503"/>
      <c r="M39" s="1505"/>
      <c r="N39" s="1501"/>
      <c r="O39" s="1503"/>
      <c r="P39" s="1503"/>
      <c r="Q39" s="1503"/>
      <c r="R39" s="1503"/>
      <c r="S39" s="1503"/>
      <c r="T39" s="1503"/>
      <c r="U39" s="1503"/>
      <c r="V39" s="1503"/>
      <c r="W39" s="1503"/>
      <c r="X39" s="1506"/>
      <c r="Y39" s="1506"/>
      <c r="Z39" s="1506"/>
      <c r="AA39" s="1507"/>
      <c r="AB39" s="1503"/>
    </row>
    <row r="40" spans="1:28" s="1412" customFormat="1" ht="11.25" customHeight="1">
      <c r="A40" s="2848" t="s">
        <v>1088</v>
      </c>
      <c r="B40" s="1459">
        <v>30</v>
      </c>
      <c r="C40" s="1459" t="s">
        <v>365</v>
      </c>
      <c r="D40" s="1460" t="s">
        <v>1089</v>
      </c>
      <c r="E40" s="1459" t="s">
        <v>1054</v>
      </c>
      <c r="F40" s="1461" t="s">
        <v>689</v>
      </c>
      <c r="G40" s="1459">
        <v>26</v>
      </c>
      <c r="H40" s="1459">
        <v>12</v>
      </c>
      <c r="I40" s="1459">
        <v>19</v>
      </c>
      <c r="J40" s="1459">
        <v>180</v>
      </c>
      <c r="K40" s="1459">
        <v>141</v>
      </c>
      <c r="L40" s="1459">
        <v>141</v>
      </c>
      <c r="M40" s="1462">
        <f t="shared" ref="M40:M56" si="19">K40/L40</f>
        <v>1</v>
      </c>
      <c r="N40" s="1459">
        <v>30</v>
      </c>
      <c r="O40" s="1459">
        <v>15148</v>
      </c>
      <c r="P40" s="1459">
        <v>15148</v>
      </c>
      <c r="Q40" s="1459">
        <v>15148</v>
      </c>
      <c r="R40" s="1459">
        <v>130</v>
      </c>
      <c r="S40" s="1459">
        <v>45.6</v>
      </c>
      <c r="T40" s="1459">
        <f t="shared" ref="T40:T55" si="20">O40/365</f>
        <v>41.5013698630137</v>
      </c>
      <c r="U40" s="1459">
        <f t="shared" ref="U40:V55" si="21">(R40/J40)*1000</f>
        <v>722.22222222222217</v>
      </c>
      <c r="V40" s="1459">
        <f t="shared" si="21"/>
        <v>323.40425531914894</v>
      </c>
      <c r="W40" s="1459">
        <f t="shared" ref="W40:W56" si="22">(T40/K40)*1000</f>
        <v>294.33595647527443</v>
      </c>
      <c r="X40" s="1464">
        <f t="shared" ref="X40:X56" si="23">P40/O40</f>
        <v>1</v>
      </c>
      <c r="Y40" s="1464">
        <f t="shared" ref="Y40:Y56" si="24">Q40/O40</f>
        <v>1</v>
      </c>
      <c r="Z40" s="1464">
        <f t="shared" ref="Z40:Z56" si="25">T40/S40</f>
        <v>0.91011776015380919</v>
      </c>
      <c r="AA40" s="1461" t="s">
        <v>704</v>
      </c>
      <c r="AB40" s="1459">
        <v>2000</v>
      </c>
    </row>
    <row r="41" spans="1:28" s="1412" customFormat="1" ht="11.25" customHeight="1">
      <c r="A41" s="2846"/>
      <c r="B41" s="1453">
        <v>31</v>
      </c>
      <c r="C41" s="1443" t="s">
        <v>367</v>
      </c>
      <c r="D41" s="1444" t="s">
        <v>1090</v>
      </c>
      <c r="E41" s="1443" t="s">
        <v>1048</v>
      </c>
      <c r="F41" s="1445" t="s">
        <v>678</v>
      </c>
      <c r="G41" s="1443">
        <v>3</v>
      </c>
      <c r="H41" s="1443">
        <v>12</v>
      </c>
      <c r="I41" s="1443">
        <v>27</v>
      </c>
      <c r="J41" s="1443">
        <v>187</v>
      </c>
      <c r="K41" s="1443">
        <v>71</v>
      </c>
      <c r="L41" s="1443">
        <v>71</v>
      </c>
      <c r="M41" s="1480">
        <f t="shared" si="19"/>
        <v>1</v>
      </c>
      <c r="N41" s="1453">
        <v>31</v>
      </c>
      <c r="O41" s="1443">
        <v>25992</v>
      </c>
      <c r="P41" s="1443">
        <v>25992</v>
      </c>
      <c r="Q41" s="1443">
        <v>25992</v>
      </c>
      <c r="R41" s="1443">
        <v>1440</v>
      </c>
      <c r="S41" s="1443">
        <v>139</v>
      </c>
      <c r="T41" s="1443">
        <f t="shared" si="20"/>
        <v>71.210958904109589</v>
      </c>
      <c r="U41" s="1443">
        <f t="shared" si="21"/>
        <v>7700.5347593582883</v>
      </c>
      <c r="V41" s="1443">
        <f t="shared" si="21"/>
        <v>1957.7464788732395</v>
      </c>
      <c r="W41" s="1443">
        <f t="shared" si="22"/>
        <v>1002.9712521705576</v>
      </c>
      <c r="X41" s="1483">
        <f t="shared" si="23"/>
        <v>1</v>
      </c>
      <c r="Y41" s="1483">
        <f t="shared" si="24"/>
        <v>1</v>
      </c>
      <c r="Z41" s="1483">
        <f t="shared" si="25"/>
        <v>0.51230905686409778</v>
      </c>
      <c r="AA41" s="1445" t="s">
        <v>691</v>
      </c>
      <c r="AB41" s="1443">
        <v>784</v>
      </c>
    </row>
    <row r="42" spans="1:28" s="1412" customFormat="1" ht="11.25" customHeight="1">
      <c r="A42" s="2846"/>
      <c r="B42" s="1427">
        <v>32</v>
      </c>
      <c r="C42" s="1427" t="s">
        <v>367</v>
      </c>
      <c r="D42" s="1435" t="s">
        <v>1091</v>
      </c>
      <c r="E42" s="1427" t="s">
        <v>1048</v>
      </c>
      <c r="F42" s="1475" t="s">
        <v>689</v>
      </c>
      <c r="G42" s="1427">
        <v>33</v>
      </c>
      <c r="H42" s="1427">
        <v>3</v>
      </c>
      <c r="I42" s="1427">
        <v>24</v>
      </c>
      <c r="J42" s="1427">
        <v>264</v>
      </c>
      <c r="K42" s="1427">
        <v>68</v>
      </c>
      <c r="L42" s="1427">
        <v>68</v>
      </c>
      <c r="M42" s="1477">
        <f t="shared" si="19"/>
        <v>1</v>
      </c>
      <c r="N42" s="1427">
        <v>32</v>
      </c>
      <c r="O42" s="1427">
        <v>5978</v>
      </c>
      <c r="P42" s="1427">
        <v>5978</v>
      </c>
      <c r="Q42" s="1427">
        <v>5978</v>
      </c>
      <c r="R42" s="1427">
        <v>40</v>
      </c>
      <c r="S42" s="1427">
        <v>19</v>
      </c>
      <c r="T42" s="1427">
        <f t="shared" si="20"/>
        <v>16.378082191780823</v>
      </c>
      <c r="U42" s="1427">
        <f t="shared" si="21"/>
        <v>151.51515151515153</v>
      </c>
      <c r="V42" s="1427">
        <f t="shared" si="21"/>
        <v>279.41176470588238</v>
      </c>
      <c r="W42" s="1427">
        <f t="shared" si="22"/>
        <v>240.85414987912975</v>
      </c>
      <c r="X42" s="1479">
        <f t="shared" si="23"/>
        <v>1</v>
      </c>
      <c r="Y42" s="1479">
        <f t="shared" si="24"/>
        <v>1</v>
      </c>
      <c r="Z42" s="1479">
        <f t="shared" si="25"/>
        <v>0.86200432588320119</v>
      </c>
      <c r="AA42" s="1475" t="s">
        <v>691</v>
      </c>
      <c r="AB42" s="1427">
        <v>784</v>
      </c>
    </row>
    <row r="43" spans="1:28" s="1412" customFormat="1" ht="11.25" customHeight="1">
      <c r="A43" s="2846"/>
      <c r="B43" s="1453">
        <v>33</v>
      </c>
      <c r="C43" s="1428" t="s">
        <v>367</v>
      </c>
      <c r="D43" s="1435" t="s">
        <v>1092</v>
      </c>
      <c r="E43" s="1427" t="s">
        <v>1048</v>
      </c>
      <c r="F43" s="1475" t="s">
        <v>689</v>
      </c>
      <c r="G43" s="1427">
        <v>31</v>
      </c>
      <c r="H43" s="1427">
        <v>11</v>
      </c>
      <c r="I43" s="1427">
        <v>2</v>
      </c>
      <c r="J43" s="1435">
        <v>398</v>
      </c>
      <c r="K43" s="1430">
        <v>61</v>
      </c>
      <c r="L43" s="1435">
        <v>61</v>
      </c>
      <c r="M43" s="1431">
        <f t="shared" si="19"/>
        <v>1</v>
      </c>
      <c r="N43" s="1453">
        <v>33</v>
      </c>
      <c r="O43" s="1430">
        <v>5390</v>
      </c>
      <c r="P43" s="1430">
        <v>5390</v>
      </c>
      <c r="Q43" s="1430">
        <v>5390</v>
      </c>
      <c r="R43" s="1430">
        <v>60</v>
      </c>
      <c r="S43" s="1430">
        <v>17</v>
      </c>
      <c r="T43" s="1430">
        <f t="shared" si="20"/>
        <v>14.767123287671232</v>
      </c>
      <c r="U43" s="1428">
        <f t="shared" si="21"/>
        <v>150.7537688442211</v>
      </c>
      <c r="V43" s="1427">
        <f t="shared" si="21"/>
        <v>278.68852459016392</v>
      </c>
      <c r="W43" s="1427">
        <f t="shared" si="22"/>
        <v>242.0839883224792</v>
      </c>
      <c r="X43" s="1486">
        <f t="shared" si="23"/>
        <v>1</v>
      </c>
      <c r="Y43" s="1486">
        <f t="shared" si="24"/>
        <v>1</v>
      </c>
      <c r="Z43" s="1486">
        <f t="shared" si="25"/>
        <v>0.86865431103948421</v>
      </c>
      <c r="AA43" s="1475" t="s">
        <v>691</v>
      </c>
      <c r="AB43" s="1428">
        <v>784</v>
      </c>
    </row>
    <row r="44" spans="1:28" s="1412" customFormat="1" ht="11.25" customHeight="1">
      <c r="A44" s="2846"/>
      <c r="B44" s="1436">
        <v>34</v>
      </c>
      <c r="C44" s="1428" t="s">
        <v>1093</v>
      </c>
      <c r="D44" s="1437" t="s">
        <v>1094</v>
      </c>
      <c r="E44" s="1436" t="s">
        <v>1095</v>
      </c>
      <c r="F44" s="1438" t="s">
        <v>678</v>
      </c>
      <c r="G44" s="1436">
        <v>27</v>
      </c>
      <c r="H44" s="1436">
        <v>3</v>
      </c>
      <c r="I44" s="1453">
        <v>19</v>
      </c>
      <c r="J44" s="1437">
        <v>1050</v>
      </c>
      <c r="K44" s="1437">
        <v>7</v>
      </c>
      <c r="L44" s="1437">
        <v>7</v>
      </c>
      <c r="M44" s="1439">
        <f t="shared" si="19"/>
        <v>1</v>
      </c>
      <c r="N44" s="1436">
        <v>34</v>
      </c>
      <c r="O44" s="1437">
        <v>2910</v>
      </c>
      <c r="P44" s="1437">
        <v>2910</v>
      </c>
      <c r="Q44" s="1437">
        <v>2910</v>
      </c>
      <c r="R44" s="1437">
        <v>223</v>
      </c>
      <c r="S44" s="1437">
        <v>41</v>
      </c>
      <c r="T44" s="1437">
        <f t="shared" si="20"/>
        <v>7.9726027397260273</v>
      </c>
      <c r="U44" s="1436">
        <f t="shared" si="21"/>
        <v>212.38095238095238</v>
      </c>
      <c r="V44" s="1436">
        <f t="shared" si="21"/>
        <v>5857.1428571428569</v>
      </c>
      <c r="W44" s="1436">
        <f t="shared" si="22"/>
        <v>1138.9432485322898</v>
      </c>
      <c r="X44" s="1511">
        <f t="shared" si="23"/>
        <v>1</v>
      </c>
      <c r="Y44" s="1511">
        <f t="shared" si="24"/>
        <v>1</v>
      </c>
      <c r="Z44" s="1511">
        <f t="shared" si="25"/>
        <v>0.19445372535917141</v>
      </c>
      <c r="AA44" s="1438" t="s">
        <v>680</v>
      </c>
      <c r="AB44" s="1436">
        <v>2160</v>
      </c>
    </row>
    <row r="45" spans="1:28" s="1412" customFormat="1" ht="11.25" customHeight="1">
      <c r="A45" s="2846"/>
      <c r="B45" s="1453">
        <v>35</v>
      </c>
      <c r="C45" s="1418" t="s">
        <v>368</v>
      </c>
      <c r="D45" s="1444" t="s">
        <v>1096</v>
      </c>
      <c r="E45" s="1443" t="s">
        <v>1054</v>
      </c>
      <c r="F45" s="1419" t="s">
        <v>678</v>
      </c>
      <c r="G45" s="1443">
        <v>27</v>
      </c>
      <c r="H45" s="1443">
        <v>7</v>
      </c>
      <c r="I45" s="1418">
        <v>24</v>
      </c>
      <c r="J45" s="1444">
        <v>670</v>
      </c>
      <c r="K45" s="1444">
        <v>82</v>
      </c>
      <c r="L45" s="1444">
        <v>82</v>
      </c>
      <c r="M45" s="1446">
        <f t="shared" si="19"/>
        <v>1</v>
      </c>
      <c r="N45" s="1453">
        <v>35</v>
      </c>
      <c r="O45" s="1444">
        <v>11789</v>
      </c>
      <c r="P45" s="1444">
        <v>11789</v>
      </c>
      <c r="Q45" s="1444">
        <v>11789</v>
      </c>
      <c r="R45" s="1444">
        <v>586</v>
      </c>
      <c r="S45" s="1444">
        <v>418</v>
      </c>
      <c r="T45" s="1444">
        <f t="shared" si="20"/>
        <v>32.298630136986304</v>
      </c>
      <c r="U45" s="1443">
        <f t="shared" si="21"/>
        <v>874.62686567164178</v>
      </c>
      <c r="V45" s="1443">
        <f t="shared" si="21"/>
        <v>5097.5609756097565</v>
      </c>
      <c r="W45" s="1443">
        <f t="shared" si="22"/>
        <v>393.88573337788176</v>
      </c>
      <c r="X45" s="1483">
        <f t="shared" si="23"/>
        <v>1</v>
      </c>
      <c r="Y45" s="1483">
        <f t="shared" si="24"/>
        <v>1</v>
      </c>
      <c r="Z45" s="1483">
        <f t="shared" si="25"/>
        <v>7.7269450088483987E-2</v>
      </c>
      <c r="AA45" s="1445" t="s">
        <v>680</v>
      </c>
      <c r="AB45" s="1443">
        <v>2600</v>
      </c>
    </row>
    <row r="46" spans="1:28" s="1412" customFormat="1" ht="11.25" customHeight="1">
      <c r="A46" s="2846"/>
      <c r="B46" s="1427">
        <v>36</v>
      </c>
      <c r="C46" s="1427" t="s">
        <v>368</v>
      </c>
      <c r="D46" s="1435" t="s">
        <v>1097</v>
      </c>
      <c r="E46" s="1427" t="s">
        <v>1064</v>
      </c>
      <c r="F46" s="1419" t="s">
        <v>678</v>
      </c>
      <c r="G46" s="1427">
        <v>23</v>
      </c>
      <c r="H46" s="1427">
        <v>3</v>
      </c>
      <c r="I46" s="1427">
        <v>28</v>
      </c>
      <c r="J46" s="1435">
        <v>1460</v>
      </c>
      <c r="K46" s="1435">
        <v>13</v>
      </c>
      <c r="L46" s="1435">
        <v>13</v>
      </c>
      <c r="M46" s="1520">
        <f t="shared" si="19"/>
        <v>1</v>
      </c>
      <c r="N46" s="1427">
        <v>36</v>
      </c>
      <c r="O46" s="1435">
        <v>146000</v>
      </c>
      <c r="P46" s="1435">
        <v>146000</v>
      </c>
      <c r="Q46" s="1435">
        <v>146000</v>
      </c>
      <c r="R46" s="1435">
        <v>526</v>
      </c>
      <c r="S46" s="1435">
        <v>526</v>
      </c>
      <c r="T46" s="1435">
        <f t="shared" si="20"/>
        <v>400</v>
      </c>
      <c r="U46" s="1427">
        <f t="shared" si="21"/>
        <v>360.27397260273972</v>
      </c>
      <c r="V46" s="1521">
        <f t="shared" si="21"/>
        <v>40461.538461538461</v>
      </c>
      <c r="W46" s="1521">
        <f t="shared" si="22"/>
        <v>30769.23076923077</v>
      </c>
      <c r="X46" s="1479">
        <f t="shared" si="23"/>
        <v>1</v>
      </c>
      <c r="Y46" s="1479">
        <f t="shared" si="24"/>
        <v>1</v>
      </c>
      <c r="Z46" s="1479">
        <f t="shared" si="25"/>
        <v>0.76045627376425851</v>
      </c>
      <c r="AA46" s="1475" t="s">
        <v>691</v>
      </c>
      <c r="AB46" s="1427">
        <v>2700</v>
      </c>
    </row>
    <row r="47" spans="1:28" s="1412" customFormat="1" ht="11.25" customHeight="1">
      <c r="A47" s="2846"/>
      <c r="B47" s="1453">
        <v>37</v>
      </c>
      <c r="C47" s="1427" t="s">
        <v>368</v>
      </c>
      <c r="D47" s="1435" t="s">
        <v>1098</v>
      </c>
      <c r="E47" s="1427" t="s">
        <v>1064</v>
      </c>
      <c r="F47" s="1419" t="s">
        <v>678</v>
      </c>
      <c r="G47" s="1427">
        <v>24</v>
      </c>
      <c r="H47" s="1427">
        <v>2</v>
      </c>
      <c r="I47" s="1427">
        <v>21</v>
      </c>
      <c r="J47" s="1435">
        <v>274</v>
      </c>
      <c r="K47" s="1435">
        <v>7</v>
      </c>
      <c r="L47" s="1435">
        <v>7</v>
      </c>
      <c r="M47" s="1520">
        <f t="shared" si="19"/>
        <v>1</v>
      </c>
      <c r="N47" s="1453">
        <v>37</v>
      </c>
      <c r="O47" s="1435">
        <v>17230</v>
      </c>
      <c r="P47" s="1435">
        <v>9548</v>
      </c>
      <c r="Q47" s="1435">
        <v>9502</v>
      </c>
      <c r="R47" s="1435">
        <v>280</v>
      </c>
      <c r="S47" s="1435">
        <v>280</v>
      </c>
      <c r="T47" s="1435">
        <f t="shared" si="20"/>
        <v>47.205479452054796</v>
      </c>
      <c r="U47" s="1427">
        <f t="shared" si="21"/>
        <v>1021.8978102189782</v>
      </c>
      <c r="V47" s="1427">
        <f t="shared" si="21"/>
        <v>40000</v>
      </c>
      <c r="W47" s="1427">
        <f t="shared" si="22"/>
        <v>6743.6399217221133</v>
      </c>
      <c r="X47" s="1479">
        <f t="shared" si="23"/>
        <v>0.55414973882762619</v>
      </c>
      <c r="Y47" s="1479">
        <f t="shared" si="24"/>
        <v>0.55147997678467786</v>
      </c>
      <c r="Z47" s="1479">
        <f t="shared" si="25"/>
        <v>0.16859099804305283</v>
      </c>
      <c r="AA47" s="1475" t="s">
        <v>680</v>
      </c>
      <c r="AB47" s="1427">
        <v>2000</v>
      </c>
    </row>
    <row r="48" spans="1:28" s="1412" customFormat="1" ht="11.25" customHeight="1">
      <c r="A48" s="2846"/>
      <c r="B48" s="1427">
        <v>38</v>
      </c>
      <c r="C48" s="1427" t="s">
        <v>368</v>
      </c>
      <c r="D48" s="1435" t="s">
        <v>1099</v>
      </c>
      <c r="E48" s="1427" t="s">
        <v>1064</v>
      </c>
      <c r="F48" s="1419" t="s">
        <v>678</v>
      </c>
      <c r="G48" s="1427">
        <v>29</v>
      </c>
      <c r="H48" s="1427">
        <v>3</v>
      </c>
      <c r="I48" s="1427">
        <v>27</v>
      </c>
      <c r="J48" s="1435">
        <v>1224</v>
      </c>
      <c r="K48" s="1435">
        <v>55</v>
      </c>
      <c r="L48" s="1435">
        <v>55</v>
      </c>
      <c r="M48" s="1520">
        <f t="shared" si="19"/>
        <v>1</v>
      </c>
      <c r="N48" s="1427">
        <v>38</v>
      </c>
      <c r="O48" s="1435">
        <v>115150</v>
      </c>
      <c r="P48" s="1435">
        <v>14390</v>
      </c>
      <c r="Q48" s="1435">
        <v>14390</v>
      </c>
      <c r="R48" s="1435">
        <v>549</v>
      </c>
      <c r="S48" s="1435">
        <v>476</v>
      </c>
      <c r="T48" s="1435">
        <f t="shared" si="20"/>
        <v>315.47945205479454</v>
      </c>
      <c r="U48" s="1427">
        <f t="shared" si="21"/>
        <v>448.52941176470591</v>
      </c>
      <c r="V48" s="1427">
        <f t="shared" si="21"/>
        <v>8654.545454545454</v>
      </c>
      <c r="W48" s="1427">
        <f t="shared" si="22"/>
        <v>5735.9900373599003</v>
      </c>
      <c r="X48" s="1479">
        <f t="shared" si="23"/>
        <v>0.12496743378202345</v>
      </c>
      <c r="Y48" s="1479">
        <f t="shared" si="24"/>
        <v>0.12496743378202345</v>
      </c>
      <c r="Z48" s="1479">
        <f t="shared" si="25"/>
        <v>0.6627719580983078</v>
      </c>
      <c r="AA48" s="1475" t="s">
        <v>680</v>
      </c>
      <c r="AB48" s="1427">
        <v>2160</v>
      </c>
    </row>
    <row r="49" spans="1:28" s="1412" customFormat="1" ht="11.25" customHeight="1">
      <c r="A49" s="2846"/>
      <c r="B49" s="1453">
        <v>39</v>
      </c>
      <c r="C49" s="1427" t="s">
        <v>368</v>
      </c>
      <c r="D49" s="1435" t="s">
        <v>1100</v>
      </c>
      <c r="E49" s="1427" t="s">
        <v>1064</v>
      </c>
      <c r="F49" s="1419" t="s">
        <v>678</v>
      </c>
      <c r="G49" s="1427">
        <v>21</v>
      </c>
      <c r="H49" s="1427">
        <v>3</v>
      </c>
      <c r="I49" s="1427">
        <v>31</v>
      </c>
      <c r="J49" s="1435">
        <v>1615</v>
      </c>
      <c r="K49" s="1435">
        <v>65</v>
      </c>
      <c r="L49" s="1435">
        <v>65</v>
      </c>
      <c r="M49" s="1520">
        <f t="shared" si="19"/>
        <v>1</v>
      </c>
      <c r="N49" s="1453">
        <v>39</v>
      </c>
      <c r="O49" s="1435">
        <v>24277</v>
      </c>
      <c r="P49" s="1435">
        <v>24277</v>
      </c>
      <c r="Q49" s="1435">
        <v>24277</v>
      </c>
      <c r="R49" s="1435">
        <v>486</v>
      </c>
      <c r="S49" s="1435">
        <v>169</v>
      </c>
      <c r="T49" s="1435">
        <f t="shared" si="20"/>
        <v>66.512328767123293</v>
      </c>
      <c r="U49" s="1427">
        <f t="shared" si="21"/>
        <v>300.92879256965944</v>
      </c>
      <c r="V49" s="1427">
        <f t="shared" si="21"/>
        <v>2600</v>
      </c>
      <c r="W49" s="1427">
        <f t="shared" si="22"/>
        <v>1023.2665964172813</v>
      </c>
      <c r="X49" s="1479">
        <f t="shared" si="23"/>
        <v>1</v>
      </c>
      <c r="Y49" s="1479">
        <f t="shared" si="24"/>
        <v>1</v>
      </c>
      <c r="Z49" s="1479">
        <f t="shared" si="25"/>
        <v>0.39356407554510825</v>
      </c>
      <c r="AA49" s="1445" t="s">
        <v>704</v>
      </c>
      <c r="AB49" s="1443">
        <v>3016</v>
      </c>
    </row>
    <row r="50" spans="1:28" s="1412" customFormat="1" ht="11.25" customHeight="1">
      <c r="A50" s="2846"/>
      <c r="B50" s="1427">
        <v>40</v>
      </c>
      <c r="C50" s="1427" t="s">
        <v>368</v>
      </c>
      <c r="D50" s="1435" t="s">
        <v>1101</v>
      </c>
      <c r="E50" s="1427" t="s">
        <v>1064</v>
      </c>
      <c r="F50" s="1419" t="s">
        <v>678</v>
      </c>
      <c r="G50" s="1427">
        <v>23</v>
      </c>
      <c r="H50" s="1427">
        <v>3</v>
      </c>
      <c r="I50" s="1427">
        <v>31</v>
      </c>
      <c r="J50" s="1435">
        <v>340</v>
      </c>
      <c r="K50" s="1435">
        <v>173</v>
      </c>
      <c r="L50" s="1435">
        <v>173</v>
      </c>
      <c r="M50" s="1520">
        <f t="shared" si="19"/>
        <v>1</v>
      </c>
      <c r="N50" s="1427">
        <v>40</v>
      </c>
      <c r="O50" s="1435">
        <v>378000</v>
      </c>
      <c r="P50" s="1435">
        <v>179000</v>
      </c>
      <c r="Q50" s="1435">
        <v>170000</v>
      </c>
      <c r="R50" s="1435">
        <v>2976</v>
      </c>
      <c r="S50" s="1435">
        <v>1800</v>
      </c>
      <c r="T50" s="1435">
        <f t="shared" si="20"/>
        <v>1035.6164383561643</v>
      </c>
      <c r="U50" s="1427">
        <f t="shared" si="21"/>
        <v>8752.9411764705892</v>
      </c>
      <c r="V50" s="1427">
        <f t="shared" si="21"/>
        <v>10404.624277456647</v>
      </c>
      <c r="W50" s="1427">
        <f t="shared" si="22"/>
        <v>5986.2221870298517</v>
      </c>
      <c r="X50" s="1479">
        <f t="shared" si="23"/>
        <v>0.47354497354497355</v>
      </c>
      <c r="Y50" s="1479">
        <f t="shared" si="24"/>
        <v>0.44973544973544971</v>
      </c>
      <c r="Z50" s="1479">
        <f t="shared" si="25"/>
        <v>0.57534246575342463</v>
      </c>
      <c r="AA50" s="1475" t="s">
        <v>680</v>
      </c>
      <c r="AB50" s="1427">
        <v>1620</v>
      </c>
    </row>
    <row r="51" spans="1:28" s="1412" customFormat="1" ht="11.25" customHeight="1">
      <c r="A51" s="2846"/>
      <c r="B51" s="1453">
        <v>41</v>
      </c>
      <c r="C51" s="1427" t="s">
        <v>368</v>
      </c>
      <c r="D51" s="1435" t="s">
        <v>1102</v>
      </c>
      <c r="E51" s="1427" t="s">
        <v>1064</v>
      </c>
      <c r="F51" s="1475" t="s">
        <v>678</v>
      </c>
      <c r="G51" s="1427">
        <v>23</v>
      </c>
      <c r="H51" s="1427">
        <v>3</v>
      </c>
      <c r="I51" s="1427">
        <v>29</v>
      </c>
      <c r="J51" s="1435">
        <v>950</v>
      </c>
      <c r="K51" s="1435">
        <v>64</v>
      </c>
      <c r="L51" s="1435">
        <v>64</v>
      </c>
      <c r="M51" s="1520">
        <f t="shared" si="19"/>
        <v>1</v>
      </c>
      <c r="N51" s="1453">
        <v>41</v>
      </c>
      <c r="O51" s="1435">
        <v>53220</v>
      </c>
      <c r="P51" s="1435">
        <v>50220</v>
      </c>
      <c r="Q51" s="1435">
        <v>50220</v>
      </c>
      <c r="R51" s="1435">
        <v>323</v>
      </c>
      <c r="S51" s="1435">
        <v>323</v>
      </c>
      <c r="T51" s="1435">
        <f t="shared" si="20"/>
        <v>145.8082191780822</v>
      </c>
      <c r="U51" s="1427">
        <f t="shared" si="21"/>
        <v>340</v>
      </c>
      <c r="V51" s="1427">
        <f t="shared" si="21"/>
        <v>5046.875</v>
      </c>
      <c r="W51" s="1427">
        <f t="shared" si="22"/>
        <v>2278.2534246575342</v>
      </c>
      <c r="X51" s="1479">
        <f t="shared" si="23"/>
        <v>0.943630214205186</v>
      </c>
      <c r="Y51" s="1479">
        <f t="shared" si="24"/>
        <v>0.943630214205186</v>
      </c>
      <c r="Z51" s="1479">
        <f t="shared" si="25"/>
        <v>0.45141863522626069</v>
      </c>
      <c r="AA51" s="1475" t="s">
        <v>691</v>
      </c>
      <c r="AB51" s="1427">
        <v>1932</v>
      </c>
    </row>
    <row r="52" spans="1:28" s="1412" customFormat="1" ht="11.25" customHeight="1">
      <c r="A52" s="2846"/>
      <c r="B52" s="1427">
        <v>42</v>
      </c>
      <c r="C52" s="1427" t="s">
        <v>368</v>
      </c>
      <c r="D52" s="1435" t="s">
        <v>1103</v>
      </c>
      <c r="E52" s="1427" t="s">
        <v>1064</v>
      </c>
      <c r="F52" s="1475" t="s">
        <v>678</v>
      </c>
      <c r="G52" s="1427">
        <v>28</v>
      </c>
      <c r="H52" s="1427">
        <v>3</v>
      </c>
      <c r="I52" s="1427">
        <v>31</v>
      </c>
      <c r="J52" s="1435">
        <v>120</v>
      </c>
      <c r="K52" s="1435">
        <v>120</v>
      </c>
      <c r="L52" s="1435">
        <v>120</v>
      </c>
      <c r="M52" s="1520">
        <f t="shared" si="19"/>
        <v>1</v>
      </c>
      <c r="N52" s="1427">
        <v>42</v>
      </c>
      <c r="O52" s="1435">
        <v>7592</v>
      </c>
      <c r="P52" s="1435">
        <v>6935</v>
      </c>
      <c r="Q52" s="1435">
        <v>6570</v>
      </c>
      <c r="R52" s="1435">
        <v>37</v>
      </c>
      <c r="S52" s="1435">
        <v>37</v>
      </c>
      <c r="T52" s="1435">
        <f t="shared" si="20"/>
        <v>20.8</v>
      </c>
      <c r="U52" s="1427">
        <f t="shared" si="21"/>
        <v>308.33333333333337</v>
      </c>
      <c r="V52" s="1427">
        <f t="shared" si="21"/>
        <v>308.33333333333337</v>
      </c>
      <c r="W52" s="1427">
        <f t="shared" si="22"/>
        <v>173.33333333333334</v>
      </c>
      <c r="X52" s="1479">
        <f t="shared" si="23"/>
        <v>0.91346153846153844</v>
      </c>
      <c r="Y52" s="1479">
        <f t="shared" si="24"/>
        <v>0.86538461538461542</v>
      </c>
      <c r="Z52" s="1479">
        <f t="shared" si="25"/>
        <v>0.56216216216216219</v>
      </c>
      <c r="AA52" s="1475" t="s">
        <v>1050</v>
      </c>
      <c r="AB52" s="1427">
        <v>2000</v>
      </c>
    </row>
    <row r="53" spans="1:28" s="1412" customFormat="1" ht="11.25" customHeight="1">
      <c r="A53" s="2846"/>
      <c r="B53" s="1453">
        <v>43</v>
      </c>
      <c r="C53" s="1427" t="s">
        <v>368</v>
      </c>
      <c r="D53" s="1435" t="s">
        <v>1104</v>
      </c>
      <c r="E53" s="1427" t="s">
        <v>1054</v>
      </c>
      <c r="F53" s="1475" t="s">
        <v>678</v>
      </c>
      <c r="G53" s="1427">
        <v>21</v>
      </c>
      <c r="H53" s="1427">
        <v>3</v>
      </c>
      <c r="I53" s="1427">
        <v>31</v>
      </c>
      <c r="J53" s="1435">
        <v>585</v>
      </c>
      <c r="K53" s="1427">
        <v>68</v>
      </c>
      <c r="L53" s="1427">
        <v>68</v>
      </c>
      <c r="M53" s="1477">
        <f t="shared" si="19"/>
        <v>1</v>
      </c>
      <c r="N53" s="1453">
        <v>43</v>
      </c>
      <c r="O53" s="1427">
        <v>39759</v>
      </c>
      <c r="P53" s="1427">
        <v>39759</v>
      </c>
      <c r="Q53" s="1427">
        <v>39759</v>
      </c>
      <c r="R53" s="1427">
        <v>142</v>
      </c>
      <c r="S53" s="1427">
        <v>132</v>
      </c>
      <c r="T53" s="1427">
        <f t="shared" si="20"/>
        <v>108.92876712328767</v>
      </c>
      <c r="U53" s="1427">
        <f t="shared" si="21"/>
        <v>242.73504273504273</v>
      </c>
      <c r="V53" s="1427">
        <f t="shared" si="21"/>
        <v>1941.1764705882354</v>
      </c>
      <c r="W53" s="1427">
        <f t="shared" si="22"/>
        <v>1601.8936341659951</v>
      </c>
      <c r="X53" s="1479">
        <f t="shared" si="23"/>
        <v>1</v>
      </c>
      <c r="Y53" s="1479">
        <f t="shared" si="24"/>
        <v>1</v>
      </c>
      <c r="Z53" s="1479">
        <f t="shared" si="25"/>
        <v>0.82521793275217936</v>
      </c>
      <c r="AA53" s="1475" t="s">
        <v>1050</v>
      </c>
      <c r="AB53" s="1427">
        <v>1666</v>
      </c>
    </row>
    <row r="54" spans="1:28" s="1412" customFormat="1" ht="11.25" customHeight="1">
      <c r="A54" s="2846"/>
      <c r="B54" s="1436">
        <v>44</v>
      </c>
      <c r="C54" s="1436" t="s">
        <v>368</v>
      </c>
      <c r="D54" s="1437" t="s">
        <v>1105</v>
      </c>
      <c r="E54" s="1436" t="s">
        <v>1054</v>
      </c>
      <c r="F54" s="1438" t="s">
        <v>678</v>
      </c>
      <c r="G54" s="1436">
        <v>27</v>
      </c>
      <c r="H54" s="1436">
        <v>3</v>
      </c>
      <c r="I54" s="1436">
        <v>24</v>
      </c>
      <c r="J54" s="1437">
        <v>430</v>
      </c>
      <c r="K54" s="1436">
        <v>10</v>
      </c>
      <c r="L54" s="1436">
        <v>10</v>
      </c>
      <c r="M54" s="1510">
        <f t="shared" si="19"/>
        <v>1</v>
      </c>
      <c r="N54" s="1436">
        <v>44</v>
      </c>
      <c r="O54" s="1436">
        <v>27375</v>
      </c>
      <c r="P54" s="1436">
        <v>17343</v>
      </c>
      <c r="Q54" s="1436">
        <v>16580</v>
      </c>
      <c r="R54" s="1436">
        <v>222</v>
      </c>
      <c r="S54" s="1436">
        <v>220</v>
      </c>
      <c r="T54" s="1436">
        <f t="shared" si="20"/>
        <v>75</v>
      </c>
      <c r="U54" s="1436">
        <f t="shared" si="21"/>
        <v>516.27906976744191</v>
      </c>
      <c r="V54" s="1436">
        <f t="shared" si="21"/>
        <v>22000</v>
      </c>
      <c r="W54" s="1436">
        <f t="shared" si="22"/>
        <v>7500</v>
      </c>
      <c r="X54" s="1511">
        <f t="shared" si="23"/>
        <v>0.63353424657534252</v>
      </c>
      <c r="Y54" s="1511">
        <f t="shared" si="24"/>
        <v>0.60566210045662106</v>
      </c>
      <c r="Z54" s="1441">
        <f t="shared" si="25"/>
        <v>0.34090909090909088</v>
      </c>
      <c r="AA54" s="1438" t="s">
        <v>1050</v>
      </c>
      <c r="AB54" s="1436">
        <v>2000</v>
      </c>
    </row>
    <row r="55" spans="1:28" s="1412" customFormat="1" ht="11.25" customHeight="1" thickBot="1">
      <c r="A55" s="2846"/>
      <c r="B55" s="1453">
        <v>45</v>
      </c>
      <c r="C55" s="1513" t="s">
        <v>1106</v>
      </c>
      <c r="D55" s="1522" t="s">
        <v>1107</v>
      </c>
      <c r="E55" s="1513" t="s">
        <v>1064</v>
      </c>
      <c r="F55" s="1523" t="s">
        <v>678</v>
      </c>
      <c r="G55" s="1513">
        <v>23</v>
      </c>
      <c r="H55" s="1513">
        <v>3</v>
      </c>
      <c r="I55" s="1513">
        <v>15</v>
      </c>
      <c r="J55" s="1513">
        <v>800</v>
      </c>
      <c r="K55" s="1513">
        <v>37</v>
      </c>
      <c r="L55" s="1513">
        <v>37</v>
      </c>
      <c r="M55" s="1514">
        <f t="shared" si="19"/>
        <v>1</v>
      </c>
      <c r="N55" s="1453">
        <v>45</v>
      </c>
      <c r="O55" s="1513">
        <v>33290</v>
      </c>
      <c r="P55" s="1513">
        <v>27908</v>
      </c>
      <c r="Q55" s="1513">
        <v>27908</v>
      </c>
      <c r="R55" s="1513">
        <v>250</v>
      </c>
      <c r="S55" s="1513">
        <v>236</v>
      </c>
      <c r="T55" s="1513">
        <f t="shared" si="20"/>
        <v>91.205479452054789</v>
      </c>
      <c r="U55" s="1513">
        <f t="shared" si="21"/>
        <v>312.5</v>
      </c>
      <c r="V55" s="1513">
        <f t="shared" si="21"/>
        <v>6378.3783783783783</v>
      </c>
      <c r="W55" s="1513">
        <f t="shared" si="22"/>
        <v>2465.0129581636429</v>
      </c>
      <c r="X55" s="1516">
        <f t="shared" si="23"/>
        <v>0.83832982877741058</v>
      </c>
      <c r="Y55" s="1516">
        <f t="shared" si="24"/>
        <v>0.83832982877741058</v>
      </c>
      <c r="Z55" s="1516">
        <f t="shared" si="25"/>
        <v>0.38646389598328301</v>
      </c>
      <c r="AA55" s="1523" t="s">
        <v>691</v>
      </c>
      <c r="AB55" s="1513">
        <v>1890</v>
      </c>
    </row>
    <row r="56" spans="1:28" s="1412" customFormat="1" ht="11.25" customHeight="1" thickTop="1">
      <c r="A56" s="2846"/>
      <c r="B56" s="1493"/>
      <c r="C56" s="1494"/>
      <c r="D56" s="1494" t="s">
        <v>113</v>
      </c>
      <c r="E56" s="1495"/>
      <c r="F56" s="1496"/>
      <c r="G56" s="1495"/>
      <c r="H56" s="1495"/>
      <c r="I56" s="1495"/>
      <c r="J56" s="1517">
        <f>SUM(J40:J55)</f>
        <v>10547</v>
      </c>
      <c r="K56" s="1517">
        <f t="shared" ref="K56:L56" si="26">SUM(K40:K55)</f>
        <v>1042</v>
      </c>
      <c r="L56" s="1517">
        <f t="shared" si="26"/>
        <v>1042</v>
      </c>
      <c r="M56" s="1518">
        <f t="shared" si="19"/>
        <v>1</v>
      </c>
      <c r="N56" s="1493"/>
      <c r="O56" s="1517">
        <f t="shared" ref="O56:T56" si="27">SUM(O40:O55)</f>
        <v>909100</v>
      </c>
      <c r="P56" s="1517">
        <f t="shared" si="27"/>
        <v>582587</v>
      </c>
      <c r="Q56" s="1517">
        <f t="shared" si="27"/>
        <v>572413</v>
      </c>
      <c r="R56" s="1517">
        <f t="shared" si="27"/>
        <v>8270</v>
      </c>
      <c r="S56" s="1517">
        <f t="shared" si="27"/>
        <v>4878.6000000000004</v>
      </c>
      <c r="T56" s="1517">
        <f t="shared" si="27"/>
        <v>2490.6849315068498</v>
      </c>
      <c r="U56" s="1517">
        <f t="shared" ref="U56:V56" si="28">(R56/J56)*1000</f>
        <v>784.10922537214378</v>
      </c>
      <c r="V56" s="1517">
        <f t="shared" si="28"/>
        <v>4681.9577735124758</v>
      </c>
      <c r="W56" s="1517">
        <f t="shared" si="22"/>
        <v>2390.2926406015836</v>
      </c>
      <c r="X56" s="1519">
        <f t="shared" si="23"/>
        <v>0.64083929160708397</v>
      </c>
      <c r="Y56" s="1519">
        <f t="shared" si="24"/>
        <v>0.62964800351996475</v>
      </c>
      <c r="Z56" s="1519">
        <f t="shared" si="25"/>
        <v>0.51053272076145817</v>
      </c>
      <c r="AA56" s="1499" t="s">
        <v>1087</v>
      </c>
      <c r="AB56" s="1500">
        <f>AVERAGE(AB40:AB55)</f>
        <v>1881</v>
      </c>
    </row>
    <row r="57" spans="1:28" s="1412" customFormat="1" ht="11.25" customHeight="1">
      <c r="A57" s="2849"/>
      <c r="B57" s="1501"/>
      <c r="C57" s="1502"/>
      <c r="D57" s="1502"/>
      <c r="E57" s="1503"/>
      <c r="F57" s="1504"/>
      <c r="G57" s="1503"/>
      <c r="H57" s="1503"/>
      <c r="I57" s="1503"/>
      <c r="J57" s="1503"/>
      <c r="K57" s="1503"/>
      <c r="L57" s="1503"/>
      <c r="M57" s="1505"/>
      <c r="N57" s="1501"/>
      <c r="O57" s="1503"/>
      <c r="P57" s="1503"/>
      <c r="Q57" s="1503"/>
      <c r="R57" s="1503"/>
      <c r="S57" s="1503"/>
      <c r="T57" s="1503"/>
      <c r="U57" s="1503"/>
      <c r="V57" s="1503"/>
      <c r="W57" s="1503"/>
      <c r="X57" s="1506"/>
      <c r="Y57" s="1506"/>
      <c r="Z57" s="1506"/>
      <c r="AA57" s="1507"/>
      <c r="AB57" s="1503"/>
    </row>
    <row r="58" spans="1:28" s="1412" customFormat="1" ht="11.25" customHeight="1">
      <c r="A58" s="2848" t="s">
        <v>1108</v>
      </c>
      <c r="B58" s="1443">
        <v>46</v>
      </c>
      <c r="C58" s="1443" t="s">
        <v>372</v>
      </c>
      <c r="D58" s="1443" t="s">
        <v>1109</v>
      </c>
      <c r="E58" s="1443" t="s">
        <v>1048</v>
      </c>
      <c r="F58" s="1445" t="s">
        <v>678</v>
      </c>
      <c r="G58" s="1443">
        <v>1</v>
      </c>
      <c r="H58" s="1443">
        <v>6</v>
      </c>
      <c r="I58" s="1443">
        <v>30</v>
      </c>
      <c r="J58" s="1443">
        <v>320</v>
      </c>
      <c r="K58" s="1443">
        <v>233</v>
      </c>
      <c r="L58" s="1443">
        <v>233</v>
      </c>
      <c r="M58" s="1480">
        <f t="shared" ref="M58:M79" si="29">K58/L58</f>
        <v>1</v>
      </c>
      <c r="N58" s="1443">
        <v>46</v>
      </c>
      <c r="O58" s="1443">
        <v>16721</v>
      </c>
      <c r="P58" s="1443">
        <v>15411</v>
      </c>
      <c r="Q58" s="1443">
        <v>14814</v>
      </c>
      <c r="R58" s="1443">
        <v>80</v>
      </c>
      <c r="S58" s="1443">
        <v>62</v>
      </c>
      <c r="T58" s="1443">
        <f t="shared" ref="T58:T78" si="30">O58/365</f>
        <v>45.81095890410959</v>
      </c>
      <c r="U58" s="1443">
        <f t="shared" ref="U58:V78" si="31">(R58/J58)*1000</f>
        <v>250</v>
      </c>
      <c r="V58" s="1443">
        <f t="shared" si="31"/>
        <v>266.09442060085837</v>
      </c>
      <c r="W58" s="1443">
        <f t="shared" ref="W58:W79" si="32">(T58/K58)*1000</f>
        <v>196.61355752836735</v>
      </c>
      <c r="X58" s="1483">
        <f t="shared" ref="X58:X79" si="33">P58/O58</f>
        <v>0.92165540338496499</v>
      </c>
      <c r="Y58" s="1483">
        <f t="shared" ref="Y58:Y79" si="34">Q58/O58</f>
        <v>0.88595179714131933</v>
      </c>
      <c r="Z58" s="1483">
        <f t="shared" ref="Z58:Z79" si="35">T58/S58</f>
        <v>0.73888643393725151</v>
      </c>
      <c r="AA58" s="1445" t="s">
        <v>680</v>
      </c>
      <c r="AB58" s="1443">
        <v>1954</v>
      </c>
    </row>
    <row r="59" spans="1:28" s="1412" customFormat="1" ht="11.25" customHeight="1">
      <c r="A59" s="2846"/>
      <c r="B59" s="1427">
        <v>47</v>
      </c>
      <c r="C59" s="1427" t="s">
        <v>372</v>
      </c>
      <c r="D59" s="1427" t="s">
        <v>1110</v>
      </c>
      <c r="E59" s="1427" t="s">
        <v>1048</v>
      </c>
      <c r="F59" s="1475" t="s">
        <v>678</v>
      </c>
      <c r="G59" s="1427">
        <v>1</v>
      </c>
      <c r="H59" s="1427">
        <v>6</v>
      </c>
      <c r="I59" s="1427">
        <v>1</v>
      </c>
      <c r="J59" s="1427">
        <v>140</v>
      </c>
      <c r="K59" s="1427">
        <v>95</v>
      </c>
      <c r="L59" s="1427">
        <v>95</v>
      </c>
      <c r="M59" s="1477">
        <f t="shared" si="29"/>
        <v>1</v>
      </c>
      <c r="N59" s="1427">
        <v>47</v>
      </c>
      <c r="O59" s="1427">
        <v>6480</v>
      </c>
      <c r="P59" s="1427">
        <v>6446</v>
      </c>
      <c r="Q59" s="1427">
        <v>6040</v>
      </c>
      <c r="R59" s="1427">
        <v>35</v>
      </c>
      <c r="S59" s="1427">
        <v>21</v>
      </c>
      <c r="T59" s="1427">
        <f t="shared" si="30"/>
        <v>17.753424657534246</v>
      </c>
      <c r="U59" s="1427">
        <f t="shared" si="31"/>
        <v>250</v>
      </c>
      <c r="V59" s="1427">
        <f t="shared" si="31"/>
        <v>221.05263157894737</v>
      </c>
      <c r="W59" s="1427">
        <f t="shared" si="32"/>
        <v>186.87815428983419</v>
      </c>
      <c r="X59" s="1479">
        <f t="shared" si="33"/>
        <v>0.99475308641975313</v>
      </c>
      <c r="Y59" s="1479">
        <f t="shared" si="34"/>
        <v>0.9320987654320988</v>
      </c>
      <c r="Z59" s="1479">
        <f t="shared" si="35"/>
        <v>0.84540117416829741</v>
      </c>
      <c r="AA59" s="1475" t="s">
        <v>680</v>
      </c>
      <c r="AB59" s="1427">
        <v>1954</v>
      </c>
    </row>
    <row r="60" spans="1:28" s="1412" customFormat="1" ht="11.25" customHeight="1">
      <c r="A60" s="2846"/>
      <c r="B60" s="1443">
        <v>48</v>
      </c>
      <c r="C60" s="1427" t="s">
        <v>372</v>
      </c>
      <c r="D60" s="1427" t="s">
        <v>1111</v>
      </c>
      <c r="E60" s="1427" t="s">
        <v>1054</v>
      </c>
      <c r="F60" s="1475" t="s">
        <v>689</v>
      </c>
      <c r="G60" s="1427">
        <v>23</v>
      </c>
      <c r="H60" s="1427">
        <v>12</v>
      </c>
      <c r="I60" s="1427">
        <v>1</v>
      </c>
      <c r="J60" s="1427">
        <v>300</v>
      </c>
      <c r="K60" s="1427">
        <v>246</v>
      </c>
      <c r="L60" s="1427">
        <v>246</v>
      </c>
      <c r="M60" s="1477">
        <f t="shared" si="29"/>
        <v>1</v>
      </c>
      <c r="N60" s="1443">
        <v>48</v>
      </c>
      <c r="O60" s="1427">
        <v>18600</v>
      </c>
      <c r="P60" s="1427">
        <v>13690</v>
      </c>
      <c r="Q60" s="1427">
        <v>12750</v>
      </c>
      <c r="R60" s="1427">
        <v>80</v>
      </c>
      <c r="S60" s="1427">
        <v>75</v>
      </c>
      <c r="T60" s="1427">
        <f t="shared" si="30"/>
        <v>50.958904109589042</v>
      </c>
      <c r="U60" s="1427">
        <f t="shared" si="31"/>
        <v>266.66666666666669</v>
      </c>
      <c r="V60" s="1427">
        <f t="shared" si="31"/>
        <v>304.8780487804878</v>
      </c>
      <c r="W60" s="1427">
        <f t="shared" si="32"/>
        <v>207.15001670564649</v>
      </c>
      <c r="X60" s="1479">
        <f t="shared" si="33"/>
        <v>0.73602150537634403</v>
      </c>
      <c r="Y60" s="1479">
        <f t="shared" si="34"/>
        <v>0.68548387096774188</v>
      </c>
      <c r="Z60" s="1479">
        <f t="shared" si="35"/>
        <v>0.67945205479452053</v>
      </c>
      <c r="AA60" s="1475" t="s">
        <v>704</v>
      </c>
      <c r="AB60" s="1427">
        <v>100</v>
      </c>
    </row>
    <row r="61" spans="1:28" s="1412" customFormat="1" ht="11.25" customHeight="1">
      <c r="A61" s="2846"/>
      <c r="B61" s="1427">
        <v>49</v>
      </c>
      <c r="C61" s="1427" t="s">
        <v>372</v>
      </c>
      <c r="D61" s="1427" t="s">
        <v>1112</v>
      </c>
      <c r="E61" s="1427" t="s">
        <v>1048</v>
      </c>
      <c r="F61" s="1475" t="s">
        <v>678</v>
      </c>
      <c r="G61" s="1427">
        <v>26</v>
      </c>
      <c r="H61" s="1427">
        <v>2</v>
      </c>
      <c r="I61" s="1427">
        <v>5</v>
      </c>
      <c r="J61" s="1427">
        <v>1900</v>
      </c>
      <c r="K61" s="1427">
        <v>1742</v>
      </c>
      <c r="L61" s="1427">
        <v>1742</v>
      </c>
      <c r="M61" s="1477">
        <f t="shared" si="29"/>
        <v>1</v>
      </c>
      <c r="N61" s="1427">
        <v>49</v>
      </c>
      <c r="O61" s="1427">
        <v>302537</v>
      </c>
      <c r="P61" s="1427">
        <v>177846</v>
      </c>
      <c r="Q61" s="1427">
        <v>161488</v>
      </c>
      <c r="R61" s="1427">
        <v>1080</v>
      </c>
      <c r="S61" s="1427">
        <v>1073</v>
      </c>
      <c r="T61" s="1427">
        <f t="shared" si="30"/>
        <v>828.86849315068491</v>
      </c>
      <c r="U61" s="1427">
        <f t="shared" si="31"/>
        <v>568.42105263157896</v>
      </c>
      <c r="V61" s="1427">
        <f t="shared" si="31"/>
        <v>615.95866819747414</v>
      </c>
      <c r="W61" s="1427">
        <f t="shared" si="32"/>
        <v>475.81428998317159</v>
      </c>
      <c r="X61" s="1479">
        <f t="shared" si="33"/>
        <v>0.58784875899476763</v>
      </c>
      <c r="Y61" s="1479">
        <f t="shared" si="34"/>
        <v>0.53377933938658739</v>
      </c>
      <c r="Z61" s="1479">
        <f t="shared" si="35"/>
        <v>0.77247762642188711</v>
      </c>
      <c r="AA61" s="1475" t="s">
        <v>680</v>
      </c>
      <c r="AB61" s="1427">
        <v>1954</v>
      </c>
    </row>
    <row r="62" spans="1:28" s="1412" customFormat="1" ht="11.25" customHeight="1">
      <c r="A62" s="2846"/>
      <c r="B62" s="1443">
        <v>50</v>
      </c>
      <c r="C62" s="1427" t="s">
        <v>372</v>
      </c>
      <c r="D62" s="1427" t="s">
        <v>1113</v>
      </c>
      <c r="E62" s="1427" t="s">
        <v>1048</v>
      </c>
      <c r="F62" s="1475" t="s">
        <v>678</v>
      </c>
      <c r="G62" s="1427">
        <v>27</v>
      </c>
      <c r="H62" s="1427">
        <v>4</v>
      </c>
      <c r="I62" s="1427">
        <v>28</v>
      </c>
      <c r="J62" s="1427">
        <v>680</v>
      </c>
      <c r="K62" s="1427">
        <v>606</v>
      </c>
      <c r="L62" s="1427">
        <v>606</v>
      </c>
      <c r="M62" s="1477">
        <f t="shared" si="29"/>
        <v>1</v>
      </c>
      <c r="N62" s="1443">
        <v>50</v>
      </c>
      <c r="O62" s="1427">
        <v>88101</v>
      </c>
      <c r="P62" s="1427">
        <v>51766</v>
      </c>
      <c r="Q62" s="1427">
        <v>48311</v>
      </c>
      <c r="R62" s="1427">
        <v>290</v>
      </c>
      <c r="S62" s="1427">
        <v>384</v>
      </c>
      <c r="T62" s="1427">
        <f t="shared" si="30"/>
        <v>241.37260273972603</v>
      </c>
      <c r="U62" s="1427">
        <f t="shared" si="31"/>
        <v>426.47058823529409</v>
      </c>
      <c r="V62" s="1427">
        <f t="shared" si="31"/>
        <v>633.66336633663366</v>
      </c>
      <c r="W62" s="1427">
        <f t="shared" si="32"/>
        <v>398.30462498304627</v>
      </c>
      <c r="X62" s="1479">
        <f t="shared" si="33"/>
        <v>0.58757562343219716</v>
      </c>
      <c r="Y62" s="1479">
        <f t="shared" si="34"/>
        <v>0.54835926947480729</v>
      </c>
      <c r="Z62" s="1479">
        <f t="shared" si="35"/>
        <v>0.62857448630136992</v>
      </c>
      <c r="AA62" s="1475" t="s">
        <v>680</v>
      </c>
      <c r="AB62" s="1427">
        <v>1954</v>
      </c>
    </row>
    <row r="63" spans="1:28" s="1412" customFormat="1" ht="11.25" customHeight="1">
      <c r="A63" s="2846"/>
      <c r="B63" s="1427">
        <v>51</v>
      </c>
      <c r="C63" s="1427" t="s">
        <v>372</v>
      </c>
      <c r="D63" s="1427" t="s">
        <v>1114</v>
      </c>
      <c r="E63" s="1427" t="s">
        <v>1048</v>
      </c>
      <c r="F63" s="1475" t="s">
        <v>678</v>
      </c>
      <c r="G63" s="1427">
        <v>9</v>
      </c>
      <c r="H63" s="1427">
        <v>3</v>
      </c>
      <c r="I63" s="1427">
        <v>31</v>
      </c>
      <c r="J63" s="1427">
        <v>700</v>
      </c>
      <c r="K63" s="1427">
        <v>423</v>
      </c>
      <c r="L63" s="1427">
        <v>423</v>
      </c>
      <c r="M63" s="1477">
        <f t="shared" si="29"/>
        <v>1</v>
      </c>
      <c r="N63" s="1427">
        <v>51</v>
      </c>
      <c r="O63" s="1427">
        <v>85715</v>
      </c>
      <c r="P63" s="1427">
        <v>36209</v>
      </c>
      <c r="Q63" s="1427">
        <v>35070</v>
      </c>
      <c r="R63" s="1427">
        <v>250</v>
      </c>
      <c r="S63" s="1427">
        <v>347</v>
      </c>
      <c r="T63" s="1427">
        <f t="shared" si="30"/>
        <v>234.83561643835617</v>
      </c>
      <c r="U63" s="1427">
        <f t="shared" si="31"/>
        <v>357.14285714285717</v>
      </c>
      <c r="V63" s="1427">
        <f t="shared" si="31"/>
        <v>820.33096926713949</v>
      </c>
      <c r="W63" s="1427">
        <f t="shared" si="32"/>
        <v>555.16694193464809</v>
      </c>
      <c r="X63" s="1479">
        <f t="shared" si="33"/>
        <v>0.42243481304322467</v>
      </c>
      <c r="Y63" s="1479">
        <f t="shared" si="34"/>
        <v>0.40914659044507962</v>
      </c>
      <c r="Z63" s="1479">
        <f t="shared" si="35"/>
        <v>0.6767597015514587</v>
      </c>
      <c r="AA63" s="1475" t="s">
        <v>680</v>
      </c>
      <c r="AB63" s="1427">
        <v>1954</v>
      </c>
    </row>
    <row r="64" spans="1:28" s="1412" customFormat="1" ht="11.25" customHeight="1">
      <c r="A64" s="2846"/>
      <c r="B64" s="1443">
        <v>52</v>
      </c>
      <c r="C64" s="1427" t="s">
        <v>372</v>
      </c>
      <c r="D64" s="1427" t="s">
        <v>1115</v>
      </c>
      <c r="E64" s="1427" t="s">
        <v>1048</v>
      </c>
      <c r="F64" s="1475" t="s">
        <v>678</v>
      </c>
      <c r="G64" s="1427">
        <v>8</v>
      </c>
      <c r="H64" s="1427">
        <v>3</v>
      </c>
      <c r="I64" s="1427">
        <v>29</v>
      </c>
      <c r="J64" s="1427">
        <v>124</v>
      </c>
      <c r="K64" s="1427">
        <v>63</v>
      </c>
      <c r="L64" s="1427">
        <v>63</v>
      </c>
      <c r="M64" s="1477">
        <f t="shared" si="29"/>
        <v>1</v>
      </c>
      <c r="N64" s="1443">
        <v>52</v>
      </c>
      <c r="O64" s="1427">
        <v>8234</v>
      </c>
      <c r="P64" s="1427">
        <v>3693</v>
      </c>
      <c r="Q64" s="1427">
        <v>2848</v>
      </c>
      <c r="R64" s="1427">
        <v>30</v>
      </c>
      <c r="S64" s="1427">
        <v>45</v>
      </c>
      <c r="T64" s="1427">
        <f t="shared" si="30"/>
        <v>22.55890410958904</v>
      </c>
      <c r="U64" s="1427">
        <f t="shared" si="31"/>
        <v>241.93548387096774</v>
      </c>
      <c r="V64" s="1427">
        <f t="shared" si="31"/>
        <v>714.28571428571433</v>
      </c>
      <c r="W64" s="1427">
        <f t="shared" si="32"/>
        <v>358.07784300934986</v>
      </c>
      <c r="X64" s="1479">
        <f t="shared" si="33"/>
        <v>0.44850619383045909</v>
      </c>
      <c r="Y64" s="1479">
        <f t="shared" si="34"/>
        <v>0.34588292445955793</v>
      </c>
      <c r="Z64" s="1479">
        <f t="shared" si="35"/>
        <v>0.50130898021308978</v>
      </c>
      <c r="AA64" s="1475" t="s">
        <v>680</v>
      </c>
      <c r="AB64" s="1427">
        <v>1954</v>
      </c>
    </row>
    <row r="65" spans="1:28" s="1412" customFormat="1" ht="11.25" customHeight="1">
      <c r="A65" s="2846"/>
      <c r="B65" s="1427">
        <v>53</v>
      </c>
      <c r="C65" s="1427" t="s">
        <v>372</v>
      </c>
      <c r="D65" s="1427" t="s">
        <v>1116</v>
      </c>
      <c r="E65" s="1427" t="s">
        <v>1048</v>
      </c>
      <c r="F65" s="1475" t="s">
        <v>678</v>
      </c>
      <c r="G65" s="1427">
        <v>27</v>
      </c>
      <c r="H65" s="1427">
        <v>4</v>
      </c>
      <c r="I65" s="1427">
        <v>28</v>
      </c>
      <c r="J65" s="1427">
        <v>280</v>
      </c>
      <c r="K65" s="1427">
        <v>241</v>
      </c>
      <c r="L65" s="1427">
        <v>241</v>
      </c>
      <c r="M65" s="1477">
        <f t="shared" si="29"/>
        <v>1</v>
      </c>
      <c r="N65" s="1427">
        <v>53</v>
      </c>
      <c r="O65" s="1427">
        <v>38801</v>
      </c>
      <c r="P65" s="1427">
        <v>37053</v>
      </c>
      <c r="Q65" s="1427">
        <v>35782</v>
      </c>
      <c r="R65" s="1427">
        <v>250</v>
      </c>
      <c r="S65" s="1427">
        <v>275</v>
      </c>
      <c r="T65" s="1427">
        <f t="shared" si="30"/>
        <v>106.30410958904109</v>
      </c>
      <c r="U65" s="1427">
        <f t="shared" si="31"/>
        <v>892.85714285714289</v>
      </c>
      <c r="V65" s="1427">
        <f t="shared" si="31"/>
        <v>1141.0788381742739</v>
      </c>
      <c r="W65" s="1427">
        <f t="shared" si="32"/>
        <v>441.09589041095887</v>
      </c>
      <c r="X65" s="1479">
        <f t="shared" si="33"/>
        <v>0.95494961470065209</v>
      </c>
      <c r="Y65" s="1479">
        <f t="shared" si="34"/>
        <v>0.9221927269915724</v>
      </c>
      <c r="Z65" s="1479">
        <f t="shared" si="35"/>
        <v>0.38656039850560397</v>
      </c>
      <c r="AA65" s="1475" t="s">
        <v>680</v>
      </c>
      <c r="AB65" s="1427">
        <v>1954</v>
      </c>
    </row>
    <row r="66" spans="1:28" s="1412" customFormat="1" ht="11.25" customHeight="1">
      <c r="A66" s="2846"/>
      <c r="B66" s="1436">
        <v>54</v>
      </c>
      <c r="C66" s="1436" t="s">
        <v>372</v>
      </c>
      <c r="D66" s="1436" t="s">
        <v>1117</v>
      </c>
      <c r="E66" s="1436" t="s">
        <v>1048</v>
      </c>
      <c r="F66" s="1438" t="s">
        <v>678</v>
      </c>
      <c r="G66" s="1436">
        <v>27</v>
      </c>
      <c r="H66" s="1436">
        <v>4</v>
      </c>
      <c r="I66" s="1436">
        <v>28</v>
      </c>
      <c r="J66" s="1436">
        <v>200</v>
      </c>
      <c r="K66" s="1436">
        <v>171</v>
      </c>
      <c r="L66" s="1436">
        <v>171</v>
      </c>
      <c r="M66" s="1510">
        <f t="shared" si="29"/>
        <v>1</v>
      </c>
      <c r="N66" s="1436">
        <v>54</v>
      </c>
      <c r="O66" s="1436">
        <v>67739</v>
      </c>
      <c r="P66" s="1436">
        <v>41544</v>
      </c>
      <c r="Q66" s="1436">
        <v>13884</v>
      </c>
      <c r="R66" s="1436">
        <v>230</v>
      </c>
      <c r="S66" s="1436">
        <v>283</v>
      </c>
      <c r="T66" s="1436">
        <f t="shared" si="30"/>
        <v>185.58630136986301</v>
      </c>
      <c r="U66" s="1436">
        <f t="shared" si="31"/>
        <v>1150</v>
      </c>
      <c r="V66" s="1436">
        <f t="shared" si="31"/>
        <v>1654.9707602339181</v>
      </c>
      <c r="W66" s="1436">
        <f t="shared" si="32"/>
        <v>1085.3000080108948</v>
      </c>
      <c r="X66" s="1511">
        <f t="shared" si="33"/>
        <v>0.61329514755163195</v>
      </c>
      <c r="Y66" s="1511">
        <f t="shared" si="34"/>
        <v>0.20496316745154194</v>
      </c>
      <c r="Z66" s="1511">
        <f t="shared" si="35"/>
        <v>0.6557819836390919</v>
      </c>
      <c r="AA66" s="1438" t="s">
        <v>680</v>
      </c>
      <c r="AB66" s="1436">
        <v>1954</v>
      </c>
    </row>
    <row r="67" spans="1:28" s="1412" customFormat="1" ht="11.25" customHeight="1">
      <c r="A67" s="2846"/>
      <c r="B67" s="1443">
        <v>55</v>
      </c>
      <c r="C67" s="1443" t="s">
        <v>376</v>
      </c>
      <c r="D67" s="1443" t="s">
        <v>1118</v>
      </c>
      <c r="E67" s="1443" t="s">
        <v>1057</v>
      </c>
      <c r="F67" s="1445" t="s">
        <v>678</v>
      </c>
      <c r="G67" s="1443">
        <v>18</v>
      </c>
      <c r="H67" s="1443">
        <v>4</v>
      </c>
      <c r="I67" s="1443">
        <v>7</v>
      </c>
      <c r="J67" s="1443">
        <v>101</v>
      </c>
      <c r="K67" s="1443">
        <v>72</v>
      </c>
      <c r="L67" s="1443">
        <v>72</v>
      </c>
      <c r="M67" s="1480">
        <f t="shared" si="29"/>
        <v>1</v>
      </c>
      <c r="N67" s="1443">
        <v>55</v>
      </c>
      <c r="O67" s="1443">
        <v>7528</v>
      </c>
      <c r="P67" s="1443">
        <v>5791</v>
      </c>
      <c r="Q67" s="1443">
        <v>5791</v>
      </c>
      <c r="R67" s="1443">
        <v>51</v>
      </c>
      <c r="S67" s="1443">
        <v>35</v>
      </c>
      <c r="T67" s="1443">
        <f t="shared" si="30"/>
        <v>20.624657534246577</v>
      </c>
      <c r="U67" s="1443">
        <f t="shared" si="31"/>
        <v>504.95049504950498</v>
      </c>
      <c r="V67" s="1443">
        <f t="shared" si="31"/>
        <v>486.11111111111109</v>
      </c>
      <c r="W67" s="1443">
        <f t="shared" si="32"/>
        <v>286.45357686453576</v>
      </c>
      <c r="X67" s="1483">
        <f t="shared" si="33"/>
        <v>0.76926142401700315</v>
      </c>
      <c r="Y67" s="1483">
        <f t="shared" si="34"/>
        <v>0.76926142401700315</v>
      </c>
      <c r="Z67" s="1483">
        <f t="shared" si="35"/>
        <v>0.58927592954990216</v>
      </c>
      <c r="AA67" s="1445" t="s">
        <v>704</v>
      </c>
      <c r="AB67" s="1443">
        <v>1500</v>
      </c>
    </row>
    <row r="68" spans="1:28" s="1412" customFormat="1" ht="11.25" customHeight="1">
      <c r="A68" s="2846"/>
      <c r="B68" s="1443">
        <v>56</v>
      </c>
      <c r="C68" s="1427" t="s">
        <v>376</v>
      </c>
      <c r="D68" s="1427" t="s">
        <v>1119</v>
      </c>
      <c r="E68" s="1427" t="s">
        <v>1057</v>
      </c>
      <c r="F68" s="1475" t="s">
        <v>689</v>
      </c>
      <c r="G68" s="1427">
        <v>61</v>
      </c>
      <c r="H68" s="1427">
        <v>9</v>
      </c>
      <c r="I68" s="1427">
        <v>10</v>
      </c>
      <c r="J68" s="1427">
        <v>280</v>
      </c>
      <c r="K68" s="1427">
        <v>131</v>
      </c>
      <c r="L68" s="1427">
        <v>131</v>
      </c>
      <c r="M68" s="1477">
        <f t="shared" si="29"/>
        <v>1</v>
      </c>
      <c r="N68" s="1443">
        <v>56</v>
      </c>
      <c r="O68" s="1427">
        <v>12678</v>
      </c>
      <c r="P68" s="1427">
        <v>10565</v>
      </c>
      <c r="Q68" s="1427">
        <v>10565</v>
      </c>
      <c r="R68" s="1427">
        <v>85</v>
      </c>
      <c r="S68" s="1427">
        <v>46</v>
      </c>
      <c r="T68" s="1427">
        <f t="shared" si="30"/>
        <v>34.734246575342468</v>
      </c>
      <c r="U68" s="1427">
        <f t="shared" si="31"/>
        <v>303.57142857142856</v>
      </c>
      <c r="V68" s="1427">
        <f t="shared" si="31"/>
        <v>351.14503816793888</v>
      </c>
      <c r="W68" s="1427">
        <f t="shared" si="32"/>
        <v>265.14692042246156</v>
      </c>
      <c r="X68" s="1479">
        <f t="shared" si="33"/>
        <v>0.83333333333333337</v>
      </c>
      <c r="Y68" s="1479">
        <f t="shared" si="34"/>
        <v>0.83333333333333337</v>
      </c>
      <c r="Z68" s="1479">
        <f t="shared" si="35"/>
        <v>0.75509231685527101</v>
      </c>
      <c r="AA68" s="1475" t="s">
        <v>704</v>
      </c>
      <c r="AB68" s="1427">
        <v>1500</v>
      </c>
    </row>
    <row r="69" spans="1:28" s="1412" customFormat="1" ht="11.25" customHeight="1">
      <c r="A69" s="2846"/>
      <c r="B69" s="1427">
        <v>57</v>
      </c>
      <c r="C69" s="1427" t="s">
        <v>376</v>
      </c>
      <c r="D69" s="1427" t="s">
        <v>1120</v>
      </c>
      <c r="E69" s="1427" t="s">
        <v>1057</v>
      </c>
      <c r="F69" s="1475" t="s">
        <v>678</v>
      </c>
      <c r="G69" s="1427">
        <v>29</v>
      </c>
      <c r="H69" s="1427">
        <v>3</v>
      </c>
      <c r="I69" s="1427">
        <v>31</v>
      </c>
      <c r="J69" s="1427">
        <v>314</v>
      </c>
      <c r="K69" s="1427">
        <v>299</v>
      </c>
      <c r="L69" s="1427">
        <v>299</v>
      </c>
      <c r="M69" s="1477">
        <f t="shared" si="29"/>
        <v>1</v>
      </c>
      <c r="N69" s="1427">
        <v>57</v>
      </c>
      <c r="O69" s="1427">
        <v>28925</v>
      </c>
      <c r="P69" s="1427">
        <v>24104</v>
      </c>
      <c r="Q69" s="1427">
        <v>24104</v>
      </c>
      <c r="R69" s="1427">
        <v>136</v>
      </c>
      <c r="S69" s="1427">
        <v>121</v>
      </c>
      <c r="T69" s="1427">
        <f t="shared" si="30"/>
        <v>79.246575342465746</v>
      </c>
      <c r="U69" s="1427">
        <f t="shared" si="31"/>
        <v>433.12101910828028</v>
      </c>
      <c r="V69" s="1427">
        <f t="shared" si="31"/>
        <v>404.68227424749165</v>
      </c>
      <c r="W69" s="1427">
        <f t="shared" si="32"/>
        <v>265.03871351995235</v>
      </c>
      <c r="X69" s="1479">
        <f t="shared" si="33"/>
        <v>0.83332757130509938</v>
      </c>
      <c r="Y69" s="1479">
        <f t="shared" si="34"/>
        <v>0.83332757130509938</v>
      </c>
      <c r="Z69" s="1479">
        <f t="shared" si="35"/>
        <v>0.65493037473112192</v>
      </c>
      <c r="AA69" s="1475" t="s">
        <v>704</v>
      </c>
      <c r="AB69" s="1427">
        <v>1500</v>
      </c>
    </row>
    <row r="70" spans="1:28" s="1412" customFormat="1" ht="11.25" customHeight="1">
      <c r="A70" s="2846"/>
      <c r="B70" s="1443">
        <v>58</v>
      </c>
      <c r="C70" s="1427" t="s">
        <v>376</v>
      </c>
      <c r="D70" s="1427" t="s">
        <v>1121</v>
      </c>
      <c r="E70" s="1427" t="s">
        <v>1057</v>
      </c>
      <c r="F70" s="1475" t="s">
        <v>689</v>
      </c>
      <c r="G70" s="1427">
        <v>57</v>
      </c>
      <c r="H70" s="1427">
        <v>6</v>
      </c>
      <c r="I70" s="1427">
        <v>16</v>
      </c>
      <c r="J70" s="1427">
        <v>350</v>
      </c>
      <c r="K70" s="1427">
        <v>158</v>
      </c>
      <c r="L70" s="1427">
        <v>158</v>
      </c>
      <c r="M70" s="1477">
        <f t="shared" si="29"/>
        <v>1</v>
      </c>
      <c r="N70" s="1443">
        <v>58</v>
      </c>
      <c r="O70" s="1427">
        <v>16584</v>
      </c>
      <c r="P70" s="1427">
        <v>12757</v>
      </c>
      <c r="Q70" s="1427">
        <v>12757</v>
      </c>
      <c r="R70" s="1427">
        <v>64</v>
      </c>
      <c r="S70" s="1427">
        <v>64</v>
      </c>
      <c r="T70" s="1427">
        <f t="shared" si="30"/>
        <v>45.435616438356163</v>
      </c>
      <c r="U70" s="1427">
        <f t="shared" si="31"/>
        <v>182.85714285714286</v>
      </c>
      <c r="V70" s="1427">
        <f t="shared" si="31"/>
        <v>405.0632911392405</v>
      </c>
      <c r="W70" s="1427">
        <f t="shared" si="32"/>
        <v>287.56719264782384</v>
      </c>
      <c r="X70" s="1479">
        <f t="shared" si="33"/>
        <v>0.7692354076218042</v>
      </c>
      <c r="Y70" s="1479">
        <f t="shared" si="34"/>
        <v>0.7692354076218042</v>
      </c>
      <c r="Z70" s="1479">
        <f t="shared" si="35"/>
        <v>0.70993150684931505</v>
      </c>
      <c r="AA70" s="1475" t="s">
        <v>704</v>
      </c>
      <c r="AB70" s="1427">
        <v>2000</v>
      </c>
    </row>
    <row r="71" spans="1:28" s="1412" customFormat="1" ht="11.25" customHeight="1">
      <c r="A71" s="2846"/>
      <c r="B71" s="1427">
        <v>59</v>
      </c>
      <c r="C71" s="1427" t="s">
        <v>376</v>
      </c>
      <c r="D71" s="1427" t="s">
        <v>1091</v>
      </c>
      <c r="E71" s="1427" t="s">
        <v>1057</v>
      </c>
      <c r="F71" s="1475" t="s">
        <v>678</v>
      </c>
      <c r="G71" s="1427">
        <v>28</v>
      </c>
      <c r="H71" s="1427">
        <v>9</v>
      </c>
      <c r="I71" s="1427">
        <v>1</v>
      </c>
      <c r="J71" s="1427">
        <v>103</v>
      </c>
      <c r="K71" s="1427">
        <v>82</v>
      </c>
      <c r="L71" s="1427">
        <v>82</v>
      </c>
      <c r="M71" s="1477">
        <f t="shared" si="29"/>
        <v>1</v>
      </c>
      <c r="N71" s="1427">
        <v>59</v>
      </c>
      <c r="O71" s="1427">
        <v>7151</v>
      </c>
      <c r="P71" s="1427">
        <v>6652</v>
      </c>
      <c r="Q71" s="1427">
        <v>6652</v>
      </c>
      <c r="R71" s="1427">
        <v>39</v>
      </c>
      <c r="S71" s="1427">
        <v>33</v>
      </c>
      <c r="T71" s="1427">
        <f t="shared" si="30"/>
        <v>19.591780821917808</v>
      </c>
      <c r="U71" s="1427">
        <f t="shared" si="31"/>
        <v>378.64077669902912</v>
      </c>
      <c r="V71" s="1427">
        <f t="shared" si="31"/>
        <v>402.4390243902439</v>
      </c>
      <c r="W71" s="1427">
        <f t="shared" si="32"/>
        <v>238.92415636485131</v>
      </c>
      <c r="X71" s="1479">
        <f t="shared" si="33"/>
        <v>0.93021954971332677</v>
      </c>
      <c r="Y71" s="1479">
        <f t="shared" si="34"/>
        <v>0.93021954971332677</v>
      </c>
      <c r="Z71" s="1479">
        <f t="shared" si="35"/>
        <v>0.59369032793690324</v>
      </c>
      <c r="AA71" s="1475" t="s">
        <v>704</v>
      </c>
      <c r="AB71" s="1427">
        <v>600</v>
      </c>
    </row>
    <row r="72" spans="1:28" s="1412" customFormat="1" ht="11.25" customHeight="1">
      <c r="A72" s="2846"/>
      <c r="B72" s="1443">
        <v>60</v>
      </c>
      <c r="C72" s="1427" t="s">
        <v>376</v>
      </c>
      <c r="D72" s="1427" t="s">
        <v>1122</v>
      </c>
      <c r="E72" s="1427" t="s">
        <v>1057</v>
      </c>
      <c r="F72" s="1475" t="s">
        <v>689</v>
      </c>
      <c r="G72" s="1427">
        <v>50</v>
      </c>
      <c r="H72" s="1427">
        <v>7</v>
      </c>
      <c r="I72" s="1427">
        <v>30</v>
      </c>
      <c r="J72" s="1427">
        <v>110</v>
      </c>
      <c r="K72" s="1427">
        <v>79</v>
      </c>
      <c r="L72" s="1427">
        <v>79</v>
      </c>
      <c r="M72" s="1477">
        <f t="shared" si="29"/>
        <v>1</v>
      </c>
      <c r="N72" s="1443">
        <v>60</v>
      </c>
      <c r="O72" s="1427">
        <v>7290</v>
      </c>
      <c r="P72" s="1427">
        <v>6339</v>
      </c>
      <c r="Q72" s="1427">
        <v>6339</v>
      </c>
      <c r="R72" s="1427">
        <v>21</v>
      </c>
      <c r="S72" s="1427">
        <v>21</v>
      </c>
      <c r="T72" s="1427">
        <f t="shared" si="30"/>
        <v>19.972602739726028</v>
      </c>
      <c r="U72" s="1427">
        <f t="shared" si="31"/>
        <v>190.90909090909091</v>
      </c>
      <c r="V72" s="1427">
        <f t="shared" si="31"/>
        <v>265.82278481012656</v>
      </c>
      <c r="W72" s="1427">
        <f t="shared" si="32"/>
        <v>252.81775619906367</v>
      </c>
      <c r="X72" s="1479">
        <f t="shared" si="33"/>
        <v>0.86954732510288069</v>
      </c>
      <c r="Y72" s="1479">
        <f t="shared" si="34"/>
        <v>0.86954732510288069</v>
      </c>
      <c r="Z72" s="1479">
        <f t="shared" si="35"/>
        <v>0.9510763209393347</v>
      </c>
      <c r="AA72" s="1475" t="s">
        <v>704</v>
      </c>
      <c r="AB72" s="1427">
        <v>1500</v>
      </c>
    </row>
    <row r="73" spans="1:28" s="1412" customFormat="1" ht="11.25" customHeight="1">
      <c r="A73" s="2846"/>
      <c r="B73" s="1436">
        <v>61</v>
      </c>
      <c r="C73" s="1436" t="s">
        <v>376</v>
      </c>
      <c r="D73" s="1436" t="s">
        <v>1123</v>
      </c>
      <c r="E73" s="1436" t="s">
        <v>1054</v>
      </c>
      <c r="F73" s="1438" t="s">
        <v>689</v>
      </c>
      <c r="G73" s="1436">
        <v>33</v>
      </c>
      <c r="H73" s="1436">
        <v>5</v>
      </c>
      <c r="I73" s="1436">
        <v>6</v>
      </c>
      <c r="J73" s="1436">
        <v>150</v>
      </c>
      <c r="K73" s="1436">
        <v>78</v>
      </c>
      <c r="L73" s="1436">
        <v>78</v>
      </c>
      <c r="M73" s="1510">
        <f t="shared" si="29"/>
        <v>1</v>
      </c>
      <c r="N73" s="1436">
        <v>61</v>
      </c>
      <c r="O73" s="1436">
        <v>8139</v>
      </c>
      <c r="P73" s="1436">
        <v>8139</v>
      </c>
      <c r="Q73" s="1436">
        <v>6261</v>
      </c>
      <c r="R73" s="1436">
        <v>33</v>
      </c>
      <c r="S73" s="1436">
        <v>32</v>
      </c>
      <c r="T73" s="1436">
        <f t="shared" si="30"/>
        <v>22.298630136986301</v>
      </c>
      <c r="U73" s="1436">
        <f t="shared" si="31"/>
        <v>220</v>
      </c>
      <c r="V73" s="1436">
        <f t="shared" si="31"/>
        <v>410.25641025641022</v>
      </c>
      <c r="W73" s="1436">
        <f t="shared" si="32"/>
        <v>285.87987355110647</v>
      </c>
      <c r="X73" s="1511">
        <f t="shared" si="33"/>
        <v>1</v>
      </c>
      <c r="Y73" s="1511">
        <f t="shared" si="34"/>
        <v>0.76925912274235164</v>
      </c>
      <c r="Z73" s="1511">
        <f t="shared" si="35"/>
        <v>0.6968321917808219</v>
      </c>
      <c r="AA73" s="1438" t="s">
        <v>1050</v>
      </c>
      <c r="AB73" s="1436">
        <v>2000</v>
      </c>
    </row>
    <row r="74" spans="1:28" s="1412" customFormat="1" ht="11.25" customHeight="1">
      <c r="A74" s="2846"/>
      <c r="B74" s="1443">
        <v>62</v>
      </c>
      <c r="C74" s="1443" t="s">
        <v>377</v>
      </c>
      <c r="D74" s="1443" t="s">
        <v>1124</v>
      </c>
      <c r="E74" s="1443" t="s">
        <v>1054</v>
      </c>
      <c r="F74" s="1445" t="s">
        <v>678</v>
      </c>
      <c r="G74" s="1443">
        <v>29</v>
      </c>
      <c r="H74" s="1443">
        <v>8</v>
      </c>
      <c r="I74" s="1443">
        <v>25</v>
      </c>
      <c r="J74" s="1443">
        <v>1154</v>
      </c>
      <c r="K74" s="1443">
        <v>1150</v>
      </c>
      <c r="L74" s="1443">
        <v>1150</v>
      </c>
      <c r="M74" s="1480">
        <f t="shared" si="29"/>
        <v>1</v>
      </c>
      <c r="N74" s="1443">
        <v>62</v>
      </c>
      <c r="O74" s="1443">
        <v>113150</v>
      </c>
      <c r="P74" s="1443">
        <v>99280</v>
      </c>
      <c r="Q74" s="1443">
        <v>95995</v>
      </c>
      <c r="R74" s="1443">
        <v>400</v>
      </c>
      <c r="S74" s="1443">
        <v>344</v>
      </c>
      <c r="T74" s="1443">
        <f t="shared" si="30"/>
        <v>310</v>
      </c>
      <c r="U74" s="1443">
        <f t="shared" si="31"/>
        <v>346.62045060658579</v>
      </c>
      <c r="V74" s="1443">
        <f t="shared" si="31"/>
        <v>299.13043478260869</v>
      </c>
      <c r="W74" s="1443">
        <f t="shared" si="32"/>
        <v>269.56521739130437</v>
      </c>
      <c r="X74" s="1483">
        <f t="shared" si="33"/>
        <v>0.8774193548387097</v>
      </c>
      <c r="Y74" s="1483">
        <f t="shared" si="34"/>
        <v>0.84838709677419355</v>
      </c>
      <c r="Z74" s="1448">
        <f t="shared" si="35"/>
        <v>0.90116279069767447</v>
      </c>
      <c r="AA74" s="1445" t="s">
        <v>704</v>
      </c>
      <c r="AB74" s="1443">
        <v>300</v>
      </c>
    </row>
    <row r="75" spans="1:28" s="1412" customFormat="1" ht="11.25" customHeight="1">
      <c r="A75" s="2846"/>
      <c r="B75" s="1427">
        <v>63</v>
      </c>
      <c r="C75" s="1427" t="s">
        <v>377</v>
      </c>
      <c r="D75" s="1427" t="s">
        <v>1125</v>
      </c>
      <c r="E75" s="1427" t="s">
        <v>1054</v>
      </c>
      <c r="F75" s="1475" t="s">
        <v>689</v>
      </c>
      <c r="G75" s="1427">
        <v>32</v>
      </c>
      <c r="H75" s="1427">
        <v>9</v>
      </c>
      <c r="I75" s="1427">
        <v>14</v>
      </c>
      <c r="J75" s="1427">
        <v>310</v>
      </c>
      <c r="K75" s="1427">
        <v>121</v>
      </c>
      <c r="L75" s="1427">
        <v>121</v>
      </c>
      <c r="M75" s="1477">
        <f t="shared" si="29"/>
        <v>1</v>
      </c>
      <c r="N75" s="1427">
        <v>63</v>
      </c>
      <c r="O75" s="1427">
        <v>8135</v>
      </c>
      <c r="P75" s="1427">
        <v>8135</v>
      </c>
      <c r="Q75" s="1427">
        <v>8135</v>
      </c>
      <c r="R75" s="1427">
        <v>25</v>
      </c>
      <c r="S75" s="1427">
        <v>25</v>
      </c>
      <c r="T75" s="1427">
        <f t="shared" si="30"/>
        <v>22.287671232876711</v>
      </c>
      <c r="U75" s="1427">
        <f t="shared" si="31"/>
        <v>80.645161290322577</v>
      </c>
      <c r="V75" s="1427">
        <f t="shared" si="31"/>
        <v>206.61157024793388</v>
      </c>
      <c r="W75" s="1427">
        <f t="shared" si="32"/>
        <v>184.19563002377447</v>
      </c>
      <c r="X75" s="1479">
        <f t="shared" si="33"/>
        <v>1</v>
      </c>
      <c r="Y75" s="1479">
        <f t="shared" si="34"/>
        <v>1</v>
      </c>
      <c r="Z75" s="1479">
        <f t="shared" si="35"/>
        <v>0.89150684931506841</v>
      </c>
      <c r="AA75" s="1475" t="s">
        <v>704</v>
      </c>
      <c r="AB75" s="1427">
        <v>3000</v>
      </c>
    </row>
    <row r="76" spans="1:28" s="1412" customFormat="1" ht="11.25" customHeight="1">
      <c r="A76" s="2846"/>
      <c r="B76" s="1436">
        <v>64</v>
      </c>
      <c r="C76" s="1436" t="s">
        <v>377</v>
      </c>
      <c r="D76" s="1436" t="s">
        <v>1126</v>
      </c>
      <c r="E76" s="1436" t="s">
        <v>1054</v>
      </c>
      <c r="F76" s="1438" t="s">
        <v>689</v>
      </c>
      <c r="G76" s="1436">
        <v>34</v>
      </c>
      <c r="H76" s="1436">
        <v>9</v>
      </c>
      <c r="I76" s="1436">
        <v>9</v>
      </c>
      <c r="J76" s="1436">
        <v>150</v>
      </c>
      <c r="K76" s="1436">
        <v>72</v>
      </c>
      <c r="L76" s="1436">
        <v>73</v>
      </c>
      <c r="M76" s="1510">
        <f t="shared" si="29"/>
        <v>0.98630136986301364</v>
      </c>
      <c r="N76" s="1436">
        <v>64</v>
      </c>
      <c r="O76" s="1436">
        <v>8020</v>
      </c>
      <c r="P76" s="1436">
        <v>8020</v>
      </c>
      <c r="Q76" s="1436">
        <v>8020</v>
      </c>
      <c r="R76" s="1436">
        <v>25</v>
      </c>
      <c r="S76" s="1436">
        <v>24</v>
      </c>
      <c r="T76" s="1436">
        <f t="shared" si="30"/>
        <v>21.972602739726028</v>
      </c>
      <c r="U76" s="1436">
        <f t="shared" si="31"/>
        <v>166.66666666666666</v>
      </c>
      <c r="V76" s="1436">
        <f t="shared" si="31"/>
        <v>333.33333333333331</v>
      </c>
      <c r="W76" s="1436">
        <f t="shared" si="32"/>
        <v>305.17503805175039</v>
      </c>
      <c r="X76" s="1511">
        <f t="shared" si="33"/>
        <v>1</v>
      </c>
      <c r="Y76" s="1511">
        <f t="shared" si="34"/>
        <v>1</v>
      </c>
      <c r="Z76" s="1511">
        <f t="shared" si="35"/>
        <v>0.91552511415525117</v>
      </c>
      <c r="AA76" s="1438" t="s">
        <v>1050</v>
      </c>
      <c r="AB76" s="1436">
        <v>833</v>
      </c>
    </row>
    <row r="77" spans="1:28" s="1412" customFormat="1" ht="11.25" customHeight="1">
      <c r="A77" s="2846"/>
      <c r="B77" s="1459">
        <v>65</v>
      </c>
      <c r="C77" s="1459" t="s">
        <v>378</v>
      </c>
      <c r="D77" s="1459" t="s">
        <v>1127</v>
      </c>
      <c r="E77" s="1459" t="s">
        <v>1057</v>
      </c>
      <c r="F77" s="1461" t="s">
        <v>678</v>
      </c>
      <c r="G77" s="1459">
        <v>24</v>
      </c>
      <c r="H77" s="1459">
        <v>1</v>
      </c>
      <c r="I77" s="1459">
        <v>11</v>
      </c>
      <c r="J77" s="1459">
        <v>200</v>
      </c>
      <c r="K77" s="1459">
        <v>122</v>
      </c>
      <c r="L77" s="1459">
        <v>130</v>
      </c>
      <c r="M77" s="1462">
        <f t="shared" si="29"/>
        <v>0.93846153846153846</v>
      </c>
      <c r="N77" s="1459">
        <v>65</v>
      </c>
      <c r="O77" s="1459">
        <v>18250</v>
      </c>
      <c r="P77" s="1459">
        <v>11969</v>
      </c>
      <c r="Q77" s="1459">
        <v>11969</v>
      </c>
      <c r="R77" s="1459">
        <v>50</v>
      </c>
      <c r="S77" s="1459">
        <v>50</v>
      </c>
      <c r="T77" s="1459">
        <f t="shared" si="30"/>
        <v>50</v>
      </c>
      <c r="U77" s="1459">
        <f t="shared" si="31"/>
        <v>250</v>
      </c>
      <c r="V77" s="1459">
        <f t="shared" si="31"/>
        <v>409.8360655737705</v>
      </c>
      <c r="W77" s="1459">
        <f t="shared" si="32"/>
        <v>409.8360655737705</v>
      </c>
      <c r="X77" s="1464">
        <f t="shared" si="33"/>
        <v>0.65583561643835619</v>
      </c>
      <c r="Y77" s="1464">
        <f t="shared" si="34"/>
        <v>0.65583561643835619</v>
      </c>
      <c r="Z77" s="1464">
        <f t="shared" si="35"/>
        <v>1</v>
      </c>
      <c r="AA77" s="1461" t="s">
        <v>680</v>
      </c>
      <c r="AB77" s="1459">
        <v>2678</v>
      </c>
    </row>
    <row r="78" spans="1:28" s="1412" customFormat="1" ht="11.25" customHeight="1" thickBot="1">
      <c r="A78" s="2846"/>
      <c r="B78" s="1443">
        <v>66</v>
      </c>
      <c r="C78" s="1513" t="s">
        <v>379</v>
      </c>
      <c r="D78" s="1513" t="s">
        <v>1128</v>
      </c>
      <c r="E78" s="1513" t="s">
        <v>1054</v>
      </c>
      <c r="F78" s="1523" t="s">
        <v>1129</v>
      </c>
      <c r="G78" s="1513">
        <v>14</v>
      </c>
      <c r="H78" s="1513">
        <v>1</v>
      </c>
      <c r="I78" s="1513">
        <v>21</v>
      </c>
      <c r="J78" s="1513">
        <v>800</v>
      </c>
      <c r="K78" s="1513">
        <v>506</v>
      </c>
      <c r="L78" s="1513">
        <v>506</v>
      </c>
      <c r="M78" s="1514">
        <f t="shared" si="29"/>
        <v>1</v>
      </c>
      <c r="N78" s="1443">
        <v>66</v>
      </c>
      <c r="O78" s="1513">
        <v>52000</v>
      </c>
      <c r="P78" s="1513">
        <v>52001</v>
      </c>
      <c r="Q78" s="1513">
        <v>52000</v>
      </c>
      <c r="R78" s="1513">
        <v>400</v>
      </c>
      <c r="S78" s="1513">
        <v>160</v>
      </c>
      <c r="T78" s="1513">
        <f t="shared" si="30"/>
        <v>142.46575342465752</v>
      </c>
      <c r="U78" s="1513">
        <f t="shared" si="31"/>
        <v>500</v>
      </c>
      <c r="V78" s="1513">
        <f t="shared" si="31"/>
        <v>316.20553359683794</v>
      </c>
      <c r="W78" s="1513">
        <f t="shared" si="32"/>
        <v>281.55287238074612</v>
      </c>
      <c r="X78" s="1516">
        <f t="shared" si="33"/>
        <v>1.0000192307692308</v>
      </c>
      <c r="Y78" s="1516">
        <f t="shared" si="34"/>
        <v>1</v>
      </c>
      <c r="Z78" s="1516">
        <f t="shared" si="35"/>
        <v>0.89041095890410948</v>
      </c>
      <c r="AA78" s="1523" t="s">
        <v>680</v>
      </c>
      <c r="AB78" s="1513">
        <v>800</v>
      </c>
    </row>
    <row r="79" spans="1:28" s="1412" customFormat="1" ht="11.25" customHeight="1" thickTop="1">
      <c r="A79" s="2846"/>
      <c r="B79" s="1493"/>
      <c r="C79" s="1494"/>
      <c r="D79" s="1494" t="s">
        <v>113</v>
      </c>
      <c r="E79" s="1495"/>
      <c r="F79" s="1496"/>
      <c r="G79" s="1495"/>
      <c r="H79" s="1495"/>
      <c r="I79" s="1495"/>
      <c r="J79" s="1517">
        <f>SUM(J58:J78)</f>
        <v>8666</v>
      </c>
      <c r="K79" s="1517">
        <f t="shared" ref="K79:L79" si="36">SUM(K58:K78)</f>
        <v>6690</v>
      </c>
      <c r="L79" s="1517">
        <f t="shared" si="36"/>
        <v>6699</v>
      </c>
      <c r="M79" s="1518">
        <f t="shared" si="29"/>
        <v>0.99865651589789517</v>
      </c>
      <c r="N79" s="1493"/>
      <c r="O79" s="1517">
        <f t="shared" ref="O79:T79" si="37">SUM(O58:O78)</f>
        <v>920778</v>
      </c>
      <c r="P79" s="1517">
        <f t="shared" si="37"/>
        <v>637410</v>
      </c>
      <c r="Q79" s="1517">
        <f t="shared" si="37"/>
        <v>579575</v>
      </c>
      <c r="R79" s="1517">
        <f t="shared" si="37"/>
        <v>3654</v>
      </c>
      <c r="S79" s="1517">
        <f t="shared" si="37"/>
        <v>3520</v>
      </c>
      <c r="T79" s="1517">
        <f t="shared" si="37"/>
        <v>2522.6794520547942</v>
      </c>
      <c r="U79" s="1517">
        <f t="shared" ref="U79:V79" si="38">(R79/J79)*1000</f>
        <v>421.64781906300487</v>
      </c>
      <c r="V79" s="1517">
        <f t="shared" si="38"/>
        <v>526.15844544095671</v>
      </c>
      <c r="W79" s="1517">
        <f t="shared" si="32"/>
        <v>377.08213035198719</v>
      </c>
      <c r="X79" s="1519">
        <f t="shared" si="33"/>
        <v>0.69225155249148007</v>
      </c>
      <c r="Y79" s="1519">
        <f t="shared" si="34"/>
        <v>0.62944053832737101</v>
      </c>
      <c r="Z79" s="1519">
        <f t="shared" si="35"/>
        <v>0.71667029887920286</v>
      </c>
      <c r="AA79" s="1499" t="s">
        <v>1087</v>
      </c>
      <c r="AB79" s="1500">
        <f>AVERAGE(AB58:AB78)</f>
        <v>1616.3333333333333</v>
      </c>
    </row>
    <row r="80" spans="1:28" s="1412" customFormat="1" ht="11.25" customHeight="1">
      <c r="A80" s="2849"/>
      <c r="B80" s="1501"/>
      <c r="C80" s="1502"/>
      <c r="D80" s="1502"/>
      <c r="E80" s="1503"/>
      <c r="F80" s="1504"/>
      <c r="G80" s="1503"/>
      <c r="H80" s="1503"/>
      <c r="I80" s="1503"/>
      <c r="J80" s="1503"/>
      <c r="K80" s="1503"/>
      <c r="L80" s="1503"/>
      <c r="M80" s="1505"/>
      <c r="N80" s="1501"/>
      <c r="O80" s="1503"/>
      <c r="P80" s="1503"/>
      <c r="Q80" s="1503"/>
      <c r="R80" s="1503"/>
      <c r="S80" s="1503"/>
      <c r="T80" s="1503"/>
      <c r="U80" s="1503"/>
      <c r="V80" s="1503"/>
      <c r="W80" s="1503"/>
      <c r="X80" s="1506"/>
      <c r="Y80" s="1506"/>
      <c r="Z80" s="1506"/>
      <c r="AA80" s="1507"/>
      <c r="AB80" s="1503"/>
    </row>
    <row r="81" spans="1:28" s="1412" customFormat="1" ht="11.25" customHeight="1">
      <c r="A81" s="2848" t="s">
        <v>1130</v>
      </c>
      <c r="B81" s="1459">
        <v>67</v>
      </c>
      <c r="C81" s="1459" t="s">
        <v>383</v>
      </c>
      <c r="D81" s="1459" t="s">
        <v>1131</v>
      </c>
      <c r="E81" s="1459" t="s">
        <v>1048</v>
      </c>
      <c r="F81" s="1461" t="s">
        <v>678</v>
      </c>
      <c r="G81" s="1459">
        <v>23</v>
      </c>
      <c r="H81" s="1459">
        <v>11</v>
      </c>
      <c r="I81" s="1459">
        <v>25</v>
      </c>
      <c r="J81" s="1459">
        <v>2070</v>
      </c>
      <c r="K81" s="1459">
        <v>1705</v>
      </c>
      <c r="L81" s="1459">
        <v>1706</v>
      </c>
      <c r="M81" s="1462">
        <f t="shared" ref="M81:M92" si="39">K81/L81</f>
        <v>0.99941383352872215</v>
      </c>
      <c r="N81" s="1459">
        <v>67</v>
      </c>
      <c r="O81" s="1459">
        <v>270376</v>
      </c>
      <c r="P81" s="1459">
        <v>195347</v>
      </c>
      <c r="Q81" s="1459">
        <v>189205</v>
      </c>
      <c r="R81" s="1459">
        <v>1220</v>
      </c>
      <c r="S81" s="1459">
        <v>1010</v>
      </c>
      <c r="T81" s="1459">
        <f t="shared" ref="T81:T91" si="40">O81/365</f>
        <v>740.75616438356167</v>
      </c>
      <c r="U81" s="1459">
        <f t="shared" ref="U81:V92" si="41">(R81/J81)*1000</f>
        <v>589.37198067632846</v>
      </c>
      <c r="V81" s="1459">
        <f t="shared" si="41"/>
        <v>592.37536656891496</v>
      </c>
      <c r="W81" s="1459">
        <f t="shared" ref="W81:W92" si="42">(T81/K81)*1000</f>
        <v>434.4610934800948</v>
      </c>
      <c r="X81" s="1464">
        <f t="shared" ref="X81:X92" si="43">P81/O81</f>
        <v>0.72250125750806282</v>
      </c>
      <c r="Y81" s="1464">
        <f t="shared" ref="Y81:Y92" si="44">Q81/O81</f>
        <v>0.6997847442080658</v>
      </c>
      <c r="Z81" s="1524">
        <f t="shared" ref="Z81:Z92" si="45">T81/S81</f>
        <v>0.73342194493421953</v>
      </c>
      <c r="AA81" s="1461" t="s">
        <v>680</v>
      </c>
      <c r="AB81" s="1460">
        <v>1400</v>
      </c>
    </row>
    <row r="82" spans="1:28" s="1412" customFormat="1" ht="11.25" customHeight="1">
      <c r="A82" s="2846"/>
      <c r="B82" s="1443">
        <v>68</v>
      </c>
      <c r="C82" s="1465" t="s">
        <v>387</v>
      </c>
      <c r="D82" s="1465" t="s">
        <v>1132</v>
      </c>
      <c r="E82" s="1465" t="s">
        <v>1057</v>
      </c>
      <c r="F82" s="1467" t="s">
        <v>678</v>
      </c>
      <c r="G82" s="1465">
        <v>30</v>
      </c>
      <c r="H82" s="1465">
        <v>3</v>
      </c>
      <c r="I82" s="1465">
        <v>22</v>
      </c>
      <c r="J82" s="1465">
        <v>2630</v>
      </c>
      <c r="K82" s="1465">
        <v>2594</v>
      </c>
      <c r="L82" s="1465">
        <v>2605</v>
      </c>
      <c r="M82" s="1468">
        <f t="shared" si="39"/>
        <v>0.99577735124760081</v>
      </c>
      <c r="N82" s="1443">
        <v>68</v>
      </c>
      <c r="O82" s="1465">
        <v>270384</v>
      </c>
      <c r="P82" s="1465">
        <v>261172</v>
      </c>
      <c r="Q82" s="1465">
        <v>260672</v>
      </c>
      <c r="R82" s="1465">
        <v>860</v>
      </c>
      <c r="S82" s="1465">
        <v>1077</v>
      </c>
      <c r="T82" s="1465">
        <f t="shared" si="40"/>
        <v>740.77808219178087</v>
      </c>
      <c r="U82" s="1465">
        <f t="shared" si="41"/>
        <v>326.99619771863121</v>
      </c>
      <c r="V82" s="1465">
        <f t="shared" si="41"/>
        <v>415.18889745566696</v>
      </c>
      <c r="W82" s="1465">
        <f t="shared" si="42"/>
        <v>285.57366314255239</v>
      </c>
      <c r="X82" s="1470">
        <f t="shared" si="43"/>
        <v>0.96592993668264393</v>
      </c>
      <c r="Y82" s="1470">
        <f t="shared" si="44"/>
        <v>0.96408071483519731</v>
      </c>
      <c r="Z82" s="1525">
        <f t="shared" si="45"/>
        <v>0.68781623230434619</v>
      </c>
      <c r="AA82" s="1467" t="s">
        <v>680</v>
      </c>
      <c r="AB82" s="1466">
        <v>1836</v>
      </c>
    </row>
    <row r="83" spans="1:28" s="1412" customFormat="1" ht="11.25" customHeight="1">
      <c r="A83" s="2846"/>
      <c r="B83" s="1459">
        <v>69</v>
      </c>
      <c r="C83" s="1459" t="s">
        <v>388</v>
      </c>
      <c r="D83" s="1459" t="s">
        <v>1133</v>
      </c>
      <c r="E83" s="1459" t="s">
        <v>1057</v>
      </c>
      <c r="F83" s="1461" t="s">
        <v>678</v>
      </c>
      <c r="G83" s="1459">
        <v>27</v>
      </c>
      <c r="H83" s="1459">
        <v>3</v>
      </c>
      <c r="I83" s="1459">
        <v>23</v>
      </c>
      <c r="J83" s="1460">
        <v>4742</v>
      </c>
      <c r="K83" s="1459">
        <v>4130</v>
      </c>
      <c r="L83" s="1459">
        <v>4376</v>
      </c>
      <c r="M83" s="1462">
        <f t="shared" si="39"/>
        <v>0.94378427787934183</v>
      </c>
      <c r="N83" s="1459">
        <v>69</v>
      </c>
      <c r="O83" s="1459">
        <v>768803</v>
      </c>
      <c r="P83" s="1459">
        <v>464143</v>
      </c>
      <c r="Q83" s="1459">
        <v>448109</v>
      </c>
      <c r="R83" s="1459">
        <v>2860</v>
      </c>
      <c r="S83" s="1459">
        <v>2787</v>
      </c>
      <c r="T83" s="1459">
        <f t="shared" si="40"/>
        <v>2106.3095890410959</v>
      </c>
      <c r="U83" s="1459">
        <f t="shared" si="41"/>
        <v>603.12104597216364</v>
      </c>
      <c r="V83" s="1459">
        <f t="shared" si="41"/>
        <v>674.81840193704602</v>
      </c>
      <c r="W83" s="1459">
        <f t="shared" si="42"/>
        <v>510.0023218017181</v>
      </c>
      <c r="X83" s="1464">
        <f t="shared" si="43"/>
        <v>0.60372162959821962</v>
      </c>
      <c r="Y83" s="1464">
        <f t="shared" si="44"/>
        <v>0.5828658316890023</v>
      </c>
      <c r="Z83" s="1524">
        <f t="shared" si="45"/>
        <v>0.75576232114858122</v>
      </c>
      <c r="AA83" s="1419" t="s">
        <v>680</v>
      </c>
      <c r="AB83" s="1420">
        <v>1780</v>
      </c>
    </row>
    <row r="84" spans="1:28" s="1412" customFormat="1" ht="11.25" customHeight="1">
      <c r="A84" s="2846"/>
      <c r="B84" s="1443">
        <v>70</v>
      </c>
      <c r="C84" s="1459" t="s">
        <v>390</v>
      </c>
      <c r="D84" s="1459" t="s">
        <v>390</v>
      </c>
      <c r="E84" s="1459" t="s">
        <v>1068</v>
      </c>
      <c r="F84" s="1461" t="s">
        <v>678</v>
      </c>
      <c r="G84" s="1459">
        <v>14</v>
      </c>
      <c r="H84" s="1459">
        <v>3</v>
      </c>
      <c r="I84" s="1459">
        <v>27</v>
      </c>
      <c r="J84" s="1459">
        <v>840</v>
      </c>
      <c r="K84" s="1459">
        <v>398</v>
      </c>
      <c r="L84" s="1459">
        <v>401</v>
      </c>
      <c r="M84" s="1462">
        <f t="shared" si="39"/>
        <v>0.99251870324189528</v>
      </c>
      <c r="N84" s="1443">
        <v>70</v>
      </c>
      <c r="O84" s="1459">
        <v>60731</v>
      </c>
      <c r="P84" s="1459">
        <v>52802</v>
      </c>
      <c r="Q84" s="1459">
        <v>52802</v>
      </c>
      <c r="R84" s="1459">
        <v>360</v>
      </c>
      <c r="S84" s="1459">
        <v>280</v>
      </c>
      <c r="T84" s="1459">
        <f t="shared" si="40"/>
        <v>166.38630136986302</v>
      </c>
      <c r="U84" s="1459">
        <f t="shared" si="41"/>
        <v>428.57142857142856</v>
      </c>
      <c r="V84" s="1459">
        <f t="shared" si="41"/>
        <v>703.5175879396985</v>
      </c>
      <c r="W84" s="1459">
        <f t="shared" si="42"/>
        <v>418.05603359262068</v>
      </c>
      <c r="X84" s="1464">
        <f t="shared" si="43"/>
        <v>0.86944064810393373</v>
      </c>
      <c r="Y84" s="1464">
        <f t="shared" si="44"/>
        <v>0.86944064810393373</v>
      </c>
      <c r="Z84" s="1524">
        <f t="shared" si="45"/>
        <v>0.59423679060665369</v>
      </c>
      <c r="AA84" s="1461" t="s">
        <v>704</v>
      </c>
      <c r="AB84" s="1460">
        <v>1600</v>
      </c>
    </row>
    <row r="85" spans="1:28" s="1412" customFormat="1" ht="11.25" customHeight="1">
      <c r="A85" s="2846"/>
      <c r="B85" s="1471">
        <v>71</v>
      </c>
      <c r="C85" s="1418" t="s">
        <v>391</v>
      </c>
      <c r="D85" s="1418" t="s">
        <v>1134</v>
      </c>
      <c r="E85" s="1418" t="s">
        <v>1068</v>
      </c>
      <c r="F85" s="1419" t="s">
        <v>678</v>
      </c>
      <c r="G85" s="1418">
        <v>30</v>
      </c>
      <c r="H85" s="1418">
        <v>3</v>
      </c>
      <c r="I85" s="1418">
        <v>28</v>
      </c>
      <c r="J85" s="1418">
        <v>1300</v>
      </c>
      <c r="K85" s="1418">
        <v>749</v>
      </c>
      <c r="L85" s="1418">
        <v>811</v>
      </c>
      <c r="M85" s="1487">
        <f t="shared" si="39"/>
        <v>0.92355117139334153</v>
      </c>
      <c r="N85" s="1471">
        <v>71</v>
      </c>
      <c r="O85" s="1418">
        <v>148232</v>
      </c>
      <c r="P85" s="1418">
        <v>106134</v>
      </c>
      <c r="Q85" s="1418">
        <v>94424</v>
      </c>
      <c r="R85" s="1418">
        <v>770</v>
      </c>
      <c r="S85" s="1418">
        <v>730</v>
      </c>
      <c r="T85" s="1418">
        <f t="shared" si="40"/>
        <v>406.11506849315066</v>
      </c>
      <c r="U85" s="1418">
        <f t="shared" si="41"/>
        <v>592.30769230769226</v>
      </c>
      <c r="V85" s="1418">
        <f t="shared" si="41"/>
        <v>974.63284379172228</v>
      </c>
      <c r="W85" s="1418">
        <f t="shared" si="42"/>
        <v>542.20970426321844</v>
      </c>
      <c r="X85" s="1489">
        <f t="shared" si="43"/>
        <v>0.71599924442765395</v>
      </c>
      <c r="Y85" s="1489">
        <f t="shared" si="44"/>
        <v>0.63700145717523882</v>
      </c>
      <c r="Z85" s="1424">
        <f t="shared" si="45"/>
        <v>0.55632201163445294</v>
      </c>
      <c r="AA85" s="1419" t="s">
        <v>704</v>
      </c>
      <c r="AB85" s="1420">
        <v>1200</v>
      </c>
    </row>
    <row r="86" spans="1:28" s="1412" customFormat="1" ht="11.25" customHeight="1">
      <c r="A86" s="2846"/>
      <c r="B86" s="1427">
        <v>72</v>
      </c>
      <c r="C86" s="1453" t="s">
        <v>391</v>
      </c>
      <c r="D86" s="1453" t="s">
        <v>1135</v>
      </c>
      <c r="E86" s="1453" t="s">
        <v>1068</v>
      </c>
      <c r="F86" s="1454" t="s">
        <v>689</v>
      </c>
      <c r="G86" s="1453">
        <v>54</v>
      </c>
      <c r="H86" s="1453">
        <v>4</v>
      </c>
      <c r="I86" s="1453">
        <v>1</v>
      </c>
      <c r="J86" s="1453">
        <v>140</v>
      </c>
      <c r="K86" s="1453">
        <v>40</v>
      </c>
      <c r="L86" s="1453">
        <v>40</v>
      </c>
      <c r="M86" s="1490">
        <f t="shared" si="39"/>
        <v>1</v>
      </c>
      <c r="N86" s="1427">
        <v>72</v>
      </c>
      <c r="O86" s="1453">
        <v>7992</v>
      </c>
      <c r="P86" s="1453">
        <v>5722</v>
      </c>
      <c r="Q86" s="1453">
        <v>5091</v>
      </c>
      <c r="R86" s="1453">
        <v>40</v>
      </c>
      <c r="S86" s="1453">
        <v>40</v>
      </c>
      <c r="T86" s="1453">
        <f t="shared" si="40"/>
        <v>21.895890410958906</v>
      </c>
      <c r="U86" s="1453">
        <f t="shared" si="41"/>
        <v>285.71428571428572</v>
      </c>
      <c r="V86" s="1453">
        <f t="shared" si="41"/>
        <v>1000</v>
      </c>
      <c r="W86" s="1453">
        <f t="shared" si="42"/>
        <v>547.39726027397262</v>
      </c>
      <c r="X86" s="1492">
        <f t="shared" si="43"/>
        <v>0.71596596596596596</v>
      </c>
      <c r="Y86" s="1492">
        <f t="shared" si="44"/>
        <v>0.63701201201201196</v>
      </c>
      <c r="Z86" s="1457">
        <f t="shared" si="45"/>
        <v>0.54739726027397262</v>
      </c>
      <c r="AA86" s="1454" t="s">
        <v>704</v>
      </c>
      <c r="AB86" s="1452">
        <v>1200</v>
      </c>
    </row>
    <row r="87" spans="1:28" s="1412" customFormat="1" ht="11.25" customHeight="1">
      <c r="A87" s="2846"/>
      <c r="B87" s="1459">
        <v>73</v>
      </c>
      <c r="C87" s="1459" t="s">
        <v>392</v>
      </c>
      <c r="D87" s="1459" t="s">
        <v>392</v>
      </c>
      <c r="E87" s="1459" t="s">
        <v>1068</v>
      </c>
      <c r="F87" s="1461" t="s">
        <v>689</v>
      </c>
      <c r="G87" s="1459">
        <v>61</v>
      </c>
      <c r="H87" s="1459">
        <v>5</v>
      </c>
      <c r="I87" s="1459">
        <v>30</v>
      </c>
      <c r="J87" s="1459">
        <v>4100</v>
      </c>
      <c r="K87" s="1459">
        <v>3645</v>
      </c>
      <c r="L87" s="1459">
        <v>3661</v>
      </c>
      <c r="M87" s="1462">
        <f t="shared" si="39"/>
        <v>0.99562960939633982</v>
      </c>
      <c r="N87" s="1459">
        <v>73</v>
      </c>
      <c r="O87" s="1459">
        <v>454847</v>
      </c>
      <c r="P87" s="1459">
        <v>418395</v>
      </c>
      <c r="Q87" s="1459">
        <v>406244</v>
      </c>
      <c r="R87" s="1459">
        <v>1520</v>
      </c>
      <c r="S87" s="1459">
        <v>1808</v>
      </c>
      <c r="T87" s="1459">
        <f t="shared" si="40"/>
        <v>1246.1561643835616</v>
      </c>
      <c r="U87" s="1459">
        <f t="shared" si="41"/>
        <v>370.73170731707319</v>
      </c>
      <c r="V87" s="1459">
        <f t="shared" si="41"/>
        <v>496.02194787379972</v>
      </c>
      <c r="W87" s="1459">
        <f t="shared" si="42"/>
        <v>341.88097788300729</v>
      </c>
      <c r="X87" s="1464">
        <f t="shared" si="43"/>
        <v>0.91985876569483804</v>
      </c>
      <c r="Y87" s="1464">
        <f t="shared" si="44"/>
        <v>0.89314428807928825</v>
      </c>
      <c r="Z87" s="1524">
        <f t="shared" si="45"/>
        <v>0.68924566614135052</v>
      </c>
      <c r="AA87" s="1461" t="s">
        <v>680</v>
      </c>
      <c r="AB87" s="1460">
        <v>1540</v>
      </c>
    </row>
    <row r="88" spans="1:28" s="1412" customFormat="1" ht="11.25" customHeight="1">
      <c r="A88" s="2846"/>
      <c r="B88" s="1443">
        <v>74</v>
      </c>
      <c r="C88" s="1459" t="s">
        <v>393</v>
      </c>
      <c r="D88" s="1459" t="s">
        <v>393</v>
      </c>
      <c r="E88" s="1459" t="s">
        <v>1068</v>
      </c>
      <c r="F88" s="1461" t="s">
        <v>678</v>
      </c>
      <c r="G88" s="1459">
        <v>6</v>
      </c>
      <c r="H88" s="1459">
        <v>3</v>
      </c>
      <c r="I88" s="1459">
        <v>31</v>
      </c>
      <c r="J88" s="1459">
        <v>720</v>
      </c>
      <c r="K88" s="1459">
        <v>525</v>
      </c>
      <c r="L88" s="1459">
        <v>525</v>
      </c>
      <c r="M88" s="1462">
        <f t="shared" si="39"/>
        <v>1</v>
      </c>
      <c r="N88" s="1443">
        <v>74</v>
      </c>
      <c r="O88" s="1459">
        <v>76864</v>
      </c>
      <c r="P88" s="1459">
        <v>76864</v>
      </c>
      <c r="Q88" s="1459">
        <v>76864</v>
      </c>
      <c r="R88" s="1459">
        <v>281</v>
      </c>
      <c r="S88" s="1459">
        <v>280</v>
      </c>
      <c r="T88" s="1459">
        <f t="shared" si="40"/>
        <v>210.58630136986301</v>
      </c>
      <c r="U88" s="1459">
        <f t="shared" si="41"/>
        <v>390.27777777777777</v>
      </c>
      <c r="V88" s="1459">
        <f t="shared" si="41"/>
        <v>533.33333333333337</v>
      </c>
      <c r="W88" s="1459">
        <f t="shared" si="42"/>
        <v>401.11676451402479</v>
      </c>
      <c r="X88" s="1464">
        <f t="shared" si="43"/>
        <v>1</v>
      </c>
      <c r="Y88" s="1464">
        <f t="shared" si="44"/>
        <v>1</v>
      </c>
      <c r="Z88" s="1524">
        <f t="shared" si="45"/>
        <v>0.75209393346379649</v>
      </c>
      <c r="AA88" s="1461" t="s">
        <v>680</v>
      </c>
      <c r="AB88" s="1460">
        <v>1600</v>
      </c>
    </row>
    <row r="89" spans="1:28" s="1412" customFormat="1" ht="11.25" customHeight="1">
      <c r="A89" s="2846"/>
      <c r="B89" s="1459">
        <v>75</v>
      </c>
      <c r="C89" s="1459" t="s">
        <v>394</v>
      </c>
      <c r="D89" s="1459" t="s">
        <v>1136</v>
      </c>
      <c r="E89" s="1459" t="s">
        <v>1068</v>
      </c>
      <c r="F89" s="1461" t="s">
        <v>678</v>
      </c>
      <c r="G89" s="1459">
        <v>29</v>
      </c>
      <c r="H89" s="1459">
        <v>4</v>
      </c>
      <c r="I89" s="1459">
        <v>1</v>
      </c>
      <c r="J89" s="1459">
        <v>1180</v>
      </c>
      <c r="K89" s="1459">
        <v>961</v>
      </c>
      <c r="L89" s="1459">
        <v>961</v>
      </c>
      <c r="M89" s="1462">
        <f t="shared" si="39"/>
        <v>1</v>
      </c>
      <c r="N89" s="1459">
        <v>75</v>
      </c>
      <c r="O89" s="1459">
        <v>133327</v>
      </c>
      <c r="P89" s="1459">
        <v>116226</v>
      </c>
      <c r="Q89" s="1459">
        <v>116226</v>
      </c>
      <c r="R89" s="1459">
        <v>852</v>
      </c>
      <c r="S89" s="1459">
        <v>758</v>
      </c>
      <c r="T89" s="1459">
        <f t="shared" si="40"/>
        <v>365.27945205479455</v>
      </c>
      <c r="U89" s="1459">
        <f t="shared" si="41"/>
        <v>722.03389830508479</v>
      </c>
      <c r="V89" s="1459">
        <f t="shared" si="41"/>
        <v>788.76170655567114</v>
      </c>
      <c r="W89" s="1459">
        <f t="shared" si="42"/>
        <v>380.10348809031689</v>
      </c>
      <c r="X89" s="1464">
        <f t="shared" si="43"/>
        <v>0.87173640747935532</v>
      </c>
      <c r="Y89" s="1464">
        <f t="shared" si="44"/>
        <v>0.87173640747935532</v>
      </c>
      <c r="Z89" s="1524">
        <f t="shared" si="45"/>
        <v>0.48189901326490048</v>
      </c>
      <c r="AA89" s="1461" t="s">
        <v>680</v>
      </c>
      <c r="AB89" s="1460">
        <v>2100</v>
      </c>
    </row>
    <row r="90" spans="1:28" s="1412" customFormat="1" ht="11.25" customHeight="1">
      <c r="A90" s="2846"/>
      <c r="B90" s="1465">
        <v>76</v>
      </c>
      <c r="C90" s="1465" t="s">
        <v>395</v>
      </c>
      <c r="D90" s="1465" t="s">
        <v>395</v>
      </c>
      <c r="E90" s="1465" t="s">
        <v>1068</v>
      </c>
      <c r="F90" s="1467" t="s">
        <v>678</v>
      </c>
      <c r="G90" s="1465">
        <v>23</v>
      </c>
      <c r="H90" s="1465">
        <v>3</v>
      </c>
      <c r="I90" s="1465">
        <v>31</v>
      </c>
      <c r="J90" s="1465">
        <v>1776</v>
      </c>
      <c r="K90" s="1465">
        <v>1561</v>
      </c>
      <c r="L90" s="1465">
        <v>1564</v>
      </c>
      <c r="M90" s="1468">
        <f t="shared" si="39"/>
        <v>0.99808184143222511</v>
      </c>
      <c r="N90" s="1465">
        <v>76</v>
      </c>
      <c r="O90" s="1465">
        <v>192936</v>
      </c>
      <c r="P90" s="1465">
        <v>137282</v>
      </c>
      <c r="Q90" s="1465">
        <v>126461</v>
      </c>
      <c r="R90" s="1466">
        <v>529</v>
      </c>
      <c r="S90" s="1465">
        <v>529</v>
      </c>
      <c r="T90" s="1465">
        <f t="shared" si="40"/>
        <v>528.59178082191784</v>
      </c>
      <c r="U90" s="1465">
        <f t="shared" si="41"/>
        <v>297.86036036036035</v>
      </c>
      <c r="V90" s="1465">
        <f t="shared" si="41"/>
        <v>338.88532991672002</v>
      </c>
      <c r="W90" s="1465">
        <f t="shared" si="42"/>
        <v>338.62381859187565</v>
      </c>
      <c r="X90" s="1470">
        <f t="shared" si="43"/>
        <v>0.71154165111746903</v>
      </c>
      <c r="Y90" s="1470">
        <f t="shared" si="44"/>
        <v>0.65545569515279678</v>
      </c>
      <c r="Z90" s="1470">
        <f t="shared" si="45"/>
        <v>0.99922831913406018</v>
      </c>
      <c r="AA90" s="1467" t="s">
        <v>680</v>
      </c>
      <c r="AB90" s="1466">
        <v>1790</v>
      </c>
    </row>
    <row r="91" spans="1:28" s="1412" customFormat="1" ht="11.25" customHeight="1" thickBot="1">
      <c r="A91" s="2846"/>
      <c r="B91" s="1526">
        <v>77</v>
      </c>
      <c r="C91" s="1427" t="s">
        <v>398</v>
      </c>
      <c r="D91" s="1427" t="s">
        <v>1137</v>
      </c>
      <c r="E91" s="1427" t="s">
        <v>1068</v>
      </c>
      <c r="F91" s="1475" t="s">
        <v>678</v>
      </c>
      <c r="G91" s="1427">
        <v>30</v>
      </c>
      <c r="H91" s="1427">
        <v>3</v>
      </c>
      <c r="I91" s="1427">
        <v>28</v>
      </c>
      <c r="J91" s="1526">
        <v>920</v>
      </c>
      <c r="K91" s="1526">
        <v>911</v>
      </c>
      <c r="L91" s="1526">
        <v>911</v>
      </c>
      <c r="M91" s="1484">
        <f t="shared" si="39"/>
        <v>1</v>
      </c>
      <c r="N91" s="1526">
        <v>77</v>
      </c>
      <c r="O91" s="1428">
        <v>56109</v>
      </c>
      <c r="P91" s="1428">
        <v>54599</v>
      </c>
      <c r="Q91" s="1428">
        <v>53835</v>
      </c>
      <c r="R91" s="1428">
        <v>300</v>
      </c>
      <c r="S91" s="1428">
        <v>277</v>
      </c>
      <c r="T91" s="1428">
        <f t="shared" si="40"/>
        <v>153.72328767123287</v>
      </c>
      <c r="U91" s="1428">
        <f t="shared" si="41"/>
        <v>326.08695652173913</v>
      </c>
      <c r="V91" s="1428">
        <f t="shared" si="41"/>
        <v>304.0614709110867</v>
      </c>
      <c r="W91" s="1428">
        <f t="shared" si="42"/>
        <v>168.74125979279128</v>
      </c>
      <c r="X91" s="1486">
        <f t="shared" si="43"/>
        <v>0.97308809638382432</v>
      </c>
      <c r="Y91" s="1486">
        <f t="shared" si="44"/>
        <v>0.95947174250120304</v>
      </c>
      <c r="Z91" s="1433">
        <f t="shared" si="45"/>
        <v>0.55495771722466736</v>
      </c>
      <c r="AA91" s="1445" t="s">
        <v>680</v>
      </c>
      <c r="AB91" s="1444">
        <v>2054</v>
      </c>
    </row>
    <row r="92" spans="1:28" s="1412" customFormat="1" ht="11.25" customHeight="1" thickTop="1">
      <c r="A92" s="2846"/>
      <c r="B92" s="1493"/>
      <c r="C92" s="1494"/>
      <c r="D92" s="1494" t="s">
        <v>113</v>
      </c>
      <c r="E92" s="1495"/>
      <c r="F92" s="1496"/>
      <c r="G92" s="1495"/>
      <c r="H92" s="1495"/>
      <c r="I92" s="1495"/>
      <c r="J92" s="1517">
        <f>SUM(J81:J91)</f>
        <v>20418</v>
      </c>
      <c r="K92" s="1517">
        <f t="shared" ref="K92:L92" si="46">SUM(K81:K91)</f>
        <v>17219</v>
      </c>
      <c r="L92" s="1517">
        <f t="shared" si="46"/>
        <v>17561</v>
      </c>
      <c r="M92" s="1527">
        <f t="shared" si="39"/>
        <v>0.98052502704857358</v>
      </c>
      <c r="N92" s="1493"/>
      <c r="O92" s="1495">
        <f t="shared" ref="O92:T92" si="47">SUM(O81:O91)</f>
        <v>2440601</v>
      </c>
      <c r="P92" s="1495">
        <f t="shared" si="47"/>
        <v>1888686</v>
      </c>
      <c r="Q92" s="1495">
        <f t="shared" si="47"/>
        <v>1829933</v>
      </c>
      <c r="R92" s="1495">
        <f t="shared" si="47"/>
        <v>9592</v>
      </c>
      <c r="S92" s="1495">
        <f t="shared" si="47"/>
        <v>9576</v>
      </c>
      <c r="T92" s="1495">
        <f t="shared" si="47"/>
        <v>6686.5780821917815</v>
      </c>
      <c r="U92" s="1495">
        <f t="shared" si="41"/>
        <v>469.78156528553239</v>
      </c>
      <c r="V92" s="1495">
        <f t="shared" si="41"/>
        <v>556.12985655380692</v>
      </c>
      <c r="W92" s="1495">
        <f t="shared" si="42"/>
        <v>388.32557536394575</v>
      </c>
      <c r="X92" s="1498">
        <f t="shared" si="43"/>
        <v>0.7738610284925721</v>
      </c>
      <c r="Y92" s="1498">
        <f t="shared" si="44"/>
        <v>0.74978785962965677</v>
      </c>
      <c r="Z92" s="1498">
        <f t="shared" si="45"/>
        <v>0.69826421075519862</v>
      </c>
      <c r="AA92" s="1499" t="s">
        <v>1087</v>
      </c>
      <c r="AB92" s="1500">
        <f>AVERAGE(AB81:AB91)</f>
        <v>1645.4545454545455</v>
      </c>
    </row>
    <row r="93" spans="1:28" s="1412" customFormat="1" ht="11.25" customHeight="1">
      <c r="A93" s="2849"/>
      <c r="B93" s="1501"/>
      <c r="C93" s="1502"/>
      <c r="D93" s="1502"/>
      <c r="E93" s="1503"/>
      <c r="F93" s="1504"/>
      <c r="G93" s="1503"/>
      <c r="H93" s="1503"/>
      <c r="I93" s="1503"/>
      <c r="J93" s="1503"/>
      <c r="K93" s="1503"/>
      <c r="L93" s="1503"/>
      <c r="M93" s="1528"/>
      <c r="N93" s="1501"/>
      <c r="O93" s="1529"/>
      <c r="P93" s="1529"/>
      <c r="Q93" s="1529"/>
      <c r="R93" s="1529"/>
      <c r="S93" s="1529"/>
      <c r="T93" s="1529"/>
      <c r="U93" s="1529"/>
      <c r="V93" s="1529"/>
      <c r="W93" s="1529"/>
      <c r="X93" s="1530"/>
      <c r="Y93" s="1530"/>
      <c r="Z93" s="1530"/>
      <c r="AA93" s="1507"/>
      <c r="AB93" s="1503"/>
    </row>
    <row r="94" spans="1:28" s="1412" customFormat="1" ht="11.25" customHeight="1">
      <c r="A94" s="2848" t="s">
        <v>1138</v>
      </c>
      <c r="B94" s="1465">
        <v>78</v>
      </c>
      <c r="C94" s="1465" t="s">
        <v>400</v>
      </c>
      <c r="D94" s="1465" t="s">
        <v>1139</v>
      </c>
      <c r="E94" s="1465" t="s">
        <v>1057</v>
      </c>
      <c r="F94" s="1467" t="s">
        <v>678</v>
      </c>
      <c r="G94" s="1465">
        <v>29</v>
      </c>
      <c r="H94" s="1465">
        <v>3</v>
      </c>
      <c r="I94" s="1465">
        <v>31</v>
      </c>
      <c r="J94" s="1465">
        <v>4600</v>
      </c>
      <c r="K94" s="1465">
        <v>4317</v>
      </c>
      <c r="L94" s="1465">
        <v>4317</v>
      </c>
      <c r="M94" s="1468">
        <f t="shared" ref="M94:M113" si="48">K94/L94</f>
        <v>1</v>
      </c>
      <c r="N94" s="1459">
        <v>78</v>
      </c>
      <c r="O94" s="1465">
        <v>570648</v>
      </c>
      <c r="P94" s="1465">
        <v>500933</v>
      </c>
      <c r="Q94" s="1465">
        <v>477573</v>
      </c>
      <c r="R94" s="1466">
        <v>1900</v>
      </c>
      <c r="S94" s="1465">
        <v>1827</v>
      </c>
      <c r="T94" s="1465">
        <f t="shared" ref="T94:T112" si="49">O94/365</f>
        <v>1563.4191780821918</v>
      </c>
      <c r="U94" s="1465">
        <f t="shared" ref="U94:V112" si="50">(R94/J94)*1000</f>
        <v>413.04347826086956</v>
      </c>
      <c r="V94" s="1465">
        <f t="shared" si="50"/>
        <v>423.21056289089648</v>
      </c>
      <c r="W94" s="1465">
        <f t="shared" ref="W94:W113" si="51">(T94/K94)*1000</f>
        <v>362.15408341028302</v>
      </c>
      <c r="X94" s="1470">
        <f t="shared" ref="X94:X113" si="52">P94/O94</f>
        <v>0.87783186833214166</v>
      </c>
      <c r="Y94" s="1470">
        <f t="shared" ref="Y94:Y113" si="53">Q94/O94</f>
        <v>0.83689594986751903</v>
      </c>
      <c r="Z94" s="1470">
        <f t="shared" ref="Z94:Z113" si="54">T94/S94</f>
        <v>0.85573025620262277</v>
      </c>
      <c r="AA94" s="1461" t="s">
        <v>704</v>
      </c>
      <c r="AB94" s="1459">
        <v>1910</v>
      </c>
    </row>
    <row r="95" spans="1:28" s="1412" customFormat="1" ht="11.25" customHeight="1">
      <c r="A95" s="2846"/>
      <c r="B95" s="1465">
        <v>79</v>
      </c>
      <c r="C95" s="1531" t="s">
        <v>402</v>
      </c>
      <c r="D95" s="1531" t="s">
        <v>1140</v>
      </c>
      <c r="E95" s="1532" t="s">
        <v>1057</v>
      </c>
      <c r="F95" s="1533" t="s">
        <v>678</v>
      </c>
      <c r="G95" s="1532">
        <v>28</v>
      </c>
      <c r="H95" s="1532">
        <v>3</v>
      </c>
      <c r="I95" s="1532">
        <v>31</v>
      </c>
      <c r="J95" s="1532">
        <v>4000</v>
      </c>
      <c r="K95" s="1532">
        <v>3715</v>
      </c>
      <c r="L95" s="1532">
        <v>3736</v>
      </c>
      <c r="M95" s="1534">
        <f t="shared" si="48"/>
        <v>0.99437901498929337</v>
      </c>
      <c r="N95" s="1465">
        <v>79</v>
      </c>
      <c r="O95" s="1532">
        <v>612216</v>
      </c>
      <c r="P95" s="1532">
        <v>612216</v>
      </c>
      <c r="Q95" s="1532">
        <v>374624</v>
      </c>
      <c r="R95" s="1535">
        <v>2427</v>
      </c>
      <c r="S95" s="1532">
        <v>2431</v>
      </c>
      <c r="T95" s="1532">
        <f t="shared" si="49"/>
        <v>1677.304109589041</v>
      </c>
      <c r="U95" s="1532">
        <f t="shared" si="50"/>
        <v>606.75</v>
      </c>
      <c r="V95" s="1532">
        <f t="shared" si="50"/>
        <v>654.3741588156123</v>
      </c>
      <c r="W95" s="1532">
        <f t="shared" si="51"/>
        <v>451.4950496874942</v>
      </c>
      <c r="X95" s="1536">
        <f t="shared" si="52"/>
        <v>1</v>
      </c>
      <c r="Y95" s="1536">
        <f t="shared" si="53"/>
        <v>0.6119147490428215</v>
      </c>
      <c r="Z95" s="1536">
        <f t="shared" si="54"/>
        <v>0.68996466869150186</v>
      </c>
      <c r="AA95" s="1537" t="s">
        <v>680</v>
      </c>
      <c r="AB95" s="1532">
        <v>1933</v>
      </c>
    </row>
    <row r="96" spans="1:28" s="1412" customFormat="1" ht="11.25" customHeight="1">
      <c r="A96" s="2846"/>
      <c r="B96" s="1443">
        <v>80</v>
      </c>
      <c r="C96" s="1443" t="s">
        <v>403</v>
      </c>
      <c r="D96" s="1443" t="s">
        <v>1141</v>
      </c>
      <c r="E96" s="1443" t="s">
        <v>1057</v>
      </c>
      <c r="F96" s="1445" t="s">
        <v>689</v>
      </c>
      <c r="G96" s="1443">
        <v>50</v>
      </c>
      <c r="H96" s="1443">
        <v>1</v>
      </c>
      <c r="I96" s="1443">
        <v>24</v>
      </c>
      <c r="J96" s="1443">
        <v>270</v>
      </c>
      <c r="K96" s="1443">
        <v>170</v>
      </c>
      <c r="L96" s="1443">
        <v>170</v>
      </c>
      <c r="M96" s="1480">
        <f t="shared" si="48"/>
        <v>1</v>
      </c>
      <c r="N96" s="1443">
        <v>80</v>
      </c>
      <c r="O96" s="1443">
        <v>241953</v>
      </c>
      <c r="P96" s="1443">
        <v>102930</v>
      </c>
      <c r="Q96" s="1443">
        <v>40696</v>
      </c>
      <c r="R96" s="1444">
        <v>1095</v>
      </c>
      <c r="S96" s="1443">
        <v>1095</v>
      </c>
      <c r="T96" s="1443">
        <f t="shared" si="49"/>
        <v>662.88493150684928</v>
      </c>
      <c r="U96" s="1443">
        <f t="shared" si="50"/>
        <v>4055.5555555555552</v>
      </c>
      <c r="V96" s="1443">
        <f t="shared" si="50"/>
        <v>6441.1764705882351</v>
      </c>
      <c r="W96" s="1443">
        <f t="shared" si="51"/>
        <v>3899.323126510878</v>
      </c>
      <c r="X96" s="1483">
        <f t="shared" si="52"/>
        <v>0.42541320008431388</v>
      </c>
      <c r="Y96" s="1483">
        <f t="shared" si="53"/>
        <v>0.16819795580133332</v>
      </c>
      <c r="Z96" s="1483">
        <f t="shared" si="54"/>
        <v>0.60537436667292177</v>
      </c>
      <c r="AA96" s="1445" t="s">
        <v>691</v>
      </c>
      <c r="AB96" s="1443">
        <v>1944</v>
      </c>
    </row>
    <row r="97" spans="1:28" s="1412" customFormat="1" ht="11.25" customHeight="1">
      <c r="A97" s="2846"/>
      <c r="B97" s="1427">
        <v>81</v>
      </c>
      <c r="C97" s="1427" t="s">
        <v>403</v>
      </c>
      <c r="D97" s="1427" t="s">
        <v>1142</v>
      </c>
      <c r="E97" s="1427" t="s">
        <v>1057</v>
      </c>
      <c r="F97" s="1475" t="s">
        <v>689</v>
      </c>
      <c r="G97" s="1427">
        <v>62</v>
      </c>
      <c r="H97" s="1427">
        <v>3</v>
      </c>
      <c r="I97" s="1427">
        <v>23</v>
      </c>
      <c r="J97" s="1427">
        <v>760</v>
      </c>
      <c r="K97" s="1427">
        <v>592</v>
      </c>
      <c r="L97" s="1427">
        <v>592</v>
      </c>
      <c r="M97" s="1477">
        <f t="shared" si="48"/>
        <v>1</v>
      </c>
      <c r="N97" s="1427">
        <v>81</v>
      </c>
      <c r="O97" s="1427">
        <v>79570</v>
      </c>
      <c r="P97" s="1427">
        <v>60224</v>
      </c>
      <c r="Q97" s="1427">
        <v>54802</v>
      </c>
      <c r="R97" s="1435">
        <v>230</v>
      </c>
      <c r="S97" s="1427">
        <v>230</v>
      </c>
      <c r="T97" s="1427">
        <f t="shared" si="49"/>
        <v>218</v>
      </c>
      <c r="U97" s="1427">
        <f t="shared" si="50"/>
        <v>302.63157894736844</v>
      </c>
      <c r="V97" s="1427">
        <f t="shared" si="50"/>
        <v>388.51351351351349</v>
      </c>
      <c r="W97" s="1427">
        <f t="shared" si="51"/>
        <v>368.24324324324328</v>
      </c>
      <c r="X97" s="1479">
        <f t="shared" si="52"/>
        <v>0.75686816639436971</v>
      </c>
      <c r="Y97" s="1479">
        <f t="shared" si="53"/>
        <v>0.6887269071258012</v>
      </c>
      <c r="Z97" s="1479">
        <f t="shared" si="54"/>
        <v>0.94782608695652171</v>
      </c>
      <c r="AA97" s="1445" t="s">
        <v>691</v>
      </c>
      <c r="AB97" s="1443">
        <v>1944</v>
      </c>
    </row>
    <row r="98" spans="1:28" s="1412" customFormat="1" ht="11.25" customHeight="1">
      <c r="A98" s="2846"/>
      <c r="B98" s="1427">
        <v>82</v>
      </c>
      <c r="C98" s="1427" t="s">
        <v>403</v>
      </c>
      <c r="D98" s="1427" t="s">
        <v>1143</v>
      </c>
      <c r="E98" s="1427" t="s">
        <v>1057</v>
      </c>
      <c r="F98" s="1475" t="s">
        <v>689</v>
      </c>
      <c r="G98" s="1427">
        <v>62</v>
      </c>
      <c r="H98" s="1427">
        <v>12</v>
      </c>
      <c r="I98" s="1427">
        <v>24</v>
      </c>
      <c r="J98" s="1427">
        <v>154</v>
      </c>
      <c r="K98" s="1427">
        <v>127</v>
      </c>
      <c r="L98" s="1427">
        <v>127</v>
      </c>
      <c r="M98" s="1477">
        <f t="shared" si="48"/>
        <v>1</v>
      </c>
      <c r="N98" s="1427">
        <v>82</v>
      </c>
      <c r="O98" s="1427">
        <v>15695</v>
      </c>
      <c r="P98" s="1427">
        <v>7739</v>
      </c>
      <c r="Q98" s="1427">
        <v>7568</v>
      </c>
      <c r="R98" s="1435">
        <v>47</v>
      </c>
      <c r="S98" s="1427">
        <v>47</v>
      </c>
      <c r="T98" s="1427">
        <f t="shared" si="49"/>
        <v>43</v>
      </c>
      <c r="U98" s="1427">
        <f t="shared" si="50"/>
        <v>305.19480519480521</v>
      </c>
      <c r="V98" s="1427">
        <f t="shared" si="50"/>
        <v>370.0787401574803</v>
      </c>
      <c r="W98" s="1427">
        <f t="shared" si="51"/>
        <v>338.58267716535431</v>
      </c>
      <c r="X98" s="1479">
        <f t="shared" si="52"/>
        <v>0.49308697037273019</v>
      </c>
      <c r="Y98" s="1479">
        <f t="shared" si="53"/>
        <v>0.48219178082191783</v>
      </c>
      <c r="Z98" s="1479">
        <f t="shared" si="54"/>
        <v>0.91489361702127658</v>
      </c>
      <c r="AA98" s="1475" t="s">
        <v>691</v>
      </c>
      <c r="AB98" s="1427">
        <v>1944</v>
      </c>
    </row>
    <row r="99" spans="1:28" s="1412" customFormat="1" ht="11.25" customHeight="1">
      <c r="A99" s="2846"/>
      <c r="B99" s="1427">
        <v>83</v>
      </c>
      <c r="C99" s="1427" t="s">
        <v>403</v>
      </c>
      <c r="D99" s="1427" t="s">
        <v>1144</v>
      </c>
      <c r="E99" s="1427" t="s">
        <v>1057</v>
      </c>
      <c r="F99" s="1475" t="s">
        <v>678</v>
      </c>
      <c r="G99" s="1427">
        <v>17</v>
      </c>
      <c r="H99" s="1427">
        <v>10</v>
      </c>
      <c r="I99" s="1427"/>
      <c r="J99" s="1427">
        <v>900</v>
      </c>
      <c r="K99" s="1427">
        <v>136</v>
      </c>
      <c r="L99" s="1427">
        <v>136</v>
      </c>
      <c r="M99" s="1477">
        <f t="shared" si="48"/>
        <v>1</v>
      </c>
      <c r="N99" s="1427">
        <v>83</v>
      </c>
      <c r="O99" s="1435">
        <v>100740</v>
      </c>
      <c r="P99" s="1435">
        <v>19554</v>
      </c>
      <c r="Q99" s="1435">
        <v>13447</v>
      </c>
      <c r="R99" s="1435">
        <v>420</v>
      </c>
      <c r="S99" s="1427">
        <v>420</v>
      </c>
      <c r="T99" s="1427">
        <f t="shared" si="49"/>
        <v>276</v>
      </c>
      <c r="U99" s="1427">
        <f t="shared" si="50"/>
        <v>466.66666666666669</v>
      </c>
      <c r="V99" s="1427">
        <f t="shared" si="50"/>
        <v>3088.2352941176473</v>
      </c>
      <c r="W99" s="1427">
        <f t="shared" si="51"/>
        <v>2029.4117647058822</v>
      </c>
      <c r="X99" s="1479">
        <f t="shared" si="52"/>
        <v>0.19410363311494938</v>
      </c>
      <c r="Y99" s="1479">
        <f t="shared" si="53"/>
        <v>0.13348223148699623</v>
      </c>
      <c r="Z99" s="1479">
        <f t="shared" si="54"/>
        <v>0.65714285714285714</v>
      </c>
      <c r="AA99" s="1475" t="s">
        <v>691</v>
      </c>
      <c r="AB99" s="1427">
        <v>1944</v>
      </c>
    </row>
    <row r="100" spans="1:28" s="1412" customFormat="1" ht="11.25" customHeight="1">
      <c r="A100" s="2846"/>
      <c r="B100" s="1427">
        <v>84</v>
      </c>
      <c r="C100" s="1427" t="s">
        <v>403</v>
      </c>
      <c r="D100" s="1427" t="s">
        <v>1145</v>
      </c>
      <c r="E100" s="1427" t="s">
        <v>1057</v>
      </c>
      <c r="F100" s="1475" t="s">
        <v>689</v>
      </c>
      <c r="G100" s="1427">
        <v>57</v>
      </c>
      <c r="H100" s="1427">
        <v>5</v>
      </c>
      <c r="I100" s="1427">
        <v>13</v>
      </c>
      <c r="J100" s="1427">
        <v>190</v>
      </c>
      <c r="K100" s="1427">
        <v>96</v>
      </c>
      <c r="L100" s="1427">
        <v>96</v>
      </c>
      <c r="M100" s="1477">
        <f t="shared" si="48"/>
        <v>1</v>
      </c>
      <c r="N100" s="1427">
        <v>84</v>
      </c>
      <c r="O100" s="1427">
        <v>28105</v>
      </c>
      <c r="P100" s="1427">
        <v>19871</v>
      </c>
      <c r="Q100" s="1427">
        <v>11164</v>
      </c>
      <c r="R100" s="1435">
        <v>94</v>
      </c>
      <c r="S100" s="1427">
        <v>94</v>
      </c>
      <c r="T100" s="1427">
        <f t="shared" si="49"/>
        <v>77</v>
      </c>
      <c r="U100" s="1427">
        <f t="shared" si="50"/>
        <v>494.73684210526312</v>
      </c>
      <c r="V100" s="1427">
        <f t="shared" si="50"/>
        <v>979.16666666666663</v>
      </c>
      <c r="W100" s="1427">
        <f t="shared" si="51"/>
        <v>802.08333333333337</v>
      </c>
      <c r="X100" s="1479">
        <f t="shared" si="52"/>
        <v>0.70702721935598645</v>
      </c>
      <c r="Y100" s="1479">
        <f t="shared" si="53"/>
        <v>0.39722469311510405</v>
      </c>
      <c r="Z100" s="1479">
        <f t="shared" si="54"/>
        <v>0.81914893617021278</v>
      </c>
      <c r="AA100" s="1475" t="s">
        <v>691</v>
      </c>
      <c r="AB100" s="1427">
        <v>1944</v>
      </c>
    </row>
    <row r="101" spans="1:28" s="1412" customFormat="1" ht="11.25" customHeight="1">
      <c r="A101" s="2846"/>
      <c r="B101" s="1427">
        <v>85</v>
      </c>
      <c r="C101" s="1427" t="s">
        <v>403</v>
      </c>
      <c r="D101" s="1427" t="s">
        <v>1146</v>
      </c>
      <c r="E101" s="1427" t="s">
        <v>1057</v>
      </c>
      <c r="F101" s="1475" t="s">
        <v>678</v>
      </c>
      <c r="G101" s="1427">
        <v>22</v>
      </c>
      <c r="H101" s="1427">
        <v>12</v>
      </c>
      <c r="I101" s="1427">
        <v>22</v>
      </c>
      <c r="J101" s="1427">
        <v>1100</v>
      </c>
      <c r="K101" s="1427">
        <v>896</v>
      </c>
      <c r="L101" s="1427">
        <v>896</v>
      </c>
      <c r="M101" s="1477">
        <f t="shared" si="48"/>
        <v>1</v>
      </c>
      <c r="N101" s="1427">
        <v>85</v>
      </c>
      <c r="O101" s="1427">
        <v>258420</v>
      </c>
      <c r="P101" s="1427">
        <v>102845</v>
      </c>
      <c r="Q101" s="1427">
        <v>93259</v>
      </c>
      <c r="R101" s="1435">
        <v>760</v>
      </c>
      <c r="S101" s="1427">
        <v>760</v>
      </c>
      <c r="T101" s="1427">
        <f t="shared" si="49"/>
        <v>708</v>
      </c>
      <c r="U101" s="1427">
        <f t="shared" si="50"/>
        <v>690.90909090909088</v>
      </c>
      <c r="V101" s="1427">
        <f t="shared" si="50"/>
        <v>848.21428571428567</v>
      </c>
      <c r="W101" s="1427">
        <f t="shared" si="51"/>
        <v>790.17857142857144</v>
      </c>
      <c r="X101" s="1479">
        <f t="shared" si="52"/>
        <v>0.39797616283569381</v>
      </c>
      <c r="Y101" s="1479">
        <f t="shared" si="53"/>
        <v>0.36088151071898461</v>
      </c>
      <c r="Z101" s="1479">
        <f t="shared" si="54"/>
        <v>0.93157894736842106</v>
      </c>
      <c r="AA101" s="1475" t="s">
        <v>691</v>
      </c>
      <c r="AB101" s="1427">
        <v>1944</v>
      </c>
    </row>
    <row r="102" spans="1:28" s="1412" customFormat="1" ht="11.25" customHeight="1">
      <c r="A102" s="2846"/>
      <c r="B102" s="1427">
        <v>86</v>
      </c>
      <c r="C102" s="1427" t="s">
        <v>403</v>
      </c>
      <c r="D102" s="1427" t="s">
        <v>1147</v>
      </c>
      <c r="E102" s="1427" t="s">
        <v>1057</v>
      </c>
      <c r="F102" s="1475" t="s">
        <v>689</v>
      </c>
      <c r="G102" s="1427">
        <v>49</v>
      </c>
      <c r="H102" s="1427">
        <v>9</v>
      </c>
      <c r="I102" s="1427">
        <v>20</v>
      </c>
      <c r="J102" s="1427">
        <v>2200</v>
      </c>
      <c r="K102" s="1427">
        <v>2071</v>
      </c>
      <c r="L102" s="1427">
        <v>2071</v>
      </c>
      <c r="M102" s="1477">
        <f t="shared" si="48"/>
        <v>1</v>
      </c>
      <c r="N102" s="1427">
        <v>86</v>
      </c>
      <c r="O102" s="1427">
        <v>431350</v>
      </c>
      <c r="P102" s="1427">
        <v>263991</v>
      </c>
      <c r="Q102" s="1427">
        <v>229452</v>
      </c>
      <c r="R102" s="1435">
        <v>1500</v>
      </c>
      <c r="S102" s="1427">
        <v>1500</v>
      </c>
      <c r="T102" s="1427">
        <f t="shared" si="49"/>
        <v>1181.7808219178082</v>
      </c>
      <c r="U102" s="1427">
        <f t="shared" si="50"/>
        <v>681.81818181818176</v>
      </c>
      <c r="V102" s="1427">
        <f t="shared" si="50"/>
        <v>724.28778367938196</v>
      </c>
      <c r="W102" s="1427">
        <f t="shared" si="51"/>
        <v>570.63294153443178</v>
      </c>
      <c r="X102" s="1479">
        <f t="shared" si="52"/>
        <v>0.61201112785441059</v>
      </c>
      <c r="Y102" s="1479">
        <f t="shared" si="53"/>
        <v>0.53193926046134232</v>
      </c>
      <c r="Z102" s="1479">
        <f t="shared" si="54"/>
        <v>0.78785388127853884</v>
      </c>
      <c r="AA102" s="1475" t="s">
        <v>691</v>
      </c>
      <c r="AB102" s="1427">
        <v>1944</v>
      </c>
    </row>
    <row r="103" spans="1:28" s="1412" customFormat="1" ht="11.25" customHeight="1">
      <c r="A103" s="2846"/>
      <c r="B103" s="1427">
        <v>87</v>
      </c>
      <c r="C103" s="1427" t="s">
        <v>403</v>
      </c>
      <c r="D103" s="1427" t="s">
        <v>1148</v>
      </c>
      <c r="E103" s="1427" t="s">
        <v>1057</v>
      </c>
      <c r="F103" s="1475" t="s">
        <v>678</v>
      </c>
      <c r="G103" s="1427">
        <v>11</v>
      </c>
      <c r="H103" s="1427">
        <v>1</v>
      </c>
      <c r="I103" s="1427">
        <v>25</v>
      </c>
      <c r="J103" s="1427">
        <v>940</v>
      </c>
      <c r="K103" s="1427">
        <v>792</v>
      </c>
      <c r="L103" s="1427">
        <v>792</v>
      </c>
      <c r="M103" s="1477">
        <f t="shared" si="48"/>
        <v>1</v>
      </c>
      <c r="N103" s="1427">
        <v>87</v>
      </c>
      <c r="O103" s="1427">
        <v>186150</v>
      </c>
      <c r="P103" s="1427">
        <v>151364</v>
      </c>
      <c r="Q103" s="1427">
        <v>141187</v>
      </c>
      <c r="R103" s="1435">
        <v>510</v>
      </c>
      <c r="S103" s="1427">
        <v>510</v>
      </c>
      <c r="T103" s="1427">
        <f t="shared" si="49"/>
        <v>510</v>
      </c>
      <c r="U103" s="1427">
        <f t="shared" si="50"/>
        <v>542.55319148936167</v>
      </c>
      <c r="V103" s="1427">
        <f t="shared" si="50"/>
        <v>643.93939393939388</v>
      </c>
      <c r="W103" s="1427">
        <f t="shared" si="51"/>
        <v>643.93939393939388</v>
      </c>
      <c r="X103" s="1479">
        <f t="shared" si="52"/>
        <v>0.81312919688423313</v>
      </c>
      <c r="Y103" s="1479">
        <f t="shared" si="53"/>
        <v>0.75845823260811174</v>
      </c>
      <c r="Z103" s="1479">
        <f t="shared" si="54"/>
        <v>1</v>
      </c>
      <c r="AA103" s="1475" t="s">
        <v>691</v>
      </c>
      <c r="AB103" s="1427">
        <v>1944</v>
      </c>
    </row>
    <row r="104" spans="1:28" s="1412" customFormat="1" ht="11.25" customHeight="1">
      <c r="A104" s="2846"/>
      <c r="B104" s="1427">
        <v>88</v>
      </c>
      <c r="C104" s="1427" t="s">
        <v>403</v>
      </c>
      <c r="D104" s="1427" t="s">
        <v>1149</v>
      </c>
      <c r="E104" s="1427" t="s">
        <v>1057</v>
      </c>
      <c r="F104" s="1475" t="s">
        <v>678</v>
      </c>
      <c r="G104" s="1427">
        <v>8</v>
      </c>
      <c r="H104" s="1427">
        <v>3</v>
      </c>
      <c r="I104" s="1427">
        <v>29</v>
      </c>
      <c r="J104" s="1427">
        <v>975</v>
      </c>
      <c r="K104" s="1427">
        <v>776</v>
      </c>
      <c r="L104" s="1427">
        <v>776</v>
      </c>
      <c r="M104" s="1477">
        <f t="shared" si="48"/>
        <v>1</v>
      </c>
      <c r="N104" s="1427">
        <v>88</v>
      </c>
      <c r="O104" s="1427">
        <v>546705</v>
      </c>
      <c r="P104" s="1427">
        <v>191637</v>
      </c>
      <c r="Q104" s="1427">
        <v>98177</v>
      </c>
      <c r="R104" s="1435">
        <v>1857</v>
      </c>
      <c r="S104" s="1427">
        <v>1856</v>
      </c>
      <c r="T104" s="1427">
        <f t="shared" si="49"/>
        <v>1497.8219178082193</v>
      </c>
      <c r="U104" s="1427">
        <f t="shared" si="50"/>
        <v>1904.6153846153845</v>
      </c>
      <c r="V104" s="1427">
        <f t="shared" si="50"/>
        <v>2391.7525773195875</v>
      </c>
      <c r="W104" s="1427">
        <f t="shared" si="51"/>
        <v>1930.1828837734784</v>
      </c>
      <c r="X104" s="1479">
        <f t="shared" si="52"/>
        <v>0.35053090789365382</v>
      </c>
      <c r="Y104" s="1479">
        <f t="shared" si="53"/>
        <v>0.17957948070714552</v>
      </c>
      <c r="Z104" s="1479">
        <f t="shared" si="54"/>
        <v>0.80701611950873886</v>
      </c>
      <c r="AA104" s="1475" t="s">
        <v>691</v>
      </c>
      <c r="AB104" s="1427">
        <v>1944</v>
      </c>
    </row>
    <row r="105" spans="1:28" s="1412" customFormat="1" ht="11.25" customHeight="1">
      <c r="A105" s="2846"/>
      <c r="B105" s="1427">
        <v>89</v>
      </c>
      <c r="C105" s="1427" t="s">
        <v>403</v>
      </c>
      <c r="D105" s="1427" t="s">
        <v>1150</v>
      </c>
      <c r="E105" s="1427" t="s">
        <v>1057</v>
      </c>
      <c r="F105" s="1475" t="s">
        <v>678</v>
      </c>
      <c r="G105" s="1427">
        <v>4</v>
      </c>
      <c r="H105" s="1427">
        <v>11</v>
      </c>
      <c r="I105" s="1427">
        <v>19</v>
      </c>
      <c r="J105" s="1427">
        <v>750</v>
      </c>
      <c r="K105" s="1427">
        <v>7</v>
      </c>
      <c r="L105" s="1427">
        <v>7</v>
      </c>
      <c r="M105" s="1477">
        <f t="shared" si="48"/>
        <v>1</v>
      </c>
      <c r="N105" s="1427">
        <v>89</v>
      </c>
      <c r="O105" s="1427">
        <v>29200</v>
      </c>
      <c r="P105" s="1427">
        <v>2301</v>
      </c>
      <c r="Q105" s="1427">
        <v>2107</v>
      </c>
      <c r="R105" s="1435">
        <v>1419</v>
      </c>
      <c r="S105" s="1427">
        <v>94</v>
      </c>
      <c r="T105" s="1427">
        <f t="shared" si="49"/>
        <v>80</v>
      </c>
      <c r="U105" s="1427">
        <f t="shared" si="50"/>
        <v>1892</v>
      </c>
      <c r="V105" s="1427">
        <f t="shared" si="50"/>
        <v>13428.571428571429</v>
      </c>
      <c r="W105" s="1427">
        <f t="shared" si="51"/>
        <v>11428.571428571429</v>
      </c>
      <c r="X105" s="1479">
        <f t="shared" si="52"/>
        <v>7.8801369863013698E-2</v>
      </c>
      <c r="Y105" s="1479">
        <f t="shared" si="53"/>
        <v>7.2157534246575339E-2</v>
      </c>
      <c r="Z105" s="1479">
        <f t="shared" si="54"/>
        <v>0.85106382978723405</v>
      </c>
      <c r="AA105" s="1475" t="s">
        <v>691</v>
      </c>
      <c r="AB105" s="1427">
        <v>1944</v>
      </c>
    </row>
    <row r="106" spans="1:28" s="1412" customFormat="1" ht="11.25" customHeight="1">
      <c r="A106" s="2846"/>
      <c r="B106" s="1436">
        <v>90</v>
      </c>
      <c r="C106" s="1436" t="s">
        <v>403</v>
      </c>
      <c r="D106" s="1436" t="s">
        <v>1151</v>
      </c>
      <c r="E106" s="1437" t="s">
        <v>1064</v>
      </c>
      <c r="F106" s="1442" t="s">
        <v>678</v>
      </c>
      <c r="G106" s="1437">
        <v>22</v>
      </c>
      <c r="H106" s="1437">
        <v>3</v>
      </c>
      <c r="I106" s="1437">
        <v>19</v>
      </c>
      <c r="J106" s="1437">
        <v>1421</v>
      </c>
      <c r="K106" s="1436">
        <v>103</v>
      </c>
      <c r="L106" s="1436">
        <v>103</v>
      </c>
      <c r="M106" s="1510">
        <f t="shared" si="48"/>
        <v>1</v>
      </c>
      <c r="N106" s="1436">
        <v>90</v>
      </c>
      <c r="O106" s="1436">
        <v>120112</v>
      </c>
      <c r="P106" s="1436">
        <v>73382</v>
      </c>
      <c r="Q106" s="1436">
        <v>71349</v>
      </c>
      <c r="R106" s="1436">
        <v>685</v>
      </c>
      <c r="S106" s="1436">
        <v>685</v>
      </c>
      <c r="T106" s="1436">
        <f t="shared" si="49"/>
        <v>329.07397260273973</v>
      </c>
      <c r="U106" s="1436">
        <f t="shared" si="50"/>
        <v>482.05489092188594</v>
      </c>
      <c r="V106" s="1436">
        <f t="shared" si="50"/>
        <v>6650.4854368932038</v>
      </c>
      <c r="W106" s="1436">
        <f t="shared" si="51"/>
        <v>3194.8929378906769</v>
      </c>
      <c r="X106" s="1511">
        <f t="shared" si="52"/>
        <v>0.61094644998001868</v>
      </c>
      <c r="Y106" s="1511">
        <f t="shared" si="53"/>
        <v>0.59402058079126152</v>
      </c>
      <c r="Z106" s="1511">
        <f t="shared" si="54"/>
        <v>0.48039996000399959</v>
      </c>
      <c r="AA106" s="1438" t="s">
        <v>704</v>
      </c>
      <c r="AB106" s="1436">
        <v>2160</v>
      </c>
    </row>
    <row r="107" spans="1:28" s="1412" customFormat="1" ht="11.25" customHeight="1">
      <c r="A107" s="2846"/>
      <c r="B107" s="1459">
        <v>91</v>
      </c>
      <c r="C107" s="1459" t="s">
        <v>404</v>
      </c>
      <c r="D107" s="1459" t="s">
        <v>1152</v>
      </c>
      <c r="E107" s="1459" t="s">
        <v>1068</v>
      </c>
      <c r="F107" s="1461" t="s">
        <v>678</v>
      </c>
      <c r="G107" s="1459">
        <v>24</v>
      </c>
      <c r="H107" s="1459">
        <v>3</v>
      </c>
      <c r="I107" s="1459">
        <v>30</v>
      </c>
      <c r="J107" s="1459">
        <v>3200</v>
      </c>
      <c r="K107" s="1459">
        <v>2781</v>
      </c>
      <c r="L107" s="1459">
        <v>2787</v>
      </c>
      <c r="M107" s="1462">
        <f t="shared" si="48"/>
        <v>0.99784714747039827</v>
      </c>
      <c r="N107" s="1459">
        <v>91</v>
      </c>
      <c r="O107" s="1459">
        <v>645633</v>
      </c>
      <c r="P107" s="1459">
        <v>330982</v>
      </c>
      <c r="Q107" s="1459">
        <v>289992</v>
      </c>
      <c r="R107" s="1459">
        <v>1480</v>
      </c>
      <c r="S107" s="1459">
        <v>1769</v>
      </c>
      <c r="T107" s="1459">
        <f t="shared" si="49"/>
        <v>1768.8575342465754</v>
      </c>
      <c r="U107" s="1459">
        <f t="shared" si="50"/>
        <v>462.5</v>
      </c>
      <c r="V107" s="1459">
        <f t="shared" si="50"/>
        <v>636.10212153901477</v>
      </c>
      <c r="W107" s="1459">
        <f t="shared" si="51"/>
        <v>636.05089329254781</v>
      </c>
      <c r="X107" s="1464">
        <f t="shared" si="52"/>
        <v>0.51264727794273213</v>
      </c>
      <c r="Y107" s="1464">
        <f t="shared" si="53"/>
        <v>0.44915919725292852</v>
      </c>
      <c r="Z107" s="1464">
        <f t="shared" si="54"/>
        <v>0.99991946537398269</v>
      </c>
      <c r="AA107" s="1461" t="s">
        <v>680</v>
      </c>
      <c r="AB107" s="1459">
        <v>1836</v>
      </c>
    </row>
    <row r="108" spans="1:28" s="1412" customFormat="1" ht="11.25" customHeight="1">
      <c r="A108" s="2846"/>
      <c r="B108" s="1418">
        <v>92</v>
      </c>
      <c r="C108" s="1443" t="s">
        <v>405</v>
      </c>
      <c r="D108" s="1443" t="s">
        <v>405</v>
      </c>
      <c r="E108" s="1443" t="s">
        <v>1068</v>
      </c>
      <c r="F108" s="1445" t="s">
        <v>689</v>
      </c>
      <c r="G108" s="1443">
        <v>60</v>
      </c>
      <c r="H108" s="1443">
        <v>6</v>
      </c>
      <c r="I108" s="1443">
        <v>25</v>
      </c>
      <c r="J108" s="1443">
        <v>1480</v>
      </c>
      <c r="K108" s="1443">
        <v>712</v>
      </c>
      <c r="L108" s="1443">
        <v>712</v>
      </c>
      <c r="M108" s="1480">
        <f t="shared" si="48"/>
        <v>1</v>
      </c>
      <c r="N108" s="1418">
        <v>92</v>
      </c>
      <c r="O108" s="1443">
        <v>115915</v>
      </c>
      <c r="P108" s="1443">
        <v>87516</v>
      </c>
      <c r="Q108" s="1443">
        <v>87516</v>
      </c>
      <c r="R108" s="1443">
        <v>588</v>
      </c>
      <c r="S108" s="1443">
        <v>346</v>
      </c>
      <c r="T108" s="1443">
        <f t="shared" si="49"/>
        <v>317.57534246575341</v>
      </c>
      <c r="U108" s="1443">
        <f t="shared" si="50"/>
        <v>397.29729729729729</v>
      </c>
      <c r="V108" s="1443">
        <f t="shared" si="50"/>
        <v>485.95505617977528</v>
      </c>
      <c r="W108" s="1443">
        <f t="shared" si="51"/>
        <v>446.03278436201322</v>
      </c>
      <c r="X108" s="1483">
        <f t="shared" si="52"/>
        <v>0.75500150972695512</v>
      </c>
      <c r="Y108" s="1483">
        <f t="shared" si="53"/>
        <v>0.75500150972695512</v>
      </c>
      <c r="Z108" s="1483">
        <f t="shared" si="54"/>
        <v>0.91784781059466303</v>
      </c>
      <c r="AA108" s="1445" t="s">
        <v>680</v>
      </c>
      <c r="AB108" s="1443">
        <v>1684</v>
      </c>
    </row>
    <row r="109" spans="1:28" s="1412" customFormat="1" ht="11.25" customHeight="1">
      <c r="A109" s="2846"/>
      <c r="B109" s="1427">
        <v>93</v>
      </c>
      <c r="C109" s="1427" t="s">
        <v>405</v>
      </c>
      <c r="D109" s="1427" t="s">
        <v>1153</v>
      </c>
      <c r="E109" s="1427" t="s">
        <v>1068</v>
      </c>
      <c r="F109" s="1475" t="s">
        <v>689</v>
      </c>
      <c r="G109" s="1427">
        <v>62</v>
      </c>
      <c r="H109" s="1427">
        <v>3</v>
      </c>
      <c r="I109" s="1427">
        <v>23</v>
      </c>
      <c r="J109" s="1427">
        <v>170</v>
      </c>
      <c r="K109" s="1427">
        <v>17</v>
      </c>
      <c r="L109" s="1427">
        <v>17</v>
      </c>
      <c r="M109" s="1477">
        <f t="shared" si="48"/>
        <v>1</v>
      </c>
      <c r="N109" s="1427">
        <v>93</v>
      </c>
      <c r="O109" s="1427">
        <v>2709</v>
      </c>
      <c r="P109" s="1427">
        <v>2045</v>
      </c>
      <c r="Q109" s="1427">
        <v>2045</v>
      </c>
      <c r="R109" s="1427">
        <v>64</v>
      </c>
      <c r="S109" s="1427">
        <v>9</v>
      </c>
      <c r="T109" s="1427">
        <f t="shared" si="49"/>
        <v>7.4219178082191783</v>
      </c>
      <c r="U109" s="1427">
        <f t="shared" si="50"/>
        <v>376.47058823529409</v>
      </c>
      <c r="V109" s="1427">
        <f t="shared" si="50"/>
        <v>529.41176470588232</v>
      </c>
      <c r="W109" s="1427">
        <f t="shared" si="51"/>
        <v>436.58340048348111</v>
      </c>
      <c r="X109" s="1479">
        <f t="shared" si="52"/>
        <v>0.75489110372831303</v>
      </c>
      <c r="Y109" s="1479">
        <f t="shared" si="53"/>
        <v>0.75489110372831303</v>
      </c>
      <c r="Z109" s="1479">
        <f t="shared" si="54"/>
        <v>0.8246575342465754</v>
      </c>
      <c r="AA109" s="1475" t="s">
        <v>680</v>
      </c>
      <c r="AB109" s="1427">
        <v>1684</v>
      </c>
    </row>
    <row r="110" spans="1:28" s="1412" customFormat="1" ht="11.25" customHeight="1">
      <c r="A110" s="2846"/>
      <c r="B110" s="1427">
        <v>94</v>
      </c>
      <c r="C110" s="1427" t="s">
        <v>405</v>
      </c>
      <c r="D110" s="1427" t="s">
        <v>1154</v>
      </c>
      <c r="E110" s="1427" t="s">
        <v>1068</v>
      </c>
      <c r="F110" s="1475" t="s">
        <v>689</v>
      </c>
      <c r="G110" s="1427">
        <v>46</v>
      </c>
      <c r="H110" s="1427">
        <v>3</v>
      </c>
      <c r="I110" s="1427">
        <v>31</v>
      </c>
      <c r="J110" s="1427">
        <v>110</v>
      </c>
      <c r="K110" s="1427">
        <v>19</v>
      </c>
      <c r="L110" s="1427">
        <v>19</v>
      </c>
      <c r="M110" s="1477">
        <f t="shared" si="48"/>
        <v>1</v>
      </c>
      <c r="N110" s="1427">
        <v>94</v>
      </c>
      <c r="O110" s="1427">
        <v>2351</v>
      </c>
      <c r="P110" s="1427">
        <v>1775</v>
      </c>
      <c r="Q110" s="1427">
        <v>1775</v>
      </c>
      <c r="R110" s="1427">
        <v>17</v>
      </c>
      <c r="S110" s="1427">
        <v>8</v>
      </c>
      <c r="T110" s="1427">
        <f t="shared" si="49"/>
        <v>6.441095890410959</v>
      </c>
      <c r="U110" s="1427">
        <f t="shared" si="50"/>
        <v>154.54545454545453</v>
      </c>
      <c r="V110" s="1427">
        <f t="shared" si="50"/>
        <v>421.05263157894734</v>
      </c>
      <c r="W110" s="1427">
        <f t="shared" si="51"/>
        <v>339.00504686373466</v>
      </c>
      <c r="X110" s="1479">
        <f t="shared" si="52"/>
        <v>0.75499787324542744</v>
      </c>
      <c r="Y110" s="1479">
        <f t="shared" si="53"/>
        <v>0.75499787324542744</v>
      </c>
      <c r="Z110" s="1479">
        <f t="shared" si="54"/>
        <v>0.80513698630136987</v>
      </c>
      <c r="AA110" s="1475" t="s">
        <v>680</v>
      </c>
      <c r="AB110" s="1427">
        <v>1684</v>
      </c>
    </row>
    <row r="111" spans="1:28" s="1412" customFormat="1" ht="11.25" customHeight="1">
      <c r="A111" s="2846"/>
      <c r="B111" s="1436">
        <v>95</v>
      </c>
      <c r="C111" s="1436" t="s">
        <v>405</v>
      </c>
      <c r="D111" s="1436" t="s">
        <v>1155</v>
      </c>
      <c r="E111" s="1436" t="s">
        <v>1068</v>
      </c>
      <c r="F111" s="1438" t="s">
        <v>689</v>
      </c>
      <c r="G111" s="1436">
        <v>61</v>
      </c>
      <c r="H111" s="1436">
        <v>8</v>
      </c>
      <c r="I111" s="1436">
        <v>19</v>
      </c>
      <c r="J111" s="1436">
        <v>2620</v>
      </c>
      <c r="K111" s="1436">
        <v>22</v>
      </c>
      <c r="L111" s="1436">
        <v>22</v>
      </c>
      <c r="M111" s="1510">
        <f t="shared" si="48"/>
        <v>1</v>
      </c>
      <c r="N111" s="1436">
        <v>95</v>
      </c>
      <c r="O111" s="1436">
        <v>51244</v>
      </c>
      <c r="P111" s="1436">
        <v>38689</v>
      </c>
      <c r="Q111" s="1436">
        <v>38689</v>
      </c>
      <c r="R111" s="1436">
        <v>1070</v>
      </c>
      <c r="S111" s="1436">
        <v>225</v>
      </c>
      <c r="T111" s="1436">
        <f t="shared" si="49"/>
        <v>140.39452054794521</v>
      </c>
      <c r="U111" s="1436">
        <f t="shared" si="50"/>
        <v>408.39694656488552</v>
      </c>
      <c r="V111" s="1436">
        <f t="shared" si="50"/>
        <v>10227.272727272726</v>
      </c>
      <c r="W111" s="1436">
        <f t="shared" si="51"/>
        <v>6381.5691158156915</v>
      </c>
      <c r="X111" s="1511">
        <f t="shared" si="52"/>
        <v>0.75499570681445638</v>
      </c>
      <c r="Y111" s="1511">
        <f t="shared" si="53"/>
        <v>0.75499570681445638</v>
      </c>
      <c r="Z111" s="1511">
        <f t="shared" si="54"/>
        <v>0.62397564687975648</v>
      </c>
      <c r="AA111" s="1438" t="s">
        <v>680</v>
      </c>
      <c r="AB111" s="1436">
        <v>3150</v>
      </c>
    </row>
    <row r="112" spans="1:28" s="1412" customFormat="1" ht="11.25" customHeight="1" thickBot="1">
      <c r="A112" s="2846"/>
      <c r="B112" s="1443">
        <v>96</v>
      </c>
      <c r="C112" s="1443" t="s">
        <v>406</v>
      </c>
      <c r="D112" s="1443" t="s">
        <v>406</v>
      </c>
      <c r="E112" s="1443" t="s">
        <v>1068</v>
      </c>
      <c r="F112" s="1445" t="s">
        <v>678</v>
      </c>
      <c r="G112" s="1443">
        <v>23</v>
      </c>
      <c r="H112" s="1443">
        <v>3</v>
      </c>
      <c r="I112" s="1443">
        <v>31</v>
      </c>
      <c r="J112" s="1538">
        <v>4100</v>
      </c>
      <c r="K112" s="1539">
        <v>3625</v>
      </c>
      <c r="L112" s="1539">
        <v>3628</v>
      </c>
      <c r="M112" s="1540">
        <f t="shared" si="48"/>
        <v>0.99917309812568911</v>
      </c>
      <c r="N112" s="1443">
        <v>96</v>
      </c>
      <c r="O112" s="1539">
        <v>560235</v>
      </c>
      <c r="P112" s="1539">
        <v>560043</v>
      </c>
      <c r="Q112" s="1539">
        <v>455506</v>
      </c>
      <c r="R112" s="1539">
        <v>2400</v>
      </c>
      <c r="S112" s="1539">
        <v>2115</v>
      </c>
      <c r="T112" s="1539">
        <f t="shared" si="49"/>
        <v>1534.8904109589041</v>
      </c>
      <c r="U112" s="1539">
        <f t="shared" si="50"/>
        <v>585.36585365853659</v>
      </c>
      <c r="V112" s="1539">
        <f t="shared" si="50"/>
        <v>583.44827586206895</v>
      </c>
      <c r="W112" s="1539">
        <f t="shared" si="51"/>
        <v>423.4180444024563</v>
      </c>
      <c r="X112" s="1541">
        <f t="shared" si="52"/>
        <v>0.99965728667434206</v>
      </c>
      <c r="Y112" s="1541">
        <f t="shared" si="53"/>
        <v>0.81306237561023498</v>
      </c>
      <c r="Z112" s="1541">
        <f t="shared" si="54"/>
        <v>0.72571650636354801</v>
      </c>
      <c r="AA112" s="1445" t="s">
        <v>691</v>
      </c>
      <c r="AB112" s="1443">
        <v>1836</v>
      </c>
    </row>
    <row r="113" spans="1:28" s="1412" customFormat="1" ht="11.25" customHeight="1" thickTop="1">
      <c r="A113" s="2846"/>
      <c r="B113" s="1493"/>
      <c r="C113" s="1494"/>
      <c r="D113" s="1494" t="s">
        <v>113</v>
      </c>
      <c r="E113" s="1495"/>
      <c r="F113" s="1496"/>
      <c r="G113" s="1495"/>
      <c r="H113" s="1495"/>
      <c r="I113" s="1495"/>
      <c r="J113" s="1517">
        <f>SUM(J94:J112)</f>
        <v>29940</v>
      </c>
      <c r="K113" s="1517">
        <f t="shared" ref="K113:L113" si="55">SUM(K94:K112)</f>
        <v>20974</v>
      </c>
      <c r="L113" s="1517">
        <f t="shared" si="55"/>
        <v>21004</v>
      </c>
      <c r="M113" s="1518">
        <f t="shared" si="48"/>
        <v>0.99857170062845169</v>
      </c>
      <c r="N113" s="1493"/>
      <c r="O113" s="1517">
        <f t="shared" ref="O113:T113" si="56">SUM(O94:O112)</f>
        <v>4598951</v>
      </c>
      <c r="P113" s="1517">
        <f t="shared" si="56"/>
        <v>3130037</v>
      </c>
      <c r="Q113" s="1517">
        <f t="shared" si="56"/>
        <v>2490928</v>
      </c>
      <c r="R113" s="1517">
        <f t="shared" si="56"/>
        <v>18563</v>
      </c>
      <c r="S113" s="1517">
        <f t="shared" si="56"/>
        <v>16021</v>
      </c>
      <c r="T113" s="1517">
        <f t="shared" si="56"/>
        <v>12599.865753424659</v>
      </c>
      <c r="U113" s="1517">
        <f t="shared" ref="U113:V113" si="57">(R113/J113)*1000</f>
        <v>620.00668002672012</v>
      </c>
      <c r="V113" s="1517">
        <f t="shared" si="57"/>
        <v>763.85048154858396</v>
      </c>
      <c r="W113" s="1517">
        <f t="shared" si="51"/>
        <v>600.73737739223134</v>
      </c>
      <c r="X113" s="1519">
        <f t="shared" si="52"/>
        <v>0.680598032029478</v>
      </c>
      <c r="Y113" s="1519">
        <f t="shared" si="53"/>
        <v>0.5416296020549034</v>
      </c>
      <c r="Z113" s="1519">
        <f t="shared" si="54"/>
        <v>0.78645938165062479</v>
      </c>
      <c r="AA113" s="1499" t="s">
        <v>1087</v>
      </c>
      <c r="AB113" s="1542">
        <f>AVERAGE(AB94:AB112)</f>
        <v>1964.0526315789473</v>
      </c>
    </row>
    <row r="114" spans="1:28" s="1412" customFormat="1" ht="11.25" customHeight="1">
      <c r="A114" s="2849"/>
      <c r="B114" s="1501"/>
      <c r="C114" s="1502"/>
      <c r="D114" s="1502"/>
      <c r="E114" s="1503"/>
      <c r="F114" s="1504"/>
      <c r="G114" s="1503"/>
      <c r="H114" s="1503"/>
      <c r="I114" s="1503"/>
      <c r="J114" s="1529"/>
      <c r="K114" s="1529"/>
      <c r="L114" s="1529"/>
      <c r="M114" s="1528"/>
      <c r="N114" s="1501"/>
      <c r="O114" s="1529"/>
      <c r="P114" s="1529"/>
      <c r="Q114" s="1529"/>
      <c r="R114" s="1529"/>
      <c r="S114" s="1529"/>
      <c r="T114" s="1529"/>
      <c r="U114" s="1529"/>
      <c r="V114" s="1529"/>
      <c r="W114" s="1529"/>
      <c r="X114" s="1530"/>
      <c r="Y114" s="1530"/>
      <c r="Z114" s="1530"/>
      <c r="AA114" s="1507"/>
      <c r="AB114" s="1503"/>
    </row>
    <row r="115" spans="1:28" s="1412" customFormat="1" ht="11.25" customHeight="1">
      <c r="A115" s="2846" t="s">
        <v>829</v>
      </c>
      <c r="B115" s="1459">
        <v>97</v>
      </c>
      <c r="C115" s="1436" t="s">
        <v>408</v>
      </c>
      <c r="D115" s="1436" t="s">
        <v>1156</v>
      </c>
      <c r="E115" s="1436" t="s">
        <v>1054</v>
      </c>
      <c r="F115" s="1438" t="s">
        <v>689</v>
      </c>
      <c r="G115" s="1436">
        <v>32</v>
      </c>
      <c r="H115" s="1436">
        <v>12</v>
      </c>
      <c r="I115" s="1436">
        <v>14</v>
      </c>
      <c r="J115" s="1436">
        <v>200</v>
      </c>
      <c r="K115" s="1509">
        <v>85</v>
      </c>
      <c r="L115" s="1509">
        <v>85</v>
      </c>
      <c r="M115" s="1510">
        <f t="shared" ref="M115:M122" si="58">K115/L115</f>
        <v>1</v>
      </c>
      <c r="N115" s="1459">
        <v>97</v>
      </c>
      <c r="O115" s="1436">
        <v>6300</v>
      </c>
      <c r="P115" s="1436">
        <v>6300</v>
      </c>
      <c r="Q115" s="1436">
        <v>6300</v>
      </c>
      <c r="R115" s="1436">
        <v>125</v>
      </c>
      <c r="S115" s="1436">
        <v>125</v>
      </c>
      <c r="T115" s="1436">
        <f t="shared" ref="T115:T121" si="59">O115/365</f>
        <v>17.260273972602739</v>
      </c>
      <c r="U115" s="1436">
        <f t="shared" ref="U115:V122" si="60">(R115/J115)*1000</f>
        <v>625</v>
      </c>
      <c r="V115" s="1436">
        <f t="shared" si="60"/>
        <v>1470.5882352941178</v>
      </c>
      <c r="W115" s="1436">
        <f t="shared" ref="W115:W122" si="61">(T115/K115)*1000</f>
        <v>203.06204673650282</v>
      </c>
      <c r="X115" s="1511">
        <f t="shared" ref="X115:X122" si="62">P115/O115</f>
        <v>1</v>
      </c>
      <c r="Y115" s="1511">
        <f t="shared" ref="Y115:Y122" si="63">Q115/O115</f>
        <v>1</v>
      </c>
      <c r="Z115" s="1511">
        <f t="shared" ref="Z115:Z122" si="64">T115/S115</f>
        <v>0.13808219178082193</v>
      </c>
      <c r="AA115" s="1438" t="s">
        <v>1050</v>
      </c>
      <c r="AB115" s="1436">
        <v>2000</v>
      </c>
    </row>
    <row r="116" spans="1:28" s="1412" customFormat="1" ht="11.25" customHeight="1">
      <c r="A116" s="2846"/>
      <c r="B116" s="1465">
        <v>98</v>
      </c>
      <c r="C116" s="1465" t="s">
        <v>411</v>
      </c>
      <c r="D116" s="1465" t="s">
        <v>1157</v>
      </c>
      <c r="E116" s="1465" t="s">
        <v>1064</v>
      </c>
      <c r="F116" s="1467" t="s">
        <v>678</v>
      </c>
      <c r="G116" s="1465">
        <v>21</v>
      </c>
      <c r="H116" s="1465">
        <v>3</v>
      </c>
      <c r="I116" s="1465">
        <v>31</v>
      </c>
      <c r="J116" s="1465">
        <v>900</v>
      </c>
      <c r="K116" s="1465">
        <v>193</v>
      </c>
      <c r="L116" s="1465">
        <v>193</v>
      </c>
      <c r="M116" s="1468">
        <f t="shared" si="58"/>
        <v>1</v>
      </c>
      <c r="N116" s="1465">
        <v>98</v>
      </c>
      <c r="O116" s="1465">
        <v>36965</v>
      </c>
      <c r="P116" s="1465">
        <v>36965</v>
      </c>
      <c r="Q116" s="1465">
        <v>36965</v>
      </c>
      <c r="R116" s="1465">
        <v>282</v>
      </c>
      <c r="S116" s="1465">
        <v>140</v>
      </c>
      <c r="T116" s="1465">
        <f t="shared" si="59"/>
        <v>101.27397260273973</v>
      </c>
      <c r="U116" s="1465">
        <f t="shared" si="60"/>
        <v>313.33333333333337</v>
      </c>
      <c r="V116" s="1465">
        <f t="shared" si="60"/>
        <v>725.38860103626951</v>
      </c>
      <c r="W116" s="1465">
        <f t="shared" si="61"/>
        <v>524.73560934062039</v>
      </c>
      <c r="X116" s="1470">
        <f t="shared" si="62"/>
        <v>1</v>
      </c>
      <c r="Y116" s="1470">
        <f t="shared" si="63"/>
        <v>1</v>
      </c>
      <c r="Z116" s="1470">
        <f t="shared" si="64"/>
        <v>0.72338551859099809</v>
      </c>
      <c r="AA116" s="1454" t="s">
        <v>680</v>
      </c>
      <c r="AB116" s="1453">
        <v>2052</v>
      </c>
    </row>
    <row r="117" spans="1:28" s="1412" customFormat="1" ht="11.25" customHeight="1">
      <c r="A117" s="2846"/>
      <c r="B117" s="1443">
        <v>99</v>
      </c>
      <c r="C117" s="1465" t="s">
        <v>412</v>
      </c>
      <c r="D117" s="1465" t="s">
        <v>412</v>
      </c>
      <c r="E117" s="1465" t="s">
        <v>1068</v>
      </c>
      <c r="F117" s="1467" t="s">
        <v>678</v>
      </c>
      <c r="G117" s="1465">
        <v>19</v>
      </c>
      <c r="H117" s="1465">
        <v>10</v>
      </c>
      <c r="I117" s="1465">
        <v>15</v>
      </c>
      <c r="J117" s="1465">
        <v>3300</v>
      </c>
      <c r="K117" s="1465">
        <v>2667</v>
      </c>
      <c r="L117" s="1465">
        <v>2667</v>
      </c>
      <c r="M117" s="1468">
        <f t="shared" si="58"/>
        <v>1</v>
      </c>
      <c r="N117" s="1443">
        <v>99</v>
      </c>
      <c r="O117" s="1465">
        <v>331000</v>
      </c>
      <c r="P117" s="1465">
        <v>282004</v>
      </c>
      <c r="Q117" s="1465">
        <v>281744</v>
      </c>
      <c r="R117" s="1465">
        <v>1600</v>
      </c>
      <c r="S117" s="1465">
        <v>1300</v>
      </c>
      <c r="T117" s="1465">
        <f t="shared" si="59"/>
        <v>906.84931506849318</v>
      </c>
      <c r="U117" s="1465">
        <f t="shared" si="60"/>
        <v>484.84848484848487</v>
      </c>
      <c r="V117" s="1465">
        <f t="shared" si="60"/>
        <v>487.43907011623548</v>
      </c>
      <c r="W117" s="1465">
        <f t="shared" si="61"/>
        <v>340.02598990194718</v>
      </c>
      <c r="X117" s="1470">
        <f t="shared" si="62"/>
        <v>0.85197583081570993</v>
      </c>
      <c r="Y117" s="1470">
        <f t="shared" si="63"/>
        <v>0.85119033232628394</v>
      </c>
      <c r="Z117" s="1470">
        <f t="shared" si="64"/>
        <v>0.69757639620653322</v>
      </c>
      <c r="AA117" s="1461" t="s">
        <v>704</v>
      </c>
      <c r="AB117" s="1459">
        <v>2690</v>
      </c>
    </row>
    <row r="118" spans="1:28" s="1412" customFormat="1" ht="11.25" customHeight="1">
      <c r="A118" s="2846"/>
      <c r="B118" s="1418">
        <v>100</v>
      </c>
      <c r="C118" s="1471" t="s">
        <v>413</v>
      </c>
      <c r="D118" s="1471" t="s">
        <v>413</v>
      </c>
      <c r="E118" s="1471" t="s">
        <v>1068</v>
      </c>
      <c r="F118" s="1472" t="s">
        <v>678</v>
      </c>
      <c r="G118" s="1471">
        <v>26</v>
      </c>
      <c r="H118" s="1471">
        <v>2</v>
      </c>
      <c r="I118" s="1471">
        <v>26</v>
      </c>
      <c r="J118" s="1471">
        <v>1750</v>
      </c>
      <c r="K118" s="1471">
        <v>1609</v>
      </c>
      <c r="L118" s="1471">
        <v>1612</v>
      </c>
      <c r="M118" s="1473">
        <f t="shared" si="58"/>
        <v>0.99813895781637718</v>
      </c>
      <c r="N118" s="1418">
        <v>100</v>
      </c>
      <c r="O118" s="1471">
        <v>140657</v>
      </c>
      <c r="P118" s="1471">
        <v>140658</v>
      </c>
      <c r="Q118" s="1471">
        <v>140657</v>
      </c>
      <c r="R118" s="1458">
        <v>820</v>
      </c>
      <c r="S118" s="1543" t="s">
        <v>1049</v>
      </c>
      <c r="T118" s="1458">
        <f t="shared" si="59"/>
        <v>385.36164383561646</v>
      </c>
      <c r="U118" s="1458">
        <f t="shared" si="60"/>
        <v>468.57142857142856</v>
      </c>
      <c r="V118" s="1543" t="s">
        <v>1049</v>
      </c>
      <c r="W118" s="1458">
        <f t="shared" si="61"/>
        <v>239.50381841865533</v>
      </c>
      <c r="X118" s="1544">
        <f t="shared" si="62"/>
        <v>1.0000071094933065</v>
      </c>
      <c r="Y118" s="1544">
        <f t="shared" si="63"/>
        <v>1</v>
      </c>
      <c r="Z118" s="1545" t="s">
        <v>1049</v>
      </c>
      <c r="AA118" s="1419" t="s">
        <v>680</v>
      </c>
      <c r="AB118" s="1418">
        <v>2000</v>
      </c>
    </row>
    <row r="119" spans="1:28" s="1412" customFormat="1" ht="11.25" customHeight="1">
      <c r="A119" s="2846"/>
      <c r="B119" s="1459">
        <v>101</v>
      </c>
      <c r="C119" s="1459" t="s">
        <v>414</v>
      </c>
      <c r="D119" s="1459" t="s">
        <v>1158</v>
      </c>
      <c r="E119" s="1459" t="s">
        <v>1068</v>
      </c>
      <c r="F119" s="1461" t="s">
        <v>689</v>
      </c>
      <c r="G119" s="1459">
        <v>46</v>
      </c>
      <c r="H119" s="1459">
        <v>11</v>
      </c>
      <c r="I119" s="1459">
        <v>19</v>
      </c>
      <c r="J119" s="1459">
        <v>2000</v>
      </c>
      <c r="K119" s="1459">
        <v>128</v>
      </c>
      <c r="L119" s="1459">
        <v>128</v>
      </c>
      <c r="M119" s="1462">
        <f t="shared" si="58"/>
        <v>1</v>
      </c>
      <c r="N119" s="1459">
        <v>101</v>
      </c>
      <c r="O119" s="1459">
        <v>16013</v>
      </c>
      <c r="P119" s="1459">
        <v>16013</v>
      </c>
      <c r="Q119" s="1459">
        <v>16013</v>
      </c>
      <c r="R119" s="1460">
        <v>400</v>
      </c>
      <c r="S119" s="1460">
        <v>178</v>
      </c>
      <c r="T119" s="1460">
        <f t="shared" si="59"/>
        <v>43.871232876712327</v>
      </c>
      <c r="U119" s="1460">
        <f t="shared" si="60"/>
        <v>200</v>
      </c>
      <c r="V119" s="1460">
        <f t="shared" si="60"/>
        <v>1390.625</v>
      </c>
      <c r="W119" s="1460">
        <f t="shared" si="61"/>
        <v>342.74400684931504</v>
      </c>
      <c r="X119" s="1524">
        <f t="shared" si="62"/>
        <v>1</v>
      </c>
      <c r="Y119" s="1524">
        <f t="shared" si="63"/>
        <v>1</v>
      </c>
      <c r="Z119" s="1524">
        <f t="shared" si="64"/>
        <v>0.24646760043096813</v>
      </c>
      <c r="AA119" s="1461" t="s">
        <v>691</v>
      </c>
      <c r="AB119" s="1459">
        <v>2775</v>
      </c>
    </row>
    <row r="120" spans="1:28" s="1412" customFormat="1" ht="11.25" customHeight="1">
      <c r="A120" s="2846"/>
      <c r="B120" s="1443">
        <v>102</v>
      </c>
      <c r="C120" s="1459" t="s">
        <v>415</v>
      </c>
      <c r="D120" s="1459" t="s">
        <v>415</v>
      </c>
      <c r="E120" s="1459" t="s">
        <v>1068</v>
      </c>
      <c r="F120" s="1461" t="s">
        <v>678</v>
      </c>
      <c r="G120" s="1459">
        <v>25</v>
      </c>
      <c r="H120" s="1459">
        <v>4</v>
      </c>
      <c r="I120" s="1459">
        <v>26</v>
      </c>
      <c r="J120" s="1459">
        <v>4870</v>
      </c>
      <c r="K120" s="1459">
        <v>4392</v>
      </c>
      <c r="L120" s="1459">
        <v>4392</v>
      </c>
      <c r="M120" s="1462">
        <f t="shared" si="58"/>
        <v>1</v>
      </c>
      <c r="N120" s="1443">
        <v>102</v>
      </c>
      <c r="O120" s="1459">
        <v>584583</v>
      </c>
      <c r="P120" s="1459">
        <v>452678</v>
      </c>
      <c r="Q120" s="1459">
        <v>451678</v>
      </c>
      <c r="R120" s="1460">
        <v>2310</v>
      </c>
      <c r="S120" s="1460">
        <v>2100</v>
      </c>
      <c r="T120" s="1460">
        <f t="shared" si="59"/>
        <v>1601.5972602739726</v>
      </c>
      <c r="U120" s="1460">
        <f t="shared" si="60"/>
        <v>474.33264887063655</v>
      </c>
      <c r="V120" s="1460">
        <f t="shared" si="60"/>
        <v>478.14207650273221</v>
      </c>
      <c r="W120" s="1460">
        <f t="shared" si="61"/>
        <v>364.66239988023051</v>
      </c>
      <c r="X120" s="1524">
        <f t="shared" si="62"/>
        <v>0.77436052707656566</v>
      </c>
      <c r="Y120" s="1524">
        <f t="shared" si="63"/>
        <v>0.77264990600137196</v>
      </c>
      <c r="Z120" s="1524">
        <f t="shared" si="64"/>
        <v>0.76266536203522506</v>
      </c>
      <c r="AA120" s="1467" t="s">
        <v>680</v>
      </c>
      <c r="AB120" s="1465">
        <v>1840</v>
      </c>
    </row>
    <row r="121" spans="1:28" s="1547" customFormat="1" ht="11.25" customHeight="1" thickBot="1">
      <c r="A121" s="2846"/>
      <c r="B121" s="1539">
        <v>103</v>
      </c>
      <c r="C121" s="1513" t="s">
        <v>416</v>
      </c>
      <c r="D121" s="1513" t="s">
        <v>1160</v>
      </c>
      <c r="E121" s="1513" t="s">
        <v>1068</v>
      </c>
      <c r="F121" s="1523" t="s">
        <v>678</v>
      </c>
      <c r="G121" s="1513">
        <v>29</v>
      </c>
      <c r="H121" s="1513">
        <v>3</v>
      </c>
      <c r="I121" s="1513">
        <v>31</v>
      </c>
      <c r="J121" s="1513">
        <v>4749</v>
      </c>
      <c r="K121" s="1513">
        <v>4449</v>
      </c>
      <c r="L121" s="1513">
        <v>4449</v>
      </c>
      <c r="M121" s="1514">
        <f t="shared" si="58"/>
        <v>1</v>
      </c>
      <c r="N121" s="1539">
        <v>103</v>
      </c>
      <c r="O121" s="1513">
        <v>656518</v>
      </c>
      <c r="P121" s="1513">
        <v>433670</v>
      </c>
      <c r="Q121" s="1513">
        <v>433670</v>
      </c>
      <c r="R121" s="1522">
        <v>2079</v>
      </c>
      <c r="S121" s="1522">
        <v>2335</v>
      </c>
      <c r="T121" s="1522">
        <f t="shared" si="59"/>
        <v>1798.6794520547944</v>
      </c>
      <c r="U121" s="1522">
        <f t="shared" si="60"/>
        <v>437.77637397346808</v>
      </c>
      <c r="V121" s="1522">
        <f t="shared" si="60"/>
        <v>524.83704203191724</v>
      </c>
      <c r="W121" s="1522">
        <f t="shared" si="61"/>
        <v>404.28848101928401</v>
      </c>
      <c r="X121" s="1546">
        <f t="shared" si="62"/>
        <v>0.66056071577626208</v>
      </c>
      <c r="Y121" s="1546">
        <f t="shared" si="63"/>
        <v>0.66056071577626208</v>
      </c>
      <c r="Z121" s="1546">
        <f t="shared" si="64"/>
        <v>0.7703123991669355</v>
      </c>
      <c r="AA121" s="1523" t="s">
        <v>704</v>
      </c>
      <c r="AB121" s="1513">
        <v>2340</v>
      </c>
    </row>
    <row r="122" spans="1:28" s="1412" customFormat="1" ht="11.25" customHeight="1" thickTop="1">
      <c r="A122" s="2846"/>
      <c r="B122" s="1548"/>
      <c r="C122" s="1549"/>
      <c r="D122" s="1549" t="s">
        <v>113</v>
      </c>
      <c r="E122" s="1517"/>
      <c r="F122" s="1550"/>
      <c r="G122" s="1517"/>
      <c r="H122" s="1517"/>
      <c r="I122" s="1517"/>
      <c r="J122" s="1517">
        <f>SUM(J115:J121)</f>
        <v>17769</v>
      </c>
      <c r="K122" s="1517">
        <f t="shared" ref="K122:L122" si="65">SUM(K115:K121)</f>
        <v>13523</v>
      </c>
      <c r="L122" s="1517">
        <f t="shared" si="65"/>
        <v>13526</v>
      </c>
      <c r="M122" s="1551">
        <f t="shared" si="58"/>
        <v>0.99977820493863667</v>
      </c>
      <c r="N122" s="1548"/>
      <c r="O122" s="1517">
        <f t="shared" ref="O122:T122" si="66">SUM(O115:O121)</f>
        <v>1772036</v>
      </c>
      <c r="P122" s="1517">
        <f t="shared" si="66"/>
        <v>1368288</v>
      </c>
      <c r="Q122" s="1517">
        <f t="shared" si="66"/>
        <v>1367027</v>
      </c>
      <c r="R122" s="1517">
        <f t="shared" si="66"/>
        <v>7616</v>
      </c>
      <c r="S122" s="1517">
        <f t="shared" si="66"/>
        <v>6178</v>
      </c>
      <c r="T122" s="1517">
        <f t="shared" si="66"/>
        <v>4854.8931506849312</v>
      </c>
      <c r="U122" s="1517">
        <f t="shared" si="60"/>
        <v>428.61162699082672</v>
      </c>
      <c r="V122" s="1517">
        <f t="shared" si="60"/>
        <v>456.85129039414329</v>
      </c>
      <c r="W122" s="1517">
        <f t="shared" si="61"/>
        <v>359.01006808289071</v>
      </c>
      <c r="X122" s="1519">
        <f t="shared" si="62"/>
        <v>0.77215587042249711</v>
      </c>
      <c r="Y122" s="1519">
        <f t="shared" si="63"/>
        <v>0.77144425959743479</v>
      </c>
      <c r="Z122" s="1519">
        <f t="shared" si="64"/>
        <v>0.78583573173922483</v>
      </c>
      <c r="AA122" s="1552" t="s">
        <v>1087</v>
      </c>
      <c r="AB122" s="1553">
        <f>AVERAGE(AB115:AB121)</f>
        <v>2242.4285714285716</v>
      </c>
    </row>
    <row r="123" spans="1:28" s="1412" customFormat="1" ht="11.25" customHeight="1">
      <c r="A123" s="2849"/>
      <c r="B123" s="1501"/>
      <c r="C123" s="1502"/>
      <c r="D123" s="1502"/>
      <c r="E123" s="1503"/>
      <c r="F123" s="1504"/>
      <c r="G123" s="1503"/>
      <c r="H123" s="1503"/>
      <c r="I123" s="1503"/>
      <c r="J123" s="1529"/>
      <c r="K123" s="1529"/>
      <c r="L123" s="1529"/>
      <c r="M123" s="1528"/>
      <c r="N123" s="1501"/>
      <c r="O123" s="1529"/>
      <c r="P123" s="1529"/>
      <c r="Q123" s="1529"/>
      <c r="R123" s="1529"/>
      <c r="S123" s="1529"/>
      <c r="T123" s="1529"/>
      <c r="U123" s="1529"/>
      <c r="V123" s="1529"/>
      <c r="W123" s="1529"/>
      <c r="X123" s="1530"/>
      <c r="Y123" s="1530"/>
      <c r="Z123" s="1530"/>
      <c r="AA123" s="1507"/>
      <c r="AB123" s="1503"/>
    </row>
    <row r="124" spans="1:28" s="1412" customFormat="1" ht="11.25" customHeight="1">
      <c r="A124" s="2850" t="s">
        <v>1161</v>
      </c>
      <c r="B124" s="1443">
        <v>104</v>
      </c>
      <c r="C124" s="1443" t="s">
        <v>418</v>
      </c>
      <c r="D124" s="1443" t="s">
        <v>1162</v>
      </c>
      <c r="E124" s="1443" t="s">
        <v>1048</v>
      </c>
      <c r="F124" s="1445" t="s">
        <v>678</v>
      </c>
      <c r="G124" s="1443">
        <v>17</v>
      </c>
      <c r="H124" s="1443">
        <v>12</v>
      </c>
      <c r="I124" s="1443">
        <v>27</v>
      </c>
      <c r="J124" s="1443">
        <v>1060</v>
      </c>
      <c r="K124" s="1443">
        <v>810</v>
      </c>
      <c r="L124" s="1443">
        <v>810</v>
      </c>
      <c r="M124" s="1480">
        <f t="shared" ref="M124:M132" si="67">K124/L124</f>
        <v>1</v>
      </c>
      <c r="N124" s="1443">
        <v>104</v>
      </c>
      <c r="O124" s="1443">
        <v>97355</v>
      </c>
      <c r="P124" s="1443">
        <v>96902</v>
      </c>
      <c r="Q124" s="1443">
        <v>96282</v>
      </c>
      <c r="R124" s="1443">
        <v>563</v>
      </c>
      <c r="S124" s="1443">
        <v>519</v>
      </c>
      <c r="T124" s="1443">
        <f t="shared" ref="T124:T131" si="68">O124/365</f>
        <v>266.72602739726028</v>
      </c>
      <c r="U124" s="1443">
        <f t="shared" ref="U124:V132" si="69">(R124/J124)*1000</f>
        <v>531.13207547169816</v>
      </c>
      <c r="V124" s="1443">
        <f t="shared" si="69"/>
        <v>640.74074074074076</v>
      </c>
      <c r="W124" s="1443">
        <f t="shared" ref="W124:W132" si="70">(T124/K124)*1000</f>
        <v>329.29139184846952</v>
      </c>
      <c r="X124" s="1483">
        <f t="shared" ref="X124:X132" si="71">P124/O124</f>
        <v>0.99534692619793541</v>
      </c>
      <c r="Y124" s="1483">
        <f t="shared" ref="Y124:Y132" si="72">Q124/O124</f>
        <v>0.98897848081762618</v>
      </c>
      <c r="Z124" s="1483">
        <f t="shared" ref="Z124:Z132" si="73">T124/S124</f>
        <v>0.51392298149761129</v>
      </c>
      <c r="AA124" s="1445" t="s">
        <v>704</v>
      </c>
      <c r="AB124" s="1443">
        <v>1830</v>
      </c>
    </row>
    <row r="125" spans="1:28" s="1412" customFormat="1" ht="11.25" customHeight="1">
      <c r="A125" s="2851"/>
      <c r="B125" s="1554">
        <v>105</v>
      </c>
      <c r="C125" s="1555" t="s">
        <v>418</v>
      </c>
      <c r="D125" s="1555" t="s">
        <v>1163</v>
      </c>
      <c r="E125" s="1554" t="s">
        <v>1048</v>
      </c>
      <c r="F125" s="1556" t="s">
        <v>678</v>
      </c>
      <c r="G125" s="1554">
        <v>19</v>
      </c>
      <c r="H125" s="1554">
        <v>7</v>
      </c>
      <c r="I125" s="1554">
        <v>10</v>
      </c>
      <c r="J125" s="1554">
        <v>1190</v>
      </c>
      <c r="K125" s="1554">
        <v>855</v>
      </c>
      <c r="L125" s="1554">
        <v>891</v>
      </c>
      <c r="M125" s="1557">
        <f t="shared" si="67"/>
        <v>0.95959595959595956</v>
      </c>
      <c r="N125" s="1554">
        <v>105</v>
      </c>
      <c r="O125" s="1554">
        <v>103104</v>
      </c>
      <c r="P125" s="1554">
        <v>102222</v>
      </c>
      <c r="Q125" s="1554">
        <v>100557</v>
      </c>
      <c r="R125" s="1554">
        <v>626</v>
      </c>
      <c r="S125" s="1554">
        <v>605</v>
      </c>
      <c r="T125" s="1554">
        <f t="shared" si="68"/>
        <v>282.47671232876712</v>
      </c>
      <c r="U125" s="1554">
        <f t="shared" si="69"/>
        <v>526.05042016806726</v>
      </c>
      <c r="V125" s="1554">
        <f t="shared" si="69"/>
        <v>707.60233918128654</v>
      </c>
      <c r="W125" s="1554">
        <f t="shared" si="70"/>
        <v>330.38211968276852</v>
      </c>
      <c r="X125" s="1558">
        <f t="shared" si="71"/>
        <v>0.99144553072625696</v>
      </c>
      <c r="Y125" s="1558">
        <f t="shared" si="72"/>
        <v>0.97529678770949724</v>
      </c>
      <c r="Z125" s="1558">
        <f t="shared" si="73"/>
        <v>0.46690365674176382</v>
      </c>
      <c r="AA125" s="1559" t="s">
        <v>704</v>
      </c>
      <c r="AB125" s="1554">
        <v>1830</v>
      </c>
    </row>
    <row r="126" spans="1:28" s="1412" customFormat="1" ht="11.25" customHeight="1">
      <c r="A126" s="2851"/>
      <c r="B126" s="1443">
        <v>106</v>
      </c>
      <c r="C126" s="1555" t="s">
        <v>418</v>
      </c>
      <c r="D126" s="1555" t="s">
        <v>1164</v>
      </c>
      <c r="E126" s="1554" t="s">
        <v>1054</v>
      </c>
      <c r="F126" s="1556" t="s">
        <v>689</v>
      </c>
      <c r="G126" s="1554">
        <v>32</v>
      </c>
      <c r="H126" s="1554">
        <v>12</v>
      </c>
      <c r="I126" s="1554">
        <v>1</v>
      </c>
      <c r="J126" s="1554">
        <v>120</v>
      </c>
      <c r="K126" s="1554">
        <v>53</v>
      </c>
      <c r="L126" s="1554">
        <v>53</v>
      </c>
      <c r="M126" s="1557">
        <f t="shared" si="67"/>
        <v>1</v>
      </c>
      <c r="N126" s="1443">
        <v>106</v>
      </c>
      <c r="O126" s="1554">
        <v>9957</v>
      </c>
      <c r="P126" s="1554">
        <v>9957</v>
      </c>
      <c r="Q126" s="1554">
        <v>9952</v>
      </c>
      <c r="R126" s="1554">
        <v>86</v>
      </c>
      <c r="S126" s="1554">
        <v>50</v>
      </c>
      <c r="T126" s="1554">
        <f t="shared" si="68"/>
        <v>27.279452054794522</v>
      </c>
      <c r="U126" s="1554">
        <f t="shared" si="69"/>
        <v>716.66666666666663</v>
      </c>
      <c r="V126" s="1554">
        <f t="shared" si="69"/>
        <v>943.39622641509436</v>
      </c>
      <c r="W126" s="1554">
        <f t="shared" si="70"/>
        <v>514.7066425432929</v>
      </c>
      <c r="X126" s="1558">
        <f t="shared" si="71"/>
        <v>1</v>
      </c>
      <c r="Y126" s="1558">
        <f t="shared" si="72"/>
        <v>0.99949784071507486</v>
      </c>
      <c r="Z126" s="1558">
        <f t="shared" si="73"/>
        <v>0.54558904109589046</v>
      </c>
      <c r="AA126" s="1559" t="s">
        <v>1050</v>
      </c>
      <c r="AB126" s="1554">
        <v>1000</v>
      </c>
    </row>
    <row r="127" spans="1:28" s="1412" customFormat="1" ht="11.25" customHeight="1">
      <c r="A127" s="2851"/>
      <c r="B127" s="1554">
        <v>107</v>
      </c>
      <c r="C127" s="1427" t="s">
        <v>418</v>
      </c>
      <c r="D127" s="1427" t="s">
        <v>1165</v>
      </c>
      <c r="E127" s="1427" t="s">
        <v>1054</v>
      </c>
      <c r="F127" s="1475" t="s">
        <v>678</v>
      </c>
      <c r="G127" s="1427">
        <v>1</v>
      </c>
      <c r="H127" s="1427">
        <v>12</v>
      </c>
      <c r="I127" s="1427">
        <v>5</v>
      </c>
      <c r="J127" s="1427">
        <v>180</v>
      </c>
      <c r="K127" s="1427">
        <v>113</v>
      </c>
      <c r="L127" s="1427">
        <v>113</v>
      </c>
      <c r="M127" s="1477">
        <f t="shared" si="67"/>
        <v>1</v>
      </c>
      <c r="N127" s="1554">
        <v>107</v>
      </c>
      <c r="O127" s="1427">
        <v>11510</v>
      </c>
      <c r="P127" s="1427">
        <v>11330</v>
      </c>
      <c r="Q127" s="1427">
        <v>11230</v>
      </c>
      <c r="R127" s="1427">
        <v>66</v>
      </c>
      <c r="S127" s="1427">
        <v>55</v>
      </c>
      <c r="T127" s="1427">
        <f t="shared" si="68"/>
        <v>31.534246575342465</v>
      </c>
      <c r="U127" s="1427">
        <f t="shared" si="69"/>
        <v>366.66666666666663</v>
      </c>
      <c r="V127" s="1427">
        <f t="shared" si="69"/>
        <v>486.72566371681415</v>
      </c>
      <c r="W127" s="1427">
        <f t="shared" si="70"/>
        <v>279.06412898533154</v>
      </c>
      <c r="X127" s="1479">
        <f t="shared" si="71"/>
        <v>0.9843614248479583</v>
      </c>
      <c r="Y127" s="1479">
        <f t="shared" si="72"/>
        <v>0.97567332754126845</v>
      </c>
      <c r="Z127" s="1479">
        <f t="shared" si="73"/>
        <v>0.5733499377334994</v>
      </c>
      <c r="AA127" s="1475" t="s">
        <v>704</v>
      </c>
      <c r="AB127" s="1427">
        <v>500</v>
      </c>
    </row>
    <row r="128" spans="1:28" s="1412" customFormat="1" ht="11.25" customHeight="1">
      <c r="A128" s="2851"/>
      <c r="B128" s="1436">
        <v>108</v>
      </c>
      <c r="C128" s="1436" t="s">
        <v>418</v>
      </c>
      <c r="D128" s="1436" t="s">
        <v>1166</v>
      </c>
      <c r="E128" s="1436" t="s">
        <v>1054</v>
      </c>
      <c r="F128" s="1438" t="s">
        <v>678</v>
      </c>
      <c r="G128" s="1436">
        <v>21</v>
      </c>
      <c r="H128" s="1436">
        <v>3</v>
      </c>
      <c r="I128" s="1436">
        <v>24</v>
      </c>
      <c r="J128" s="1436">
        <v>130</v>
      </c>
      <c r="K128" s="1436">
        <v>72</v>
      </c>
      <c r="L128" s="1436">
        <v>72</v>
      </c>
      <c r="M128" s="1510">
        <f t="shared" si="67"/>
        <v>1</v>
      </c>
      <c r="N128" s="1436">
        <v>108</v>
      </c>
      <c r="O128" s="1436">
        <v>8025</v>
      </c>
      <c r="P128" s="1436">
        <v>7985</v>
      </c>
      <c r="Q128" s="1436">
        <v>7980</v>
      </c>
      <c r="R128" s="1436">
        <v>59</v>
      </c>
      <c r="S128" s="1436">
        <v>50</v>
      </c>
      <c r="T128" s="1436">
        <f t="shared" si="68"/>
        <v>21.986301369863014</v>
      </c>
      <c r="U128" s="1436">
        <f t="shared" si="69"/>
        <v>453.84615384615387</v>
      </c>
      <c r="V128" s="1436">
        <f t="shared" si="69"/>
        <v>694.44444444444446</v>
      </c>
      <c r="W128" s="1436">
        <f t="shared" si="70"/>
        <v>305.365296803653</v>
      </c>
      <c r="X128" s="1511">
        <f t="shared" si="71"/>
        <v>0.99501557632398752</v>
      </c>
      <c r="Y128" s="1511">
        <f t="shared" si="72"/>
        <v>0.99439252336448603</v>
      </c>
      <c r="Z128" s="1511">
        <f t="shared" si="73"/>
        <v>0.4397260273972603</v>
      </c>
      <c r="AA128" s="1438" t="s">
        <v>691</v>
      </c>
      <c r="AB128" s="1436">
        <v>2500</v>
      </c>
    </row>
    <row r="129" spans="1:28" s="1412" customFormat="1" ht="11.25" customHeight="1">
      <c r="A129" s="2851"/>
      <c r="B129" s="1560">
        <v>109</v>
      </c>
      <c r="C129" s="1459" t="s">
        <v>421</v>
      </c>
      <c r="D129" s="1459" t="s">
        <v>1167</v>
      </c>
      <c r="E129" s="1459" t="s">
        <v>1057</v>
      </c>
      <c r="F129" s="1461" t="s">
        <v>689</v>
      </c>
      <c r="G129" s="1459">
        <v>63</v>
      </c>
      <c r="H129" s="1459">
        <v>4</v>
      </c>
      <c r="I129" s="1459">
        <v>18</v>
      </c>
      <c r="J129" s="1459">
        <v>154</v>
      </c>
      <c r="K129" s="1459">
        <v>71</v>
      </c>
      <c r="L129" s="1459">
        <v>74</v>
      </c>
      <c r="M129" s="1462">
        <f t="shared" si="67"/>
        <v>0.95945945945945943</v>
      </c>
      <c r="N129" s="1560">
        <v>109</v>
      </c>
      <c r="O129" s="1459">
        <v>21410</v>
      </c>
      <c r="P129" s="1459">
        <v>11337</v>
      </c>
      <c r="Q129" s="1459">
        <v>11337</v>
      </c>
      <c r="R129" s="1459">
        <v>280</v>
      </c>
      <c r="S129" s="1459">
        <v>102</v>
      </c>
      <c r="T129" s="1459">
        <f t="shared" si="68"/>
        <v>58.657534246575345</v>
      </c>
      <c r="U129" s="1459">
        <f t="shared" si="69"/>
        <v>1818.181818181818</v>
      </c>
      <c r="V129" s="1459">
        <f t="shared" si="69"/>
        <v>1436.6197183098593</v>
      </c>
      <c r="W129" s="1459">
        <f t="shared" si="70"/>
        <v>826.16245417711752</v>
      </c>
      <c r="X129" s="1464">
        <f t="shared" si="71"/>
        <v>0.52951891639420834</v>
      </c>
      <c r="Y129" s="1464">
        <f t="shared" si="72"/>
        <v>0.52951891639420834</v>
      </c>
      <c r="Z129" s="1464">
        <f t="shared" si="73"/>
        <v>0.57507386516250336</v>
      </c>
      <c r="AA129" s="1461" t="s">
        <v>691</v>
      </c>
      <c r="AB129" s="1459">
        <v>1720</v>
      </c>
    </row>
    <row r="130" spans="1:28" s="1412" customFormat="1" ht="11.25" customHeight="1">
      <c r="A130" s="2851"/>
      <c r="B130" s="1443">
        <v>110</v>
      </c>
      <c r="C130" s="1427" t="s">
        <v>426</v>
      </c>
      <c r="D130" s="1427" t="s">
        <v>1169</v>
      </c>
      <c r="E130" s="1427" t="s">
        <v>1068</v>
      </c>
      <c r="F130" s="1475" t="s">
        <v>678</v>
      </c>
      <c r="G130" s="1427">
        <v>29</v>
      </c>
      <c r="H130" s="1427">
        <v>3</v>
      </c>
      <c r="I130" s="1427">
        <v>31</v>
      </c>
      <c r="J130" s="1427">
        <v>2540</v>
      </c>
      <c r="K130" s="1427">
        <v>2293</v>
      </c>
      <c r="L130" s="1427">
        <v>2416</v>
      </c>
      <c r="M130" s="1477">
        <f t="shared" si="67"/>
        <v>0.94908940397350994</v>
      </c>
      <c r="N130" s="1443">
        <v>110</v>
      </c>
      <c r="O130" s="1427">
        <v>609445</v>
      </c>
      <c r="P130" s="1427">
        <v>303622</v>
      </c>
      <c r="Q130" s="1427">
        <v>303622</v>
      </c>
      <c r="R130" s="1427">
        <v>5300</v>
      </c>
      <c r="S130" s="1427">
        <v>5000</v>
      </c>
      <c r="T130" s="1427">
        <f t="shared" si="68"/>
        <v>1669.7123287671234</v>
      </c>
      <c r="U130" s="1427">
        <f t="shared" si="69"/>
        <v>2086.6141732283463</v>
      </c>
      <c r="V130" s="1427">
        <f t="shared" si="69"/>
        <v>2180.5494984736151</v>
      </c>
      <c r="W130" s="1427">
        <f t="shared" si="70"/>
        <v>728.17807621767258</v>
      </c>
      <c r="X130" s="1479">
        <f t="shared" si="71"/>
        <v>0.49819425871079426</v>
      </c>
      <c r="Y130" s="1479">
        <f t="shared" si="72"/>
        <v>0.49819425871079426</v>
      </c>
      <c r="Z130" s="1561">
        <f t="shared" si="73"/>
        <v>0.33394246575342468</v>
      </c>
      <c r="AA130" s="1434" t="s">
        <v>680</v>
      </c>
      <c r="AB130" s="1435">
        <v>2160</v>
      </c>
    </row>
    <row r="131" spans="1:28" s="1412" customFormat="1" ht="11.25" customHeight="1" thickBot="1">
      <c r="A131" s="2851"/>
      <c r="B131" s="1554">
        <v>111</v>
      </c>
      <c r="C131" s="1526" t="s">
        <v>426</v>
      </c>
      <c r="D131" s="1526" t="s">
        <v>1170</v>
      </c>
      <c r="E131" s="1526" t="s">
        <v>1054</v>
      </c>
      <c r="F131" s="1562" t="s">
        <v>689</v>
      </c>
      <c r="G131" s="1526">
        <v>32</v>
      </c>
      <c r="H131" s="1526">
        <v>2</v>
      </c>
      <c r="I131" s="1526">
        <v>18</v>
      </c>
      <c r="J131" s="1526">
        <v>180</v>
      </c>
      <c r="K131" s="1526">
        <v>24</v>
      </c>
      <c r="L131" s="1526">
        <v>24</v>
      </c>
      <c r="M131" s="1563">
        <f t="shared" si="67"/>
        <v>1</v>
      </c>
      <c r="N131" s="1554">
        <v>111</v>
      </c>
      <c r="O131" s="1526">
        <v>3060</v>
      </c>
      <c r="P131" s="1526">
        <v>3060</v>
      </c>
      <c r="Q131" s="1526">
        <v>3060</v>
      </c>
      <c r="R131" s="1526">
        <v>27</v>
      </c>
      <c r="S131" s="1526">
        <v>27</v>
      </c>
      <c r="T131" s="1526">
        <f t="shared" si="68"/>
        <v>8.3835616438356162</v>
      </c>
      <c r="U131" s="1526">
        <f t="shared" si="69"/>
        <v>150</v>
      </c>
      <c r="V131" s="1526">
        <f t="shared" si="69"/>
        <v>1125</v>
      </c>
      <c r="W131" s="1526">
        <f t="shared" si="70"/>
        <v>349.3150684931507</v>
      </c>
      <c r="X131" s="1564">
        <f t="shared" si="71"/>
        <v>1</v>
      </c>
      <c r="Y131" s="1564">
        <f t="shared" si="72"/>
        <v>1</v>
      </c>
      <c r="Z131" s="1565">
        <f t="shared" si="73"/>
        <v>0.31050228310502281</v>
      </c>
      <c r="AA131" s="1566" t="s">
        <v>1171</v>
      </c>
      <c r="AB131" s="1567">
        <v>0</v>
      </c>
    </row>
    <row r="132" spans="1:28" s="1412" customFormat="1" ht="11.25" customHeight="1" thickTop="1">
      <c r="A132" s="2851"/>
      <c r="B132" s="1493"/>
      <c r="C132" s="1494"/>
      <c r="D132" s="1494" t="s">
        <v>113</v>
      </c>
      <c r="E132" s="1495"/>
      <c r="F132" s="1496"/>
      <c r="G132" s="1495"/>
      <c r="H132" s="1495"/>
      <c r="I132" s="1495"/>
      <c r="J132" s="1517">
        <f>SUM(J124:J131)</f>
        <v>5554</v>
      </c>
      <c r="K132" s="1517">
        <f t="shared" ref="K132:L132" si="74">SUM(K124:K131)</f>
        <v>4291</v>
      </c>
      <c r="L132" s="1517">
        <f t="shared" si="74"/>
        <v>4453</v>
      </c>
      <c r="M132" s="1518">
        <f t="shared" si="67"/>
        <v>0.96362003143947905</v>
      </c>
      <c r="N132" s="1493"/>
      <c r="O132" s="1517">
        <f t="shared" ref="O132:T132" si="75">SUM(O124:O131)</f>
        <v>863866</v>
      </c>
      <c r="P132" s="1517">
        <f t="shared" si="75"/>
        <v>546415</v>
      </c>
      <c r="Q132" s="1517">
        <f t="shared" si="75"/>
        <v>544020</v>
      </c>
      <c r="R132" s="1517">
        <f t="shared" si="75"/>
        <v>7007</v>
      </c>
      <c r="S132" s="1517">
        <f t="shared" si="75"/>
        <v>6408</v>
      </c>
      <c r="T132" s="1517">
        <f t="shared" si="75"/>
        <v>2366.7561643835616</v>
      </c>
      <c r="U132" s="1517">
        <f t="shared" si="69"/>
        <v>1261.6132517104791</v>
      </c>
      <c r="V132" s="1517">
        <f t="shared" si="69"/>
        <v>1493.358191563738</v>
      </c>
      <c r="W132" s="1517">
        <f t="shared" si="70"/>
        <v>551.56284418167365</v>
      </c>
      <c r="X132" s="1519">
        <f t="shared" si="71"/>
        <v>0.63252286813001091</v>
      </c>
      <c r="Y132" s="1519">
        <f t="shared" si="72"/>
        <v>0.62975044740735253</v>
      </c>
      <c r="Z132" s="1519">
        <f t="shared" si="73"/>
        <v>0.36934397072152958</v>
      </c>
      <c r="AA132" s="1499" t="s">
        <v>1087</v>
      </c>
      <c r="AB132" s="1500">
        <f>AVERAGE(AB124:AB131)</f>
        <v>1442.5</v>
      </c>
    </row>
    <row r="133" spans="1:28" s="1412" customFormat="1" ht="11.25" customHeight="1">
      <c r="A133" s="2852"/>
      <c r="B133" s="1501"/>
      <c r="C133" s="1502"/>
      <c r="D133" s="1502"/>
      <c r="E133" s="1503"/>
      <c r="F133" s="1504"/>
      <c r="G133" s="1503"/>
      <c r="H133" s="1503"/>
      <c r="I133" s="1503"/>
      <c r="J133" s="1529"/>
      <c r="K133" s="1529"/>
      <c r="L133" s="1529"/>
      <c r="M133" s="1528"/>
      <c r="N133" s="1501"/>
      <c r="O133" s="1529"/>
      <c r="P133" s="1529"/>
      <c r="Q133" s="1529"/>
      <c r="R133" s="1529"/>
      <c r="S133" s="1529"/>
      <c r="T133" s="1529"/>
      <c r="U133" s="1529"/>
      <c r="V133" s="1529"/>
      <c r="W133" s="1529"/>
      <c r="X133" s="1530"/>
      <c r="Y133" s="1530"/>
      <c r="Z133" s="1530"/>
      <c r="AA133" s="1507"/>
      <c r="AB133" s="1503"/>
    </row>
    <row r="134" spans="1:28" s="1412" customFormat="1" ht="11.25" customHeight="1">
      <c r="A134" s="2848" t="s">
        <v>1172</v>
      </c>
      <c r="B134" s="1443">
        <v>112</v>
      </c>
      <c r="C134" s="1443" t="s">
        <v>428</v>
      </c>
      <c r="D134" s="1443" t="s">
        <v>1173</v>
      </c>
      <c r="E134" s="1443" t="s">
        <v>1054</v>
      </c>
      <c r="F134" s="1445" t="s">
        <v>678</v>
      </c>
      <c r="G134" s="1443">
        <v>17</v>
      </c>
      <c r="H134" s="1443">
        <v>1</v>
      </c>
      <c r="I134" s="1443">
        <v>20</v>
      </c>
      <c r="J134" s="1443">
        <v>370</v>
      </c>
      <c r="K134" s="1568">
        <v>223</v>
      </c>
      <c r="L134" s="1568">
        <v>223</v>
      </c>
      <c r="M134" s="1480">
        <f t="shared" ref="M134:M143" si="76">K134/L134</f>
        <v>1</v>
      </c>
      <c r="N134" s="1443">
        <v>112</v>
      </c>
      <c r="O134" s="1443">
        <v>31200</v>
      </c>
      <c r="P134" s="1443">
        <v>31200</v>
      </c>
      <c r="Q134" s="1443">
        <v>31200</v>
      </c>
      <c r="R134" s="1443">
        <v>180</v>
      </c>
      <c r="S134" s="1443">
        <v>180</v>
      </c>
      <c r="T134" s="1443">
        <f t="shared" ref="T134:T142" si="77">O134/365</f>
        <v>85.479452054794521</v>
      </c>
      <c r="U134" s="1443">
        <f t="shared" ref="U134:V143" si="78">(R134/J134)*1000</f>
        <v>486.48648648648651</v>
      </c>
      <c r="V134" s="1443">
        <f t="shared" si="78"/>
        <v>807.17488789237666</v>
      </c>
      <c r="W134" s="1443">
        <f t="shared" ref="W134:W143" si="79">(T134/K134)*1000</f>
        <v>383.31592849683642</v>
      </c>
      <c r="X134" s="1483">
        <f t="shared" ref="X134:X143" si="80">P134/O134</f>
        <v>1</v>
      </c>
      <c r="Y134" s="1483">
        <f t="shared" ref="Y134:Y143" si="81">Q134/O134</f>
        <v>1</v>
      </c>
      <c r="Z134" s="1483">
        <f t="shared" ref="Z134:Z143" si="82">T134/S134</f>
        <v>0.47488584474885848</v>
      </c>
      <c r="AA134" s="1445" t="s">
        <v>1050</v>
      </c>
      <c r="AB134" s="1482">
        <v>1500</v>
      </c>
    </row>
    <row r="135" spans="1:28" s="1412" customFormat="1" ht="11.25" customHeight="1">
      <c r="A135" s="2846"/>
      <c r="B135" s="1436">
        <v>113</v>
      </c>
      <c r="C135" s="1428" t="s">
        <v>428</v>
      </c>
      <c r="D135" s="1428" t="s">
        <v>1174</v>
      </c>
      <c r="E135" s="1428" t="s">
        <v>1054</v>
      </c>
      <c r="F135" s="1429" t="s">
        <v>689</v>
      </c>
      <c r="G135" s="1428">
        <v>4</v>
      </c>
      <c r="H135" s="1428">
        <v>3</v>
      </c>
      <c r="I135" s="1428">
        <v>30</v>
      </c>
      <c r="J135" s="1428">
        <v>900</v>
      </c>
      <c r="K135" s="1569">
        <v>400</v>
      </c>
      <c r="L135" s="1569">
        <v>400</v>
      </c>
      <c r="M135" s="1484">
        <f t="shared" si="76"/>
        <v>1</v>
      </c>
      <c r="N135" s="1436">
        <v>113</v>
      </c>
      <c r="O135" s="1428">
        <v>75006</v>
      </c>
      <c r="P135" s="1428">
        <v>75006</v>
      </c>
      <c r="Q135" s="1428">
        <v>75006</v>
      </c>
      <c r="R135" s="1428">
        <v>270</v>
      </c>
      <c r="S135" s="1428">
        <v>235</v>
      </c>
      <c r="T135" s="1428">
        <f t="shared" si="77"/>
        <v>205.49589041095891</v>
      </c>
      <c r="U135" s="1428">
        <f t="shared" si="78"/>
        <v>300</v>
      </c>
      <c r="V135" s="1570">
        <f t="shared" si="78"/>
        <v>587.5</v>
      </c>
      <c r="W135" s="1570">
        <f t="shared" si="79"/>
        <v>513.7397260273973</v>
      </c>
      <c r="X135" s="1486">
        <f t="shared" si="80"/>
        <v>1</v>
      </c>
      <c r="Y135" s="1486">
        <f t="shared" si="81"/>
        <v>1</v>
      </c>
      <c r="Z135" s="1486">
        <f t="shared" si="82"/>
        <v>0.87445059749344212</v>
      </c>
      <c r="AA135" s="1429" t="s">
        <v>680</v>
      </c>
      <c r="AB135" s="1570">
        <v>1500</v>
      </c>
    </row>
    <row r="136" spans="1:28" s="1412" customFormat="1" ht="11.25" customHeight="1">
      <c r="A136" s="2846"/>
      <c r="B136" s="1560">
        <v>114</v>
      </c>
      <c r="C136" s="1459" t="s">
        <v>430</v>
      </c>
      <c r="D136" s="1459" t="s">
        <v>1175</v>
      </c>
      <c r="E136" s="1459" t="s">
        <v>1048</v>
      </c>
      <c r="F136" s="1461" t="s">
        <v>678</v>
      </c>
      <c r="G136" s="1459">
        <v>10</v>
      </c>
      <c r="H136" s="1459">
        <v>4</v>
      </c>
      <c r="I136" s="1459">
        <v>20</v>
      </c>
      <c r="J136" s="1459">
        <v>1060</v>
      </c>
      <c r="K136" s="1459">
        <v>125</v>
      </c>
      <c r="L136" s="1459">
        <v>126</v>
      </c>
      <c r="M136" s="1462">
        <f t="shared" si="76"/>
        <v>0.99206349206349209</v>
      </c>
      <c r="N136" s="1560">
        <v>114</v>
      </c>
      <c r="O136" s="1459">
        <v>125736</v>
      </c>
      <c r="P136" s="1459">
        <v>49757</v>
      </c>
      <c r="Q136" s="1459">
        <v>46757</v>
      </c>
      <c r="R136" s="1459">
        <v>1250</v>
      </c>
      <c r="S136" s="1459">
        <v>547</v>
      </c>
      <c r="T136" s="1459">
        <f t="shared" si="77"/>
        <v>344.48219178082189</v>
      </c>
      <c r="U136" s="1459">
        <f t="shared" si="78"/>
        <v>1179.2452830188679</v>
      </c>
      <c r="V136" s="1459">
        <f t="shared" si="78"/>
        <v>4376</v>
      </c>
      <c r="W136" s="1459">
        <f t="shared" si="79"/>
        <v>2755.8575342465751</v>
      </c>
      <c r="X136" s="1464">
        <f t="shared" si="80"/>
        <v>0.39572596551504741</v>
      </c>
      <c r="Y136" s="1464">
        <f t="shared" si="81"/>
        <v>0.37186645034039573</v>
      </c>
      <c r="Z136" s="1464">
        <f t="shared" si="82"/>
        <v>0.6297663469484861</v>
      </c>
      <c r="AA136" s="1461" t="s">
        <v>680</v>
      </c>
      <c r="AB136" s="1571">
        <v>2916</v>
      </c>
    </row>
    <row r="137" spans="1:28" s="1412" customFormat="1" ht="11.25" customHeight="1">
      <c r="A137" s="2846"/>
      <c r="B137" s="1572">
        <v>115</v>
      </c>
      <c r="C137" s="1436" t="s">
        <v>431</v>
      </c>
      <c r="D137" s="1436" t="s">
        <v>1176</v>
      </c>
      <c r="E137" s="1436" t="s">
        <v>1064</v>
      </c>
      <c r="F137" s="1438" t="s">
        <v>678</v>
      </c>
      <c r="G137" s="1436">
        <v>26</v>
      </c>
      <c r="H137" s="1436">
        <v>3</v>
      </c>
      <c r="I137" s="1436">
        <v>26</v>
      </c>
      <c r="J137" s="1436">
        <v>150</v>
      </c>
      <c r="K137" s="1436">
        <v>0</v>
      </c>
      <c r="L137" s="1436">
        <v>0</v>
      </c>
      <c r="M137" s="1510">
        <v>0</v>
      </c>
      <c r="N137" s="1572">
        <v>115</v>
      </c>
      <c r="O137" s="1436">
        <v>22800</v>
      </c>
      <c r="P137" s="1436">
        <v>22800</v>
      </c>
      <c r="Q137" s="1436">
        <v>22800</v>
      </c>
      <c r="R137" s="1436">
        <v>100</v>
      </c>
      <c r="S137" s="1436">
        <v>100</v>
      </c>
      <c r="T137" s="1436">
        <f t="shared" si="77"/>
        <v>62.465753424657535</v>
      </c>
      <c r="U137" s="1436">
        <f t="shared" si="78"/>
        <v>666.66666666666663</v>
      </c>
      <c r="V137" s="1438" t="s">
        <v>1049</v>
      </c>
      <c r="W137" s="1438" t="s">
        <v>1049</v>
      </c>
      <c r="X137" s="1511">
        <f t="shared" si="80"/>
        <v>1</v>
      </c>
      <c r="Y137" s="1511">
        <f t="shared" si="81"/>
        <v>1</v>
      </c>
      <c r="Z137" s="1511">
        <f t="shared" si="82"/>
        <v>0.62465753424657533</v>
      </c>
      <c r="AA137" s="1438" t="s">
        <v>680</v>
      </c>
      <c r="AB137" s="1573">
        <v>1200</v>
      </c>
    </row>
    <row r="138" spans="1:28" s="1412" customFormat="1" ht="11.25" customHeight="1">
      <c r="A138" s="2846"/>
      <c r="B138" s="1459">
        <v>116</v>
      </c>
      <c r="C138" s="1465" t="s">
        <v>432</v>
      </c>
      <c r="D138" s="1465" t="s">
        <v>1177</v>
      </c>
      <c r="E138" s="1465" t="s">
        <v>1054</v>
      </c>
      <c r="F138" s="1467" t="s">
        <v>689</v>
      </c>
      <c r="G138" s="1465">
        <v>31</v>
      </c>
      <c r="H138" s="1465">
        <v>3</v>
      </c>
      <c r="I138" s="1465"/>
      <c r="J138" s="1465">
        <v>200</v>
      </c>
      <c r="K138" s="1465">
        <v>103</v>
      </c>
      <c r="L138" s="1465">
        <v>103</v>
      </c>
      <c r="M138" s="1468">
        <f t="shared" si="76"/>
        <v>1</v>
      </c>
      <c r="N138" s="1459">
        <v>116</v>
      </c>
      <c r="O138" s="1465">
        <v>10234</v>
      </c>
      <c r="P138" s="1465">
        <v>10234</v>
      </c>
      <c r="Q138" s="1465">
        <v>10234</v>
      </c>
      <c r="R138" s="1465">
        <v>37</v>
      </c>
      <c r="S138" s="1465">
        <v>37</v>
      </c>
      <c r="T138" s="1465">
        <f t="shared" si="77"/>
        <v>28.038356164383561</v>
      </c>
      <c r="U138" s="1465">
        <f t="shared" si="78"/>
        <v>185</v>
      </c>
      <c r="V138" s="1465">
        <f t="shared" si="78"/>
        <v>359.22330097087377</v>
      </c>
      <c r="W138" s="1465">
        <f t="shared" si="79"/>
        <v>272.21705013964618</v>
      </c>
      <c r="X138" s="1470">
        <f t="shared" si="80"/>
        <v>1</v>
      </c>
      <c r="Y138" s="1470">
        <f t="shared" si="81"/>
        <v>1</v>
      </c>
      <c r="Z138" s="1470">
        <f t="shared" si="82"/>
        <v>0.75779340984820431</v>
      </c>
      <c r="AA138" s="1574" t="s">
        <v>704</v>
      </c>
      <c r="AB138" s="1575">
        <v>2000</v>
      </c>
    </row>
    <row r="139" spans="1:28" s="1412" customFormat="1" ht="11.25" customHeight="1">
      <c r="A139" s="2846"/>
      <c r="B139" s="1443">
        <v>117</v>
      </c>
      <c r="C139" s="1427" t="s">
        <v>435</v>
      </c>
      <c r="D139" s="1427" t="s">
        <v>1178</v>
      </c>
      <c r="E139" s="1427" t="s">
        <v>1064</v>
      </c>
      <c r="F139" s="1475" t="s">
        <v>678</v>
      </c>
      <c r="G139" s="1427">
        <v>22</v>
      </c>
      <c r="H139" s="1427">
        <v>5</v>
      </c>
      <c r="I139" s="1427">
        <v>31</v>
      </c>
      <c r="J139" s="1427">
        <v>2010</v>
      </c>
      <c r="K139" s="1427">
        <v>15</v>
      </c>
      <c r="L139" s="1427">
        <v>15</v>
      </c>
      <c r="M139" s="1477">
        <f t="shared" si="76"/>
        <v>1</v>
      </c>
      <c r="N139" s="1443">
        <v>117</v>
      </c>
      <c r="O139" s="1427">
        <v>9442</v>
      </c>
      <c r="P139" s="1427">
        <v>4379</v>
      </c>
      <c r="Q139" s="1427">
        <v>4379</v>
      </c>
      <c r="R139" s="1427">
        <v>620</v>
      </c>
      <c r="S139" s="1427">
        <v>80</v>
      </c>
      <c r="T139" s="1427">
        <f t="shared" si="77"/>
        <v>25.86849315068493</v>
      </c>
      <c r="U139" s="1427">
        <f t="shared" si="78"/>
        <v>308.45771144278604</v>
      </c>
      <c r="V139" s="1521">
        <f t="shared" si="78"/>
        <v>5333.333333333333</v>
      </c>
      <c r="W139" s="1521">
        <f t="shared" si="79"/>
        <v>1724.566210045662</v>
      </c>
      <c r="X139" s="1479">
        <f t="shared" si="80"/>
        <v>0.46377886041092986</v>
      </c>
      <c r="Y139" s="1479">
        <f t="shared" si="81"/>
        <v>0.46377886041092986</v>
      </c>
      <c r="Z139" s="1479">
        <f t="shared" si="82"/>
        <v>0.32335616438356163</v>
      </c>
      <c r="AA139" s="1475" t="s">
        <v>680</v>
      </c>
      <c r="AB139" s="1521">
        <v>2484</v>
      </c>
    </row>
    <row r="140" spans="1:28" s="1412" customFormat="1" ht="11.25" customHeight="1">
      <c r="A140" s="2846"/>
      <c r="B140" s="1572">
        <v>118</v>
      </c>
      <c r="C140" s="1436" t="s">
        <v>435</v>
      </c>
      <c r="D140" s="1436" t="s">
        <v>1179</v>
      </c>
      <c r="E140" s="1436" t="s">
        <v>1064</v>
      </c>
      <c r="F140" s="1438" t="s">
        <v>689</v>
      </c>
      <c r="G140" s="1436">
        <v>29</v>
      </c>
      <c r="H140" s="1436">
        <v>3</v>
      </c>
      <c r="I140" s="1436">
        <v>27</v>
      </c>
      <c r="J140" s="1436">
        <v>588</v>
      </c>
      <c r="K140" s="1436">
        <v>77</v>
      </c>
      <c r="L140" s="1436">
        <v>77</v>
      </c>
      <c r="M140" s="1510">
        <f t="shared" si="76"/>
        <v>1</v>
      </c>
      <c r="N140" s="1572">
        <v>118</v>
      </c>
      <c r="O140" s="1436">
        <v>169298</v>
      </c>
      <c r="P140" s="1436">
        <v>169297</v>
      </c>
      <c r="Q140" s="1436">
        <v>151892</v>
      </c>
      <c r="R140" s="1436">
        <v>1016</v>
      </c>
      <c r="S140" s="1436">
        <v>1009</v>
      </c>
      <c r="T140" s="1436">
        <f t="shared" si="77"/>
        <v>463.8301369863014</v>
      </c>
      <c r="U140" s="1436">
        <f t="shared" si="78"/>
        <v>1727.8911564625851</v>
      </c>
      <c r="V140" s="1436">
        <f t="shared" si="78"/>
        <v>13103.896103896102</v>
      </c>
      <c r="W140" s="1436">
        <f t="shared" si="79"/>
        <v>6023.7680128091088</v>
      </c>
      <c r="X140" s="1511">
        <f t="shared" si="80"/>
        <v>0.99999409325567934</v>
      </c>
      <c r="Y140" s="1511">
        <f t="shared" si="81"/>
        <v>0.89718720835449917</v>
      </c>
      <c r="Z140" s="1511">
        <f t="shared" si="82"/>
        <v>0.45969290087839582</v>
      </c>
      <c r="AA140" s="1429" t="s">
        <v>680</v>
      </c>
      <c r="AB140" s="1570">
        <v>2397</v>
      </c>
    </row>
    <row r="141" spans="1:28" s="1412" customFormat="1" ht="11.25" customHeight="1">
      <c r="A141" s="2846"/>
      <c r="B141" s="1459">
        <v>119</v>
      </c>
      <c r="C141" s="1436" t="s">
        <v>436</v>
      </c>
      <c r="D141" s="1436" t="s">
        <v>1180</v>
      </c>
      <c r="E141" s="1436" t="s">
        <v>1064</v>
      </c>
      <c r="F141" s="1438" t="s">
        <v>678</v>
      </c>
      <c r="G141" s="1436">
        <v>20</v>
      </c>
      <c r="H141" s="1436">
        <v>1</v>
      </c>
      <c r="I141" s="1436">
        <v>23</v>
      </c>
      <c r="J141" s="1436">
        <v>500</v>
      </c>
      <c r="K141" s="1438" t="s">
        <v>1049</v>
      </c>
      <c r="L141" s="1438" t="s">
        <v>1049</v>
      </c>
      <c r="M141" s="1576" t="s">
        <v>1049</v>
      </c>
      <c r="N141" s="1459">
        <v>119</v>
      </c>
      <c r="O141" s="1436">
        <v>0</v>
      </c>
      <c r="P141" s="1436">
        <v>0</v>
      </c>
      <c r="Q141" s="1436">
        <v>0</v>
      </c>
      <c r="R141" s="1437">
        <v>125</v>
      </c>
      <c r="S141" s="1436">
        <v>0</v>
      </c>
      <c r="T141" s="1436">
        <f t="shared" si="77"/>
        <v>0</v>
      </c>
      <c r="U141" s="1436">
        <f t="shared" si="78"/>
        <v>250</v>
      </c>
      <c r="V141" s="1467" t="s">
        <v>480</v>
      </c>
      <c r="W141" s="1467" t="s">
        <v>480</v>
      </c>
      <c r="X141" s="1470">
        <v>0</v>
      </c>
      <c r="Y141" s="1470">
        <v>0</v>
      </c>
      <c r="Z141" s="1470">
        <v>0</v>
      </c>
      <c r="AA141" s="1442" t="s">
        <v>1171</v>
      </c>
      <c r="AB141" s="1450" t="s">
        <v>1049</v>
      </c>
    </row>
    <row r="142" spans="1:28" s="1412" customFormat="1" ht="11.25" customHeight="1" thickBot="1">
      <c r="A142" s="2846"/>
      <c r="B142" s="1577">
        <v>120</v>
      </c>
      <c r="C142" s="1443" t="s">
        <v>437</v>
      </c>
      <c r="D142" s="1443" t="s">
        <v>437</v>
      </c>
      <c r="E142" s="1443" t="s">
        <v>1068</v>
      </c>
      <c r="F142" s="1445" t="s">
        <v>678</v>
      </c>
      <c r="G142" s="1443">
        <v>8</v>
      </c>
      <c r="H142" s="1443">
        <v>4</v>
      </c>
      <c r="I142" s="1443">
        <v>1</v>
      </c>
      <c r="J142" s="1453">
        <v>4120</v>
      </c>
      <c r="K142" s="1453">
        <v>2463</v>
      </c>
      <c r="L142" s="1453">
        <v>2489</v>
      </c>
      <c r="M142" s="1490">
        <f t="shared" si="76"/>
        <v>0.98955403776617112</v>
      </c>
      <c r="N142" s="1577">
        <v>120</v>
      </c>
      <c r="O142" s="1453">
        <v>331408</v>
      </c>
      <c r="P142" s="1453">
        <v>316266</v>
      </c>
      <c r="Q142" s="1453">
        <v>234802</v>
      </c>
      <c r="R142" s="1453">
        <v>1790</v>
      </c>
      <c r="S142" s="1453">
        <v>1973</v>
      </c>
      <c r="T142" s="1453">
        <f t="shared" si="77"/>
        <v>907.96712328767126</v>
      </c>
      <c r="U142" s="1453">
        <f t="shared" si="78"/>
        <v>434.46601941747571</v>
      </c>
      <c r="V142" s="1453">
        <f t="shared" si="78"/>
        <v>801.05562322371088</v>
      </c>
      <c r="W142" s="1453">
        <f t="shared" si="79"/>
        <v>368.64276219556285</v>
      </c>
      <c r="X142" s="1492">
        <f t="shared" si="80"/>
        <v>0.95431009510935161</v>
      </c>
      <c r="Y142" s="1492">
        <f t="shared" si="81"/>
        <v>0.70849828610051657</v>
      </c>
      <c r="Z142" s="1492">
        <f t="shared" si="82"/>
        <v>0.46019621048538839</v>
      </c>
      <c r="AA142" s="1445" t="s">
        <v>704</v>
      </c>
      <c r="AB142" s="1482">
        <v>1700</v>
      </c>
    </row>
    <row r="143" spans="1:28" s="1412" customFormat="1" ht="11.25" customHeight="1" thickTop="1">
      <c r="A143" s="2846"/>
      <c r="B143" s="1493"/>
      <c r="C143" s="1494"/>
      <c r="D143" s="1494" t="s">
        <v>113</v>
      </c>
      <c r="E143" s="1495"/>
      <c r="F143" s="1496"/>
      <c r="G143" s="1495"/>
      <c r="H143" s="1495"/>
      <c r="I143" s="1495"/>
      <c r="J143" s="1495">
        <f>SUM(J134:J142)</f>
        <v>9898</v>
      </c>
      <c r="K143" s="1495">
        <f t="shared" ref="K143:L143" si="83">SUM(K134:K142)</f>
        <v>3406</v>
      </c>
      <c r="L143" s="1495">
        <f t="shared" si="83"/>
        <v>3433</v>
      </c>
      <c r="M143" s="1527">
        <f t="shared" si="76"/>
        <v>0.99213515875327707</v>
      </c>
      <c r="N143" s="1493"/>
      <c r="O143" s="1495">
        <f t="shared" ref="O143:T143" si="84">SUM(O134:O142)</f>
        <v>775124</v>
      </c>
      <c r="P143" s="1495">
        <f t="shared" si="84"/>
        <v>678939</v>
      </c>
      <c r="Q143" s="1495">
        <f t="shared" si="84"/>
        <v>577070</v>
      </c>
      <c r="R143" s="1495">
        <f t="shared" si="84"/>
        <v>5388</v>
      </c>
      <c r="S143" s="1495">
        <f t="shared" si="84"/>
        <v>4161</v>
      </c>
      <c r="T143" s="1495">
        <f t="shared" si="84"/>
        <v>2123.6273972602739</v>
      </c>
      <c r="U143" s="1495">
        <f t="shared" si="78"/>
        <v>544.35239442311581</v>
      </c>
      <c r="V143" s="1495">
        <f t="shared" si="78"/>
        <v>1221.6676453317675</v>
      </c>
      <c r="W143" s="1495">
        <f t="shared" si="79"/>
        <v>623.49600624200639</v>
      </c>
      <c r="X143" s="1498">
        <f t="shared" si="80"/>
        <v>0.87591017695233275</v>
      </c>
      <c r="Y143" s="1498">
        <f t="shared" si="81"/>
        <v>0.74448733363952091</v>
      </c>
      <c r="Z143" s="1498">
        <f t="shared" si="82"/>
        <v>0.51036467129542751</v>
      </c>
      <c r="AA143" s="1499" t="s">
        <v>1087</v>
      </c>
      <c r="AB143" s="1500">
        <f>AVERAGE(AB134:AB142)</f>
        <v>1962.125</v>
      </c>
    </row>
    <row r="144" spans="1:28" s="1412" customFormat="1" ht="11.25" customHeight="1">
      <c r="A144" s="2849"/>
      <c r="B144" s="1501"/>
      <c r="C144" s="1502"/>
      <c r="D144" s="1502"/>
      <c r="E144" s="1503"/>
      <c r="F144" s="1504"/>
      <c r="G144" s="1503"/>
      <c r="H144" s="1503"/>
      <c r="I144" s="1503"/>
      <c r="J144" s="1529"/>
      <c r="K144" s="1529"/>
      <c r="L144" s="1529"/>
      <c r="M144" s="1528"/>
      <c r="N144" s="1501"/>
      <c r="O144" s="1529"/>
      <c r="P144" s="1529"/>
      <c r="Q144" s="1529"/>
      <c r="R144" s="1529"/>
      <c r="S144" s="1529"/>
      <c r="T144" s="1529"/>
      <c r="U144" s="1529"/>
      <c r="V144" s="1529"/>
      <c r="W144" s="1529"/>
      <c r="X144" s="1578"/>
      <c r="Y144" s="1578"/>
      <c r="Z144" s="1578"/>
      <c r="AA144" s="1507"/>
      <c r="AB144" s="1503"/>
    </row>
    <row r="145" spans="1:28" s="1412" customFormat="1" ht="11.25" customHeight="1">
      <c r="A145" s="2846" t="s">
        <v>1181</v>
      </c>
      <c r="B145" s="1459">
        <v>121</v>
      </c>
      <c r="C145" s="1579" t="s">
        <v>441</v>
      </c>
      <c r="D145" s="1579" t="s">
        <v>1182</v>
      </c>
      <c r="E145" s="1560" t="s">
        <v>1048</v>
      </c>
      <c r="F145" s="1580" t="s">
        <v>678</v>
      </c>
      <c r="G145" s="1560">
        <v>14</v>
      </c>
      <c r="H145" s="1560">
        <v>3</v>
      </c>
      <c r="I145" s="1560">
        <v>31</v>
      </c>
      <c r="J145" s="1560">
        <v>310</v>
      </c>
      <c r="K145" s="1560">
        <v>207</v>
      </c>
      <c r="L145" s="1560">
        <v>207</v>
      </c>
      <c r="M145" s="1581">
        <f t="shared" ref="M145:M158" si="85">K145/L145</f>
        <v>1</v>
      </c>
      <c r="N145" s="1459">
        <v>121</v>
      </c>
      <c r="O145" s="1560">
        <v>233912</v>
      </c>
      <c r="P145" s="1560">
        <v>141540</v>
      </c>
      <c r="Q145" s="1560">
        <v>141540</v>
      </c>
      <c r="R145" s="1560">
        <v>3650</v>
      </c>
      <c r="S145" s="1560">
        <v>1355</v>
      </c>
      <c r="T145" s="1560">
        <f t="shared" ref="T145:T155" si="86">O145/365</f>
        <v>640.8547945205479</v>
      </c>
      <c r="U145" s="1560">
        <f t="shared" ref="U145:V156" si="87">(R145/J145)*1000</f>
        <v>11774.193548387097</v>
      </c>
      <c r="V145" s="1560">
        <f t="shared" si="87"/>
        <v>6545.8937198067633</v>
      </c>
      <c r="W145" s="1560">
        <f t="shared" ref="W145:W156" si="88">(T145/K145)*1000</f>
        <v>3095.9168817417772</v>
      </c>
      <c r="X145" s="1582">
        <f t="shared" ref="X145:X156" si="89">P145/O145</f>
        <v>0.60509935360306444</v>
      </c>
      <c r="Y145" s="1582">
        <f t="shared" ref="Y145:Y156" si="90">Q145/O145</f>
        <v>0.60509935360306444</v>
      </c>
      <c r="Z145" s="1582">
        <f t="shared" ref="Z145:Z156" si="91">T145/S145</f>
        <v>0.47295556791184346</v>
      </c>
      <c r="AA145" s="1583" t="s">
        <v>704</v>
      </c>
      <c r="AB145" s="1560">
        <v>2050</v>
      </c>
    </row>
    <row r="146" spans="1:28" s="1412" customFormat="1" ht="11.25" customHeight="1">
      <c r="A146" s="2846"/>
      <c r="B146" s="1443">
        <v>122</v>
      </c>
      <c r="C146" s="1443" t="s">
        <v>442</v>
      </c>
      <c r="D146" s="1443" t="s">
        <v>1144</v>
      </c>
      <c r="E146" s="1443" t="s">
        <v>1057</v>
      </c>
      <c r="F146" s="1445" t="s">
        <v>689</v>
      </c>
      <c r="G146" s="1443">
        <v>2</v>
      </c>
      <c r="H146" s="1443">
        <v>12</v>
      </c>
      <c r="I146" s="1443">
        <v>1</v>
      </c>
      <c r="J146" s="1443">
        <v>2000</v>
      </c>
      <c r="K146" s="1443">
        <v>1050</v>
      </c>
      <c r="L146" s="1443">
        <v>1050</v>
      </c>
      <c r="M146" s="1480">
        <f t="shared" si="85"/>
        <v>1</v>
      </c>
      <c r="N146" s="1443">
        <v>122</v>
      </c>
      <c r="O146" s="1443">
        <v>118054</v>
      </c>
      <c r="P146" s="1443">
        <v>118054</v>
      </c>
      <c r="Q146" s="1443">
        <v>114616</v>
      </c>
      <c r="R146" s="1443">
        <v>2400</v>
      </c>
      <c r="S146" s="1443">
        <v>886</v>
      </c>
      <c r="T146" s="1443">
        <f t="shared" si="86"/>
        <v>323.43561643835619</v>
      </c>
      <c r="U146" s="1443">
        <f t="shared" si="87"/>
        <v>1200</v>
      </c>
      <c r="V146" s="1443">
        <f t="shared" si="87"/>
        <v>843.80952380952374</v>
      </c>
      <c r="W146" s="1443">
        <f t="shared" si="88"/>
        <v>308.03392041748208</v>
      </c>
      <c r="X146" s="1483">
        <f t="shared" si="89"/>
        <v>1</v>
      </c>
      <c r="Y146" s="1483">
        <f t="shared" si="90"/>
        <v>0.97087773391837628</v>
      </c>
      <c r="Z146" s="1483">
        <f t="shared" si="91"/>
        <v>0.36505148582207247</v>
      </c>
      <c r="AA146" s="1445" t="s">
        <v>680</v>
      </c>
      <c r="AB146" s="1443">
        <v>1944</v>
      </c>
    </row>
    <row r="147" spans="1:28" s="1412" customFormat="1" ht="11.25" customHeight="1">
      <c r="A147" s="2846"/>
      <c r="B147" s="1427">
        <v>123</v>
      </c>
      <c r="C147" s="1427" t="s">
        <v>442</v>
      </c>
      <c r="D147" s="1427" t="s">
        <v>1183</v>
      </c>
      <c r="E147" s="1427" t="s">
        <v>1057</v>
      </c>
      <c r="F147" s="1475" t="s">
        <v>689</v>
      </c>
      <c r="G147" s="1427">
        <v>45</v>
      </c>
      <c r="H147" s="1427">
        <v>4</v>
      </c>
      <c r="I147" s="1427">
        <v>1</v>
      </c>
      <c r="J147" s="1427">
        <v>340</v>
      </c>
      <c r="K147" s="1427">
        <v>80</v>
      </c>
      <c r="L147" s="1427">
        <v>80</v>
      </c>
      <c r="M147" s="1477">
        <f t="shared" si="85"/>
        <v>1</v>
      </c>
      <c r="N147" s="1427">
        <v>123</v>
      </c>
      <c r="O147" s="1427">
        <v>41347</v>
      </c>
      <c r="P147" s="1427">
        <v>40893</v>
      </c>
      <c r="Q147" s="1427">
        <v>36281</v>
      </c>
      <c r="R147" s="1427">
        <v>1150</v>
      </c>
      <c r="S147" s="1427">
        <v>614</v>
      </c>
      <c r="T147" s="1427">
        <f t="shared" si="86"/>
        <v>113.27945205479452</v>
      </c>
      <c r="U147" s="1427">
        <f t="shared" si="87"/>
        <v>3382.3529411764707</v>
      </c>
      <c r="V147" s="1427">
        <f t="shared" si="87"/>
        <v>7675</v>
      </c>
      <c r="W147" s="1427">
        <f t="shared" si="88"/>
        <v>1415.9931506849314</v>
      </c>
      <c r="X147" s="1479">
        <f t="shared" si="89"/>
        <v>0.98901975959561761</v>
      </c>
      <c r="Y147" s="1479">
        <f t="shared" si="90"/>
        <v>0.87747599584008518</v>
      </c>
      <c r="Z147" s="1479">
        <f t="shared" si="91"/>
        <v>0.18449422158761322</v>
      </c>
      <c r="AA147" s="1475" t="s">
        <v>680</v>
      </c>
      <c r="AB147" s="1427">
        <v>2362</v>
      </c>
    </row>
    <row r="148" spans="1:28" s="1412" customFormat="1" ht="11.25" customHeight="1">
      <c r="A148" s="2846"/>
      <c r="B148" s="1436">
        <v>124</v>
      </c>
      <c r="C148" s="1436" t="s">
        <v>442</v>
      </c>
      <c r="D148" s="1436" t="s">
        <v>1184</v>
      </c>
      <c r="E148" s="1436" t="s">
        <v>1054</v>
      </c>
      <c r="F148" s="1438" t="s">
        <v>689</v>
      </c>
      <c r="G148" s="1436">
        <v>12</v>
      </c>
      <c r="H148" s="1436">
        <v>7</v>
      </c>
      <c r="I148" s="1436">
        <v>1</v>
      </c>
      <c r="J148" s="1436">
        <v>600</v>
      </c>
      <c r="K148" s="1436">
        <v>74</v>
      </c>
      <c r="L148" s="1436">
        <v>74</v>
      </c>
      <c r="M148" s="1510">
        <f t="shared" si="85"/>
        <v>1</v>
      </c>
      <c r="N148" s="1436">
        <v>124</v>
      </c>
      <c r="O148" s="1436">
        <v>200000</v>
      </c>
      <c r="P148" s="1436">
        <v>200000</v>
      </c>
      <c r="Q148" s="1436">
        <v>192000</v>
      </c>
      <c r="R148" s="1436">
        <v>600</v>
      </c>
      <c r="S148" s="1436">
        <v>550</v>
      </c>
      <c r="T148" s="1436">
        <f t="shared" si="86"/>
        <v>547.94520547945206</v>
      </c>
      <c r="U148" s="1436">
        <f t="shared" si="87"/>
        <v>1000</v>
      </c>
      <c r="V148" s="1436">
        <f t="shared" si="87"/>
        <v>7432.4324324324325</v>
      </c>
      <c r="W148" s="1436">
        <f t="shared" si="88"/>
        <v>7404.6649389115146</v>
      </c>
      <c r="X148" s="1511">
        <f t="shared" si="89"/>
        <v>1</v>
      </c>
      <c r="Y148" s="1511">
        <f t="shared" si="90"/>
        <v>0.96</v>
      </c>
      <c r="Z148" s="1511">
        <f t="shared" si="91"/>
        <v>0.99626400996264008</v>
      </c>
      <c r="AA148" s="1438" t="s">
        <v>680</v>
      </c>
      <c r="AB148" s="1436">
        <v>1500</v>
      </c>
    </row>
    <row r="149" spans="1:28" s="1412" customFormat="1" ht="11.25" customHeight="1">
      <c r="A149" s="2846"/>
      <c r="B149" s="1418">
        <v>125</v>
      </c>
      <c r="C149" s="1443" t="s">
        <v>443</v>
      </c>
      <c r="D149" s="1443" t="s">
        <v>1185</v>
      </c>
      <c r="E149" s="1443" t="s">
        <v>1068</v>
      </c>
      <c r="F149" s="1445" t="s">
        <v>678</v>
      </c>
      <c r="G149" s="1443">
        <v>7</v>
      </c>
      <c r="H149" s="1443">
        <v>3</v>
      </c>
      <c r="I149" s="1443">
        <v>31</v>
      </c>
      <c r="J149" s="1443">
        <v>300</v>
      </c>
      <c r="K149" s="1443">
        <v>186</v>
      </c>
      <c r="L149" s="1443">
        <v>196</v>
      </c>
      <c r="M149" s="1480">
        <f t="shared" si="85"/>
        <v>0.94897959183673475</v>
      </c>
      <c r="N149" s="1418">
        <v>125</v>
      </c>
      <c r="O149" s="1443">
        <v>39953</v>
      </c>
      <c r="P149" s="1443">
        <v>38213</v>
      </c>
      <c r="Q149" s="1443">
        <v>38116</v>
      </c>
      <c r="R149" s="1443">
        <v>1210</v>
      </c>
      <c r="S149" s="1443">
        <v>513</v>
      </c>
      <c r="T149" s="1443">
        <f t="shared" si="86"/>
        <v>109.46027397260274</v>
      </c>
      <c r="U149" s="1443">
        <f t="shared" si="87"/>
        <v>4033.333333333333</v>
      </c>
      <c r="V149" s="1443">
        <f t="shared" si="87"/>
        <v>2758.0645161290327</v>
      </c>
      <c r="W149" s="1443">
        <f t="shared" si="88"/>
        <v>588.49609662689636</v>
      </c>
      <c r="X149" s="1483">
        <f t="shared" si="89"/>
        <v>0.9564488273721623</v>
      </c>
      <c r="Y149" s="1483">
        <f t="shared" si="90"/>
        <v>0.95402097464520808</v>
      </c>
      <c r="Z149" s="1483">
        <f t="shared" si="91"/>
        <v>0.21337285374776363</v>
      </c>
      <c r="AA149" s="1419" t="s">
        <v>680</v>
      </c>
      <c r="AB149" s="1418">
        <v>2019</v>
      </c>
    </row>
    <row r="150" spans="1:28" s="1412" customFormat="1" ht="11.25" customHeight="1">
      <c r="A150" s="2846"/>
      <c r="B150" s="1436">
        <v>126</v>
      </c>
      <c r="C150" s="1436" t="s">
        <v>443</v>
      </c>
      <c r="D150" s="1436" t="s">
        <v>1186</v>
      </c>
      <c r="E150" s="1436" t="s">
        <v>1068</v>
      </c>
      <c r="F150" s="1438" t="s">
        <v>678</v>
      </c>
      <c r="G150" s="1436">
        <v>9</v>
      </c>
      <c r="H150" s="1436">
        <v>3</v>
      </c>
      <c r="I150" s="1436">
        <v>19</v>
      </c>
      <c r="J150" s="1436">
        <v>110</v>
      </c>
      <c r="K150" s="1436">
        <v>40</v>
      </c>
      <c r="L150" s="1436">
        <v>43</v>
      </c>
      <c r="M150" s="1510">
        <f t="shared" si="85"/>
        <v>0.93023255813953487</v>
      </c>
      <c r="N150" s="1436">
        <v>126</v>
      </c>
      <c r="O150" s="1436">
        <v>12147</v>
      </c>
      <c r="P150" s="1436">
        <v>9500</v>
      </c>
      <c r="Q150" s="1436">
        <v>9490</v>
      </c>
      <c r="R150" s="1436">
        <v>131</v>
      </c>
      <c r="S150" s="1436">
        <v>131</v>
      </c>
      <c r="T150" s="1436">
        <f t="shared" si="86"/>
        <v>33.279452054794518</v>
      </c>
      <c r="U150" s="1436">
        <f t="shared" si="87"/>
        <v>1190.909090909091</v>
      </c>
      <c r="V150" s="1436">
        <f t="shared" si="87"/>
        <v>3275</v>
      </c>
      <c r="W150" s="1436">
        <f t="shared" si="88"/>
        <v>831.98630136986299</v>
      </c>
      <c r="X150" s="1511">
        <f t="shared" si="89"/>
        <v>0.7820861117971516</v>
      </c>
      <c r="Y150" s="1511">
        <f t="shared" si="90"/>
        <v>0.78126286325841776</v>
      </c>
      <c r="Z150" s="1511">
        <f t="shared" si="91"/>
        <v>0.25404161873888947</v>
      </c>
      <c r="AA150" s="1438" t="s">
        <v>680</v>
      </c>
      <c r="AB150" s="1436">
        <v>2019</v>
      </c>
    </row>
    <row r="151" spans="1:28" s="1412" customFormat="1" ht="11.25" customHeight="1">
      <c r="A151" s="2846"/>
      <c r="B151" s="1418">
        <v>127</v>
      </c>
      <c r="C151" s="1443" t="s">
        <v>444</v>
      </c>
      <c r="D151" s="1443" t="s">
        <v>1187</v>
      </c>
      <c r="E151" s="1443" t="s">
        <v>1068</v>
      </c>
      <c r="F151" s="1445" t="s">
        <v>678</v>
      </c>
      <c r="G151" s="1443">
        <v>1</v>
      </c>
      <c r="H151" s="1443">
        <v>8</v>
      </c>
      <c r="I151" s="1443">
        <v>25</v>
      </c>
      <c r="J151" s="1443">
        <v>420</v>
      </c>
      <c r="K151" s="1443">
        <v>30</v>
      </c>
      <c r="L151" s="1443">
        <v>30</v>
      </c>
      <c r="M151" s="1480">
        <f t="shared" si="85"/>
        <v>1</v>
      </c>
      <c r="N151" s="1418">
        <v>127</v>
      </c>
      <c r="O151" s="1443">
        <v>12887</v>
      </c>
      <c r="P151" s="1443">
        <v>4099</v>
      </c>
      <c r="Q151" s="1443">
        <v>4099</v>
      </c>
      <c r="R151" s="1443">
        <v>435</v>
      </c>
      <c r="S151" s="1443">
        <v>89</v>
      </c>
      <c r="T151" s="1443">
        <f t="shared" si="86"/>
        <v>35.30684931506849</v>
      </c>
      <c r="U151" s="1443">
        <f t="shared" si="87"/>
        <v>1035.7142857142858</v>
      </c>
      <c r="V151" s="1427">
        <f t="shared" si="87"/>
        <v>2966.666666666667</v>
      </c>
      <c r="W151" s="1427">
        <f t="shared" si="88"/>
        <v>1176.8949771689497</v>
      </c>
      <c r="X151" s="1483">
        <f t="shared" si="89"/>
        <v>0.31807247613874445</v>
      </c>
      <c r="Y151" s="1483">
        <f t="shared" si="90"/>
        <v>0.31807247613874445</v>
      </c>
      <c r="Z151" s="1483">
        <f t="shared" si="91"/>
        <v>0.39670617207942122</v>
      </c>
      <c r="AA151" s="1445" t="s">
        <v>680</v>
      </c>
      <c r="AB151" s="1443">
        <v>1110</v>
      </c>
    </row>
    <row r="152" spans="1:28" s="1412" customFormat="1" ht="11.25" customHeight="1">
      <c r="A152" s="2846"/>
      <c r="B152" s="1427">
        <v>128</v>
      </c>
      <c r="C152" s="1427" t="s">
        <v>444</v>
      </c>
      <c r="D152" s="1427" t="s">
        <v>1188</v>
      </c>
      <c r="E152" s="1427" t="s">
        <v>1068</v>
      </c>
      <c r="F152" s="1475" t="s">
        <v>678</v>
      </c>
      <c r="G152" s="1427">
        <v>6</v>
      </c>
      <c r="H152" s="1427">
        <v>3</v>
      </c>
      <c r="I152" s="1427">
        <v>31</v>
      </c>
      <c r="J152" s="1427">
        <v>730</v>
      </c>
      <c r="K152" s="1427">
        <v>423</v>
      </c>
      <c r="L152" s="1427">
        <v>423</v>
      </c>
      <c r="M152" s="1477">
        <f t="shared" si="85"/>
        <v>1</v>
      </c>
      <c r="N152" s="1427">
        <v>128</v>
      </c>
      <c r="O152" s="1427">
        <v>45502</v>
      </c>
      <c r="P152" s="1427">
        <v>45502</v>
      </c>
      <c r="Q152" s="1427">
        <v>45469</v>
      </c>
      <c r="R152" s="1427">
        <v>260</v>
      </c>
      <c r="S152" s="1427">
        <v>258</v>
      </c>
      <c r="T152" s="1427">
        <f t="shared" si="86"/>
        <v>124.66301369863014</v>
      </c>
      <c r="U152" s="1427">
        <f t="shared" si="87"/>
        <v>356.16438356164383</v>
      </c>
      <c r="V152" s="1427">
        <f t="shared" si="87"/>
        <v>609.92907801418437</v>
      </c>
      <c r="W152" s="1427">
        <f t="shared" si="88"/>
        <v>294.71161630881829</v>
      </c>
      <c r="X152" s="1479">
        <f t="shared" si="89"/>
        <v>1</v>
      </c>
      <c r="Y152" s="1479">
        <f t="shared" si="90"/>
        <v>0.99927475715353176</v>
      </c>
      <c r="Z152" s="1479">
        <f t="shared" si="91"/>
        <v>0.48318997557608578</v>
      </c>
      <c r="AA152" s="1475" t="s">
        <v>680</v>
      </c>
      <c r="AB152" s="1427">
        <v>1110</v>
      </c>
    </row>
    <row r="153" spans="1:28" s="1412" customFormat="1" ht="11.25" customHeight="1">
      <c r="A153" s="2846"/>
      <c r="B153" s="1427">
        <v>129</v>
      </c>
      <c r="C153" s="1427" t="s">
        <v>444</v>
      </c>
      <c r="D153" s="1427" t="s">
        <v>1189</v>
      </c>
      <c r="E153" s="1427" t="s">
        <v>1068</v>
      </c>
      <c r="F153" s="1475" t="s">
        <v>689</v>
      </c>
      <c r="G153" s="1427">
        <v>44</v>
      </c>
      <c r="H153" s="1427">
        <v>9</v>
      </c>
      <c r="I153" s="1427">
        <v>1</v>
      </c>
      <c r="J153" s="1427">
        <v>300</v>
      </c>
      <c r="K153" s="1427">
        <v>88</v>
      </c>
      <c r="L153" s="1427">
        <v>88</v>
      </c>
      <c r="M153" s="1477">
        <f t="shared" si="85"/>
        <v>1</v>
      </c>
      <c r="N153" s="1427">
        <v>129</v>
      </c>
      <c r="O153" s="1427">
        <v>7911</v>
      </c>
      <c r="P153" s="1427">
        <v>7911</v>
      </c>
      <c r="Q153" s="1427">
        <v>7911</v>
      </c>
      <c r="R153" s="1427">
        <v>45</v>
      </c>
      <c r="S153" s="1427">
        <v>94</v>
      </c>
      <c r="T153" s="1427">
        <f t="shared" si="86"/>
        <v>21.673972602739727</v>
      </c>
      <c r="U153" s="1427">
        <f t="shared" si="87"/>
        <v>150</v>
      </c>
      <c r="V153" s="1427">
        <f t="shared" si="87"/>
        <v>1068.181818181818</v>
      </c>
      <c r="W153" s="1427">
        <f t="shared" si="88"/>
        <v>246.29514321295144</v>
      </c>
      <c r="X153" s="1479">
        <f t="shared" si="89"/>
        <v>1</v>
      </c>
      <c r="Y153" s="1479">
        <f t="shared" si="90"/>
        <v>1</v>
      </c>
      <c r="Z153" s="1479">
        <f t="shared" si="91"/>
        <v>0.23057417662489071</v>
      </c>
      <c r="AA153" s="1475" t="s">
        <v>680</v>
      </c>
      <c r="AB153" s="1427">
        <v>1110</v>
      </c>
    </row>
    <row r="154" spans="1:28" s="1412" customFormat="1" ht="11.25" customHeight="1">
      <c r="A154" s="2846"/>
      <c r="B154" s="1436">
        <v>130</v>
      </c>
      <c r="C154" s="1436" t="s">
        <v>444</v>
      </c>
      <c r="D154" s="1436" t="s">
        <v>1190</v>
      </c>
      <c r="E154" s="1436" t="s">
        <v>1068</v>
      </c>
      <c r="F154" s="1438" t="s">
        <v>689</v>
      </c>
      <c r="G154" s="1436">
        <v>34</v>
      </c>
      <c r="H154" s="1436">
        <v>10</v>
      </c>
      <c r="I154" s="1436">
        <v>2</v>
      </c>
      <c r="J154" s="1436">
        <v>330</v>
      </c>
      <c r="K154" s="1436">
        <v>57</v>
      </c>
      <c r="L154" s="1436">
        <v>57</v>
      </c>
      <c r="M154" s="1510">
        <f t="shared" si="85"/>
        <v>1</v>
      </c>
      <c r="N154" s="1436">
        <v>130</v>
      </c>
      <c r="O154" s="1436">
        <v>5383</v>
      </c>
      <c r="P154" s="1436">
        <v>5383</v>
      </c>
      <c r="Q154" s="1436">
        <v>5331</v>
      </c>
      <c r="R154" s="1436">
        <v>38</v>
      </c>
      <c r="S154" s="1436">
        <v>31</v>
      </c>
      <c r="T154" s="1436">
        <f t="shared" si="86"/>
        <v>14.747945205479452</v>
      </c>
      <c r="U154" s="1436">
        <f t="shared" si="87"/>
        <v>115.15151515151516</v>
      </c>
      <c r="V154" s="1436">
        <f t="shared" si="87"/>
        <v>543.85964912280701</v>
      </c>
      <c r="W154" s="1436">
        <f t="shared" si="88"/>
        <v>258.7358807978851</v>
      </c>
      <c r="X154" s="1511">
        <f t="shared" si="89"/>
        <v>1</v>
      </c>
      <c r="Y154" s="1511">
        <f t="shared" si="90"/>
        <v>0.99033995913059636</v>
      </c>
      <c r="Z154" s="1511">
        <f t="shared" si="91"/>
        <v>0.475740167918692</v>
      </c>
      <c r="AA154" s="1438" t="s">
        <v>680</v>
      </c>
      <c r="AB154" s="1436">
        <v>1110</v>
      </c>
    </row>
    <row r="155" spans="1:28" s="1412" customFormat="1" ht="11.25" customHeight="1" thickBot="1">
      <c r="A155" s="2846"/>
      <c r="B155" s="1443">
        <v>131</v>
      </c>
      <c r="C155" s="1443" t="s">
        <v>1191</v>
      </c>
      <c r="D155" s="1443" t="s">
        <v>1192</v>
      </c>
      <c r="E155" s="1443" t="s">
        <v>1068</v>
      </c>
      <c r="F155" s="1445" t="s">
        <v>678</v>
      </c>
      <c r="G155" s="1443">
        <v>29</v>
      </c>
      <c r="H155" s="1443">
        <v>10</v>
      </c>
      <c r="I155" s="1443">
        <v>31</v>
      </c>
      <c r="J155" s="1453">
        <v>1870</v>
      </c>
      <c r="K155" s="1453">
        <v>1624</v>
      </c>
      <c r="L155" s="1539">
        <v>1764</v>
      </c>
      <c r="M155" s="1540">
        <f t="shared" si="85"/>
        <v>0.92063492063492058</v>
      </c>
      <c r="N155" s="1443">
        <v>131</v>
      </c>
      <c r="O155" s="1539">
        <v>181731</v>
      </c>
      <c r="P155" s="1539">
        <v>181731</v>
      </c>
      <c r="Q155" s="1539">
        <v>181731</v>
      </c>
      <c r="R155" s="1539">
        <v>727</v>
      </c>
      <c r="S155" s="1539">
        <v>671</v>
      </c>
      <c r="T155" s="1539">
        <f t="shared" si="86"/>
        <v>497.89315068493153</v>
      </c>
      <c r="U155" s="1539">
        <f t="shared" si="87"/>
        <v>388.77005347593587</v>
      </c>
      <c r="V155" s="1539">
        <f t="shared" si="87"/>
        <v>413.17733990147781</v>
      </c>
      <c r="W155" s="1539">
        <f t="shared" si="88"/>
        <v>306.58445239219924</v>
      </c>
      <c r="X155" s="1541">
        <f t="shared" si="89"/>
        <v>1</v>
      </c>
      <c r="Y155" s="1541">
        <f t="shared" si="90"/>
        <v>1</v>
      </c>
      <c r="Z155" s="1541">
        <f t="shared" si="91"/>
        <v>0.74201661801033014</v>
      </c>
      <c r="AA155" s="1584" t="s">
        <v>704</v>
      </c>
      <c r="AB155" s="1539">
        <v>1210</v>
      </c>
    </row>
    <row r="156" spans="1:28" s="1412" customFormat="1" ht="11.25" customHeight="1" thickTop="1">
      <c r="A156" s="2846"/>
      <c r="B156" s="1493"/>
      <c r="C156" s="1494"/>
      <c r="D156" s="1494" t="s">
        <v>113</v>
      </c>
      <c r="E156" s="1495"/>
      <c r="F156" s="1496"/>
      <c r="G156" s="1495"/>
      <c r="H156" s="1495"/>
      <c r="I156" s="1495"/>
      <c r="J156" s="1495">
        <f>SUM(J145:J155)</f>
        <v>7310</v>
      </c>
      <c r="K156" s="1495">
        <f t="shared" ref="K156:L156" si="92">SUM(K145:K155)</f>
        <v>3859</v>
      </c>
      <c r="L156" s="1495">
        <f t="shared" si="92"/>
        <v>4012</v>
      </c>
      <c r="M156" s="1518">
        <f t="shared" si="85"/>
        <v>0.96186440677966101</v>
      </c>
      <c r="N156" s="1493"/>
      <c r="O156" s="1517">
        <f t="shared" ref="O156:T156" si="93">SUM(O145:O155)</f>
        <v>898827</v>
      </c>
      <c r="P156" s="1517">
        <f t="shared" si="93"/>
        <v>792826</v>
      </c>
      <c r="Q156" s="1517">
        <f t="shared" si="93"/>
        <v>776584</v>
      </c>
      <c r="R156" s="1517">
        <f t="shared" si="93"/>
        <v>10646</v>
      </c>
      <c r="S156" s="1517">
        <f t="shared" si="93"/>
        <v>5192</v>
      </c>
      <c r="T156" s="1517">
        <f t="shared" si="93"/>
        <v>2462.5397260273971</v>
      </c>
      <c r="U156" s="1517">
        <f t="shared" si="87"/>
        <v>1456.361149110807</v>
      </c>
      <c r="V156" s="1517">
        <f t="shared" si="87"/>
        <v>1345.4262762373671</v>
      </c>
      <c r="W156" s="1517">
        <f t="shared" si="88"/>
        <v>638.12897798066786</v>
      </c>
      <c r="X156" s="1519">
        <f t="shared" si="89"/>
        <v>0.88206740562978192</v>
      </c>
      <c r="Y156" s="1519">
        <f t="shared" si="90"/>
        <v>0.86399718744541498</v>
      </c>
      <c r="Z156" s="1519">
        <f t="shared" si="91"/>
        <v>0.47429501656922135</v>
      </c>
      <c r="AA156" s="1552" t="s">
        <v>1087</v>
      </c>
      <c r="AB156" s="1500">
        <f>AVERAGE(AB145:AB155)</f>
        <v>1594.909090909091</v>
      </c>
    </row>
    <row r="157" spans="1:28" ht="11.25" customHeight="1" thickBot="1">
      <c r="A157" s="2847"/>
      <c r="B157" s="1585"/>
      <c r="C157" s="1586"/>
      <c r="D157" s="1586"/>
      <c r="E157" s="1587"/>
      <c r="F157" s="1588"/>
      <c r="G157" s="1587"/>
      <c r="H157" s="1587"/>
      <c r="I157" s="1587"/>
      <c r="J157" s="1587"/>
      <c r="K157" s="1587"/>
      <c r="L157" s="1587"/>
      <c r="M157" s="1589"/>
      <c r="N157" s="1585"/>
      <c r="O157" s="1587"/>
      <c r="P157" s="1587"/>
      <c r="Q157" s="1587"/>
      <c r="R157" s="1587"/>
      <c r="S157" s="1587"/>
      <c r="T157" s="1587"/>
      <c r="U157" s="1587"/>
      <c r="V157" s="1587"/>
      <c r="W157" s="1587"/>
      <c r="X157" s="1590"/>
      <c r="Y157" s="1590"/>
      <c r="Z157" s="1590"/>
      <c r="AA157" s="1588"/>
      <c r="AB157" s="1587"/>
    </row>
    <row r="158" spans="1:28" ht="11.25" customHeight="1" thickTop="1">
      <c r="A158" s="1591" t="s">
        <v>779</v>
      </c>
      <c r="B158" s="1592"/>
      <c r="C158" s="1593"/>
      <c r="D158" s="1593" t="s">
        <v>113</v>
      </c>
      <c r="E158" s="1593"/>
      <c r="F158" s="1594"/>
      <c r="G158" s="1593"/>
      <c r="H158" s="1593"/>
      <c r="I158" s="1595"/>
      <c r="J158" s="1596">
        <f>J33+J38+J56+J79+J92+J113+J122+J132+J143+J156</f>
        <v>141901</v>
      </c>
      <c r="K158" s="1596">
        <f t="shared" ref="K158:L158" si="94">K33+K38+K56+K79+K92+K113+K122+K132+K143+K156</f>
        <v>87134</v>
      </c>
      <c r="L158" s="1596">
        <f t="shared" si="94"/>
        <v>87863</v>
      </c>
      <c r="M158" s="1597">
        <f t="shared" si="85"/>
        <v>0.99170299215824631</v>
      </c>
      <c r="N158" s="1592"/>
      <c r="O158" s="1596">
        <f t="shared" ref="O158:S158" si="95">O33+O38+O56+O79+O92+O113+O122+O132+O143+O156</f>
        <v>17343952</v>
      </c>
      <c r="P158" s="1596">
        <f t="shared" si="95"/>
        <v>12419463</v>
      </c>
      <c r="Q158" s="1596">
        <f t="shared" si="95"/>
        <v>11339249</v>
      </c>
      <c r="R158" s="1596">
        <f t="shared" si="95"/>
        <v>96245</v>
      </c>
      <c r="S158" s="1596">
        <f t="shared" si="95"/>
        <v>73867.600000000006</v>
      </c>
      <c r="T158" s="1596">
        <f>ROUND(O158/365,0)</f>
        <v>47518</v>
      </c>
      <c r="U158" s="1596">
        <f t="shared" ref="U158:V158" si="96">(R158/J158)*1000</f>
        <v>678.25455775505463</v>
      </c>
      <c r="V158" s="1596">
        <f t="shared" si="96"/>
        <v>847.7471480707876</v>
      </c>
      <c r="W158" s="1596">
        <f t="shared" ref="W158" si="97">(T158/K158)*1000</f>
        <v>545.34395299194352</v>
      </c>
      <c r="X158" s="1598">
        <f t="shared" ref="X158" si="98">P158/O158</f>
        <v>0.71606880600223066</v>
      </c>
      <c r="Y158" s="1598">
        <f t="shared" ref="Y158" si="99">Q158/O158</f>
        <v>0.65378692238078151</v>
      </c>
      <c r="Z158" s="1598">
        <f t="shared" ref="Z158" si="100">T158/S158</f>
        <v>0.64328609566305117</v>
      </c>
      <c r="AA158" s="1599" t="s">
        <v>696</v>
      </c>
      <c r="AB158" s="1600">
        <f>AVERAGE(AB7:AB32,AB35:AB37,AB40:AB55,AB58:AB78,AB81:AB91,AB94:AB112,AB115:AB121,AB124:AB131,AB134:AB142,AB145:AB155)</f>
        <v>1832.9384615384615</v>
      </c>
    </row>
    <row r="161" spans="13:26">
      <c r="O161" s="1601"/>
      <c r="T161" s="1602"/>
    </row>
    <row r="162" spans="13:26">
      <c r="O162" s="1604"/>
      <c r="P162" s="1601"/>
      <c r="Q162" s="1601"/>
    </row>
    <row r="163" spans="13:26">
      <c r="M163" s="1411"/>
      <c r="T163" s="1601"/>
      <c r="Z163" s="1411"/>
    </row>
    <row r="165" spans="13:26">
      <c r="S165" s="1605"/>
      <c r="Z165" s="1605"/>
    </row>
    <row r="166" spans="13:26">
      <c r="S166" s="1602"/>
      <c r="U166" s="1412"/>
      <c r="Z166" s="1606"/>
    </row>
    <row r="167" spans="13:26">
      <c r="S167" s="1602"/>
      <c r="U167" s="1412"/>
      <c r="Z167" s="1606"/>
    </row>
    <row r="168" spans="13:26">
      <c r="S168" s="1602"/>
      <c r="U168" s="1412"/>
    </row>
  </sheetData>
  <mergeCells count="45">
    <mergeCell ref="X3:Z4"/>
    <mergeCell ref="AA3:AB4"/>
    <mergeCell ref="F5:F6"/>
    <mergeCell ref="G5:G6"/>
    <mergeCell ref="H5:H6"/>
    <mergeCell ref="I5:I6"/>
    <mergeCell ref="J5:J6"/>
    <mergeCell ref="K5:K6"/>
    <mergeCell ref="O5:O6"/>
    <mergeCell ref="J3:K4"/>
    <mergeCell ref="L3:L6"/>
    <mergeCell ref="M3:M6"/>
    <mergeCell ref="N3:N6"/>
    <mergeCell ref="O3:Q4"/>
    <mergeCell ref="R3:T4"/>
    <mergeCell ref="A40:A57"/>
    <mergeCell ref="T5:T6"/>
    <mergeCell ref="U5:U6"/>
    <mergeCell ref="V5:V6"/>
    <mergeCell ref="W5:W6"/>
    <mergeCell ref="P5:P6"/>
    <mergeCell ref="Q5:Q6"/>
    <mergeCell ref="R5:R6"/>
    <mergeCell ref="S5:S6"/>
    <mergeCell ref="A3:A6"/>
    <mergeCell ref="B3:B6"/>
    <mergeCell ref="C3:C6"/>
    <mergeCell ref="D3:D6"/>
    <mergeCell ref="E3:E6"/>
    <mergeCell ref="F3:I4"/>
    <mergeCell ref="U3:W4"/>
    <mergeCell ref="Z5:Z6"/>
    <mergeCell ref="AA5:AA6"/>
    <mergeCell ref="AB5:AB6"/>
    <mergeCell ref="A7:A34"/>
    <mergeCell ref="A35:A39"/>
    <mergeCell ref="X5:X6"/>
    <mergeCell ref="Y5:Y6"/>
    <mergeCell ref="A145:A157"/>
    <mergeCell ref="A58:A80"/>
    <mergeCell ref="A81:A93"/>
    <mergeCell ref="A94:A114"/>
    <mergeCell ref="A115:A123"/>
    <mergeCell ref="A124:A133"/>
    <mergeCell ref="A134:A144"/>
  </mergeCells>
  <phoneticPr fontId="4"/>
  <pageMargins left="0.82677165354330717" right="0.19685039370078741" top="0.59055118110236227" bottom="0.59055118110236227" header="0.51181102362204722" footer="0.51181102362204722"/>
  <pageSetup paperSize="9" scale="85" fitToWidth="2" fitToHeight="0" pageOrder="overThenDown" orientation="portrait" r:id="rId1"/>
  <headerFooter alignWithMargins="0"/>
  <rowBreaks count="1" manualBreakCount="1">
    <brk id="80" max="27" man="1"/>
  </rowBreaks>
  <colBreaks count="1" manualBreakCount="1">
    <brk id="1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66"/>
  <sheetViews>
    <sheetView view="pageBreakPreview" zoomScale="85" zoomScaleNormal="100" zoomScaleSheetLayoutView="85" workbookViewId="0">
      <pane xSplit="3" ySplit="6" topLeftCell="D13" activePane="bottomRight" state="frozen"/>
      <selection pane="topRight" activeCell="D1" sqref="D1"/>
      <selection pane="bottomLeft" activeCell="A7" sqref="A7"/>
      <selection pane="bottomRight" activeCell="C25" sqref="C25"/>
    </sheetView>
  </sheetViews>
  <sheetFormatPr defaultRowHeight="13.5"/>
  <cols>
    <col min="1" max="1" width="5.625" style="1411" customWidth="1"/>
    <col min="2" max="2" width="4.125" style="1412" customWidth="1"/>
    <col min="3" max="3" width="23.875" style="1411" customWidth="1"/>
    <col min="4" max="8" width="8.25" style="1411" customWidth="1"/>
    <col min="9" max="9" width="4.625" style="1411" customWidth="1"/>
    <col min="10" max="10" width="8.25" style="1411" customWidth="1"/>
    <col min="11" max="11" width="4.625" style="1411" customWidth="1"/>
    <col min="12" max="13" width="8.25" style="1411" customWidth="1"/>
    <col min="14" max="14" width="4.125" style="1412" customWidth="1"/>
    <col min="15" max="15" width="8.25" style="1697" customWidth="1"/>
    <col min="16" max="16" width="8.25" style="1411" customWidth="1"/>
    <col min="17" max="17" width="8" style="1416" bestFit="1" customWidth="1"/>
    <col min="18" max="18" width="5.75" style="1699" customWidth="1"/>
    <col min="19" max="19" width="8.625" style="1416" customWidth="1"/>
    <col min="20" max="20" width="5.75" style="1699" customWidth="1"/>
    <col min="21" max="21" width="8.625" style="1416" customWidth="1"/>
    <col min="22" max="22" width="5.75" style="1699" customWidth="1"/>
    <col min="23" max="23" width="8.625" style="1416" customWidth="1"/>
    <col min="24" max="24" width="5.75" style="1699" customWidth="1"/>
    <col min="25" max="25" width="9.5" style="1416" customWidth="1"/>
    <col min="26" max="26" width="5.75" style="1699" customWidth="1"/>
    <col min="27" max="28" width="8.625" style="1416" customWidth="1"/>
    <col min="29" max="16384" width="9" style="1278"/>
  </cols>
  <sheetData>
    <row r="1" spans="1:28" ht="17.25">
      <c r="A1" s="1406" t="s">
        <v>1193</v>
      </c>
      <c r="B1" s="1407"/>
      <c r="C1" s="1406"/>
      <c r="D1" s="1406"/>
      <c r="E1" s="1406"/>
      <c r="F1" s="1406"/>
      <c r="G1" s="1406"/>
      <c r="H1" s="1406"/>
      <c r="I1" s="1406"/>
      <c r="J1" s="1406"/>
      <c r="K1" s="1406"/>
      <c r="L1" s="1406"/>
      <c r="M1" s="1406"/>
      <c r="N1" s="1407"/>
      <c r="O1" s="1607"/>
      <c r="P1" s="1406"/>
      <c r="Q1" s="1406"/>
      <c r="R1" s="1608"/>
      <c r="S1" s="1406"/>
      <c r="T1" s="1608"/>
      <c r="U1" s="1406"/>
      <c r="V1" s="1608"/>
      <c r="W1" s="1406"/>
      <c r="X1" s="1608"/>
      <c r="Y1" s="1406"/>
      <c r="Z1" s="1608"/>
      <c r="AA1" s="1406"/>
      <c r="AB1" s="1406"/>
    </row>
    <row r="3" spans="1:28" ht="20.100000000000001" customHeight="1">
      <c r="A3" s="2853" t="s">
        <v>482</v>
      </c>
      <c r="B3" s="2853" t="s">
        <v>483</v>
      </c>
      <c r="C3" s="2853" t="s">
        <v>1020</v>
      </c>
      <c r="D3" s="2858" t="s">
        <v>1194</v>
      </c>
      <c r="E3" s="2859"/>
      <c r="F3" s="2859"/>
      <c r="G3" s="2859"/>
      <c r="H3" s="2859"/>
      <c r="I3" s="2859"/>
      <c r="J3" s="2859"/>
      <c r="K3" s="2859"/>
      <c r="L3" s="2859"/>
      <c r="M3" s="2860"/>
      <c r="N3" s="2853" t="s">
        <v>483</v>
      </c>
      <c r="O3" s="2858" t="s">
        <v>1194</v>
      </c>
      <c r="P3" s="2860"/>
      <c r="Q3" s="2858" t="s">
        <v>1195</v>
      </c>
      <c r="R3" s="2859"/>
      <c r="S3" s="2859"/>
      <c r="T3" s="2859"/>
      <c r="U3" s="2859"/>
      <c r="V3" s="2859"/>
      <c r="W3" s="2859"/>
      <c r="X3" s="2859"/>
      <c r="Y3" s="2859"/>
      <c r="Z3" s="2859"/>
      <c r="AA3" s="2859"/>
      <c r="AB3" s="2860"/>
    </row>
    <row r="4" spans="1:28" ht="11.25" customHeight="1">
      <c r="A4" s="2857"/>
      <c r="B4" s="2857"/>
      <c r="C4" s="2857"/>
      <c r="D4" s="2861"/>
      <c r="E4" s="2862"/>
      <c r="F4" s="2862"/>
      <c r="G4" s="2862"/>
      <c r="H4" s="2862"/>
      <c r="I4" s="2862"/>
      <c r="J4" s="2862"/>
      <c r="K4" s="2862"/>
      <c r="L4" s="2862"/>
      <c r="M4" s="2863"/>
      <c r="N4" s="2857"/>
      <c r="O4" s="2861"/>
      <c r="P4" s="2863"/>
      <c r="Q4" s="2861"/>
      <c r="R4" s="2862"/>
      <c r="S4" s="2862"/>
      <c r="T4" s="2862"/>
      <c r="U4" s="2862"/>
      <c r="V4" s="2862"/>
      <c r="W4" s="2862"/>
      <c r="X4" s="2862"/>
      <c r="Y4" s="2862"/>
      <c r="Z4" s="2862"/>
      <c r="AA4" s="2862"/>
      <c r="AB4" s="2863"/>
    </row>
    <row r="5" spans="1:28" ht="13.5" customHeight="1">
      <c r="A5" s="2857"/>
      <c r="B5" s="2857"/>
      <c r="C5" s="2857"/>
      <c r="D5" s="2873" t="s">
        <v>146</v>
      </c>
      <c r="E5" s="2875"/>
      <c r="F5" s="2874"/>
      <c r="G5" s="2873" t="s">
        <v>150</v>
      </c>
      <c r="H5" s="2875"/>
      <c r="I5" s="2875"/>
      <c r="J5" s="2875"/>
      <c r="K5" s="2874"/>
      <c r="L5" s="2853" t="s">
        <v>1196</v>
      </c>
      <c r="M5" s="2853" t="s">
        <v>1197</v>
      </c>
      <c r="N5" s="2857"/>
      <c r="O5" s="2876" t="s">
        <v>1198</v>
      </c>
      <c r="P5" s="2853" t="s">
        <v>113</v>
      </c>
      <c r="Q5" s="2873" t="s">
        <v>513</v>
      </c>
      <c r="R5" s="2874"/>
      <c r="S5" s="2873" t="s">
        <v>1199</v>
      </c>
      <c r="T5" s="2874"/>
      <c r="U5" s="2873" t="s">
        <v>1200</v>
      </c>
      <c r="V5" s="2874"/>
      <c r="W5" s="2873" t="s">
        <v>792</v>
      </c>
      <c r="X5" s="2874"/>
      <c r="Y5" s="2873" t="s">
        <v>1201</v>
      </c>
      <c r="Z5" s="2874"/>
      <c r="AA5" s="1609" t="s">
        <v>113</v>
      </c>
      <c r="AB5" s="2853" t="s">
        <v>1202</v>
      </c>
    </row>
    <row r="6" spans="1:28" ht="24.95" customHeight="1">
      <c r="A6" s="2854"/>
      <c r="B6" s="2854"/>
      <c r="C6" s="2854"/>
      <c r="D6" s="1609" t="s">
        <v>517</v>
      </c>
      <c r="E6" s="1609" t="s">
        <v>1203</v>
      </c>
      <c r="F6" s="1609" t="s">
        <v>1204</v>
      </c>
      <c r="G6" s="1609" t="s">
        <v>797</v>
      </c>
      <c r="H6" s="1609" t="s">
        <v>1205</v>
      </c>
      <c r="I6" s="1609" t="s">
        <v>1206</v>
      </c>
      <c r="J6" s="1609" t="s">
        <v>1207</v>
      </c>
      <c r="K6" s="1609" t="s">
        <v>1208</v>
      </c>
      <c r="L6" s="2854"/>
      <c r="M6" s="2854"/>
      <c r="N6" s="2854"/>
      <c r="O6" s="2877"/>
      <c r="P6" s="2854"/>
      <c r="Q6" s="1609" t="s">
        <v>1209</v>
      </c>
      <c r="R6" s="1610" t="s">
        <v>804</v>
      </c>
      <c r="S6" s="1609" t="s">
        <v>1209</v>
      </c>
      <c r="T6" s="1610" t="s">
        <v>1210</v>
      </c>
      <c r="U6" s="1609" t="s">
        <v>1209</v>
      </c>
      <c r="V6" s="1610" t="s">
        <v>1210</v>
      </c>
      <c r="W6" s="1609" t="s">
        <v>1209</v>
      </c>
      <c r="X6" s="1610" t="s">
        <v>1210</v>
      </c>
      <c r="Y6" s="1609" t="s">
        <v>1209</v>
      </c>
      <c r="Z6" s="1610" t="s">
        <v>1210</v>
      </c>
      <c r="AA6" s="1609" t="s">
        <v>1209</v>
      </c>
      <c r="AB6" s="2854"/>
    </row>
    <row r="7" spans="1:28">
      <c r="A7" s="2848" t="s">
        <v>1046</v>
      </c>
      <c r="B7" s="1459">
        <v>1</v>
      </c>
      <c r="C7" s="1459" t="s">
        <v>1047</v>
      </c>
      <c r="D7" s="1459">
        <v>0</v>
      </c>
      <c r="E7" s="1611">
        <v>0</v>
      </c>
      <c r="F7" s="1611">
        <v>0</v>
      </c>
      <c r="G7" s="1459">
        <v>0</v>
      </c>
      <c r="H7" s="1459">
        <v>0</v>
      </c>
      <c r="I7" s="1459">
        <v>0</v>
      </c>
      <c r="J7" s="1459">
        <v>0</v>
      </c>
      <c r="K7" s="1459">
        <v>0</v>
      </c>
      <c r="L7" s="1459">
        <v>0</v>
      </c>
      <c r="M7" s="1611">
        <v>0</v>
      </c>
      <c r="N7" s="1459">
        <v>1</v>
      </c>
      <c r="O7" s="1612">
        <v>190834</v>
      </c>
      <c r="P7" s="1612">
        <f>D7+E7+F7+G7+H7+J7+L7+M7+O7</f>
        <v>190834</v>
      </c>
      <c r="Q7" s="1613">
        <v>190834</v>
      </c>
      <c r="R7" s="1464">
        <f>Q7/$AA7</f>
        <v>1</v>
      </c>
      <c r="S7" s="1459">
        <v>0</v>
      </c>
      <c r="T7" s="1464">
        <f>S7/$AA7</f>
        <v>0</v>
      </c>
      <c r="U7" s="1459">
        <v>0</v>
      </c>
      <c r="V7" s="1464">
        <f>U7/$AA7</f>
        <v>0</v>
      </c>
      <c r="W7" s="1459">
        <v>0</v>
      </c>
      <c r="X7" s="1614">
        <f>W7/$AA7</f>
        <v>0</v>
      </c>
      <c r="Y7" s="1460">
        <v>0</v>
      </c>
      <c r="Z7" s="1614">
        <f>Y7/$AA7</f>
        <v>0</v>
      </c>
      <c r="AA7" s="1460">
        <f>Q7+S7+U7+W7+Y7</f>
        <v>190834</v>
      </c>
      <c r="AB7" s="1460">
        <v>0</v>
      </c>
    </row>
    <row r="8" spans="1:28">
      <c r="A8" s="2846"/>
      <c r="B8" s="1465">
        <v>2</v>
      </c>
      <c r="C8" s="1465" t="s">
        <v>1053</v>
      </c>
      <c r="D8" s="1465">
        <v>0</v>
      </c>
      <c r="E8" s="1615">
        <v>0</v>
      </c>
      <c r="F8" s="1615">
        <v>0</v>
      </c>
      <c r="G8" s="1465">
        <v>0</v>
      </c>
      <c r="H8" s="1465">
        <v>0</v>
      </c>
      <c r="I8" s="1465">
        <v>0</v>
      </c>
      <c r="J8" s="1465">
        <v>26000</v>
      </c>
      <c r="K8" s="1465">
        <v>1</v>
      </c>
      <c r="L8" s="1465">
        <v>0</v>
      </c>
      <c r="M8" s="1615">
        <v>0</v>
      </c>
      <c r="N8" s="1465">
        <v>2</v>
      </c>
      <c r="O8" s="1616">
        <v>0</v>
      </c>
      <c r="P8" s="1616">
        <f t="shared" ref="P8:P32" si="0">D8+E8+F8+G8+H8+J8+L8+M8+O8</f>
        <v>26000</v>
      </c>
      <c r="Q8" s="1617">
        <v>26000</v>
      </c>
      <c r="R8" s="1470">
        <f t="shared" ref="R8:Z33" si="1">Q8/$AA8</f>
        <v>1</v>
      </c>
      <c r="S8" s="1465">
        <v>0</v>
      </c>
      <c r="T8" s="1470">
        <f t="shared" ref="T8:T32" si="2">S8/$AA8</f>
        <v>0</v>
      </c>
      <c r="U8" s="1465">
        <v>0</v>
      </c>
      <c r="V8" s="1470">
        <f t="shared" ref="V8:V32" si="3">U8/$AA8</f>
        <v>0</v>
      </c>
      <c r="W8" s="1465">
        <v>0</v>
      </c>
      <c r="X8" s="1618">
        <f t="shared" ref="X8:X32" si="4">W8/$AA8</f>
        <v>0</v>
      </c>
      <c r="Y8" s="1466">
        <v>0</v>
      </c>
      <c r="Z8" s="1618">
        <f t="shared" ref="Z8:Z32" si="5">Y8/$AA8</f>
        <v>0</v>
      </c>
      <c r="AA8" s="1466">
        <f t="shared" ref="AA8:AA32" si="6">Q8+S8+U8+W8+Y8</f>
        <v>26000</v>
      </c>
      <c r="AB8" s="1466">
        <v>0</v>
      </c>
    </row>
    <row r="9" spans="1:28">
      <c r="A9" s="2846"/>
      <c r="B9" s="1443">
        <v>3</v>
      </c>
      <c r="C9" s="1443" t="s">
        <v>1056</v>
      </c>
      <c r="D9" s="1443">
        <v>0</v>
      </c>
      <c r="E9" s="1568">
        <v>0</v>
      </c>
      <c r="F9" s="1568">
        <v>0</v>
      </c>
      <c r="G9" s="1443">
        <v>0</v>
      </c>
      <c r="H9" s="1443">
        <v>0</v>
      </c>
      <c r="I9" s="1443">
        <v>0</v>
      </c>
      <c r="J9" s="1443">
        <v>0</v>
      </c>
      <c r="K9" s="1443">
        <v>0</v>
      </c>
      <c r="L9" s="1443">
        <v>0</v>
      </c>
      <c r="M9" s="1568">
        <v>0</v>
      </c>
      <c r="N9" s="1443">
        <v>3</v>
      </c>
      <c r="O9" s="1619">
        <v>16310</v>
      </c>
      <c r="P9" s="1619">
        <f t="shared" si="0"/>
        <v>16310</v>
      </c>
      <c r="Q9" s="1620">
        <v>16310</v>
      </c>
      <c r="R9" s="1483">
        <f t="shared" si="1"/>
        <v>1</v>
      </c>
      <c r="S9" s="1443">
        <v>0</v>
      </c>
      <c r="T9" s="1483">
        <f t="shared" si="2"/>
        <v>0</v>
      </c>
      <c r="U9" s="1443">
        <v>0</v>
      </c>
      <c r="V9" s="1483">
        <f t="shared" si="3"/>
        <v>0</v>
      </c>
      <c r="W9" s="1443">
        <v>0</v>
      </c>
      <c r="X9" s="1446">
        <f t="shared" si="4"/>
        <v>0</v>
      </c>
      <c r="Y9" s="1444">
        <v>0</v>
      </c>
      <c r="Z9" s="1446">
        <f t="shared" si="5"/>
        <v>0</v>
      </c>
      <c r="AA9" s="1444">
        <f t="shared" si="6"/>
        <v>16310</v>
      </c>
      <c r="AB9" s="1444">
        <v>0</v>
      </c>
    </row>
    <row r="10" spans="1:28">
      <c r="A10" s="2846"/>
      <c r="B10" s="1427">
        <v>4</v>
      </c>
      <c r="C10" s="1428" t="s">
        <v>1058</v>
      </c>
      <c r="D10" s="1443">
        <v>0</v>
      </c>
      <c r="E10" s="1568">
        <v>0</v>
      </c>
      <c r="F10" s="1568">
        <v>0</v>
      </c>
      <c r="G10" s="1443">
        <v>0</v>
      </c>
      <c r="H10" s="1443">
        <v>0</v>
      </c>
      <c r="I10" s="1443">
        <v>0</v>
      </c>
      <c r="J10" s="1443">
        <v>0</v>
      </c>
      <c r="K10" s="1443">
        <v>0</v>
      </c>
      <c r="L10" s="1443">
        <v>0</v>
      </c>
      <c r="M10" s="1568">
        <v>0</v>
      </c>
      <c r="N10" s="1427">
        <v>4</v>
      </c>
      <c r="O10" s="1619">
        <v>15084</v>
      </c>
      <c r="P10" s="1619">
        <f t="shared" si="0"/>
        <v>15084</v>
      </c>
      <c r="Q10" s="1620">
        <v>15084</v>
      </c>
      <c r="R10" s="1483">
        <f t="shared" si="1"/>
        <v>1</v>
      </c>
      <c r="S10" s="1443">
        <v>0</v>
      </c>
      <c r="T10" s="1483">
        <f t="shared" si="2"/>
        <v>0</v>
      </c>
      <c r="U10" s="1443">
        <v>0</v>
      </c>
      <c r="V10" s="1483">
        <f t="shared" si="3"/>
        <v>0</v>
      </c>
      <c r="W10" s="1443">
        <v>0</v>
      </c>
      <c r="X10" s="1446">
        <f t="shared" si="4"/>
        <v>0</v>
      </c>
      <c r="Y10" s="1444">
        <v>0</v>
      </c>
      <c r="Z10" s="1446">
        <f t="shared" si="5"/>
        <v>0</v>
      </c>
      <c r="AA10" s="1444">
        <f t="shared" si="6"/>
        <v>15084</v>
      </c>
      <c r="AB10" s="1444">
        <v>0</v>
      </c>
    </row>
    <row r="11" spans="1:28">
      <c r="A11" s="2846"/>
      <c r="B11" s="1436">
        <v>5</v>
      </c>
      <c r="C11" s="1437" t="s">
        <v>1059</v>
      </c>
      <c r="D11" s="1436">
        <v>0</v>
      </c>
      <c r="E11" s="1509">
        <v>0</v>
      </c>
      <c r="F11" s="1509">
        <v>0</v>
      </c>
      <c r="G11" s="1436">
        <v>0</v>
      </c>
      <c r="H11" s="1436">
        <v>0</v>
      </c>
      <c r="I11" s="1436">
        <v>0</v>
      </c>
      <c r="J11" s="1436">
        <v>0</v>
      </c>
      <c r="K11" s="1436">
        <v>0</v>
      </c>
      <c r="L11" s="1436">
        <v>0</v>
      </c>
      <c r="M11" s="1509">
        <v>0</v>
      </c>
      <c r="N11" s="1436">
        <v>5</v>
      </c>
      <c r="O11" s="1621">
        <v>39874</v>
      </c>
      <c r="P11" s="1621">
        <f t="shared" si="0"/>
        <v>39874</v>
      </c>
      <c r="Q11" s="1622">
        <v>39872</v>
      </c>
      <c r="R11" s="1511">
        <f t="shared" si="1"/>
        <v>1</v>
      </c>
      <c r="S11" s="1436">
        <v>0</v>
      </c>
      <c r="T11" s="1511">
        <f t="shared" si="2"/>
        <v>0</v>
      </c>
      <c r="U11" s="1436">
        <v>0</v>
      </c>
      <c r="V11" s="1511">
        <f t="shared" si="3"/>
        <v>0</v>
      </c>
      <c r="W11" s="1436">
        <v>0</v>
      </c>
      <c r="X11" s="1439">
        <f t="shared" si="4"/>
        <v>0</v>
      </c>
      <c r="Y11" s="1437">
        <v>0</v>
      </c>
      <c r="Z11" s="1439">
        <f t="shared" si="5"/>
        <v>0</v>
      </c>
      <c r="AA11" s="1437">
        <f t="shared" si="6"/>
        <v>39872</v>
      </c>
      <c r="AB11" s="1437">
        <v>0</v>
      </c>
    </row>
    <row r="12" spans="1:28">
      <c r="A12" s="2846"/>
      <c r="B12" s="1443">
        <v>6</v>
      </c>
      <c r="C12" s="1444" t="s">
        <v>1061</v>
      </c>
      <c r="D12" s="1443">
        <v>0</v>
      </c>
      <c r="E12" s="1568">
        <v>0</v>
      </c>
      <c r="F12" s="1568">
        <v>0</v>
      </c>
      <c r="G12" s="1443">
        <v>0</v>
      </c>
      <c r="H12" s="1443">
        <v>0</v>
      </c>
      <c r="I12" s="1443">
        <v>0</v>
      </c>
      <c r="J12" s="1443">
        <v>96063</v>
      </c>
      <c r="K12" s="1443">
        <v>1</v>
      </c>
      <c r="L12" s="1443">
        <v>0</v>
      </c>
      <c r="M12" s="1568">
        <v>0</v>
      </c>
      <c r="N12" s="1443">
        <v>6</v>
      </c>
      <c r="O12" s="1619">
        <v>0</v>
      </c>
      <c r="P12" s="1619">
        <f t="shared" si="0"/>
        <v>96063</v>
      </c>
      <c r="Q12" s="1620">
        <v>96063</v>
      </c>
      <c r="R12" s="1483">
        <f t="shared" si="1"/>
        <v>1</v>
      </c>
      <c r="S12" s="1443">
        <v>0</v>
      </c>
      <c r="T12" s="1483">
        <f t="shared" si="2"/>
        <v>0</v>
      </c>
      <c r="U12" s="1443">
        <v>0</v>
      </c>
      <c r="V12" s="1483">
        <f t="shared" si="3"/>
        <v>0</v>
      </c>
      <c r="W12" s="1443">
        <v>0</v>
      </c>
      <c r="X12" s="1446">
        <f t="shared" si="4"/>
        <v>0</v>
      </c>
      <c r="Y12" s="1444">
        <v>0</v>
      </c>
      <c r="Z12" s="1446">
        <f t="shared" si="5"/>
        <v>0</v>
      </c>
      <c r="AA12" s="1444">
        <f t="shared" si="6"/>
        <v>96063</v>
      </c>
      <c r="AB12" s="1444">
        <v>0</v>
      </c>
    </row>
    <row r="13" spans="1:28">
      <c r="A13" s="2846"/>
      <c r="B13" s="1436">
        <v>7</v>
      </c>
      <c r="C13" s="1437" t="s">
        <v>1062</v>
      </c>
      <c r="D13" s="1436">
        <v>0</v>
      </c>
      <c r="E13" s="1509">
        <v>0</v>
      </c>
      <c r="F13" s="1509">
        <v>0</v>
      </c>
      <c r="G13" s="1436">
        <v>0</v>
      </c>
      <c r="H13" s="1437">
        <v>0</v>
      </c>
      <c r="I13" s="1437">
        <v>0</v>
      </c>
      <c r="J13" s="1436">
        <v>0</v>
      </c>
      <c r="K13" s="1436">
        <v>0</v>
      </c>
      <c r="L13" s="1436">
        <v>0</v>
      </c>
      <c r="M13" s="1509">
        <v>0</v>
      </c>
      <c r="N13" s="1436">
        <v>7</v>
      </c>
      <c r="O13" s="1621">
        <v>42830</v>
      </c>
      <c r="P13" s="1621">
        <f t="shared" si="0"/>
        <v>42830</v>
      </c>
      <c r="Q13" s="1622">
        <v>42830</v>
      </c>
      <c r="R13" s="1511">
        <f t="shared" si="1"/>
        <v>1</v>
      </c>
      <c r="S13" s="1436">
        <v>0</v>
      </c>
      <c r="T13" s="1511">
        <f t="shared" si="2"/>
        <v>0</v>
      </c>
      <c r="U13" s="1436">
        <v>0</v>
      </c>
      <c r="V13" s="1511">
        <f t="shared" si="3"/>
        <v>0</v>
      </c>
      <c r="W13" s="1436">
        <v>0</v>
      </c>
      <c r="X13" s="1439">
        <f t="shared" si="4"/>
        <v>0</v>
      </c>
      <c r="Y13" s="1437">
        <v>0</v>
      </c>
      <c r="Z13" s="1439">
        <f t="shared" si="5"/>
        <v>0</v>
      </c>
      <c r="AA13" s="1437">
        <f t="shared" si="6"/>
        <v>42830</v>
      </c>
      <c r="AB13" s="1437">
        <v>0</v>
      </c>
    </row>
    <row r="14" spans="1:28">
      <c r="A14" s="2846"/>
      <c r="B14" s="1443">
        <v>8</v>
      </c>
      <c r="C14" s="1452" t="s">
        <v>1063</v>
      </c>
      <c r="D14" s="1443">
        <v>0</v>
      </c>
      <c r="E14" s="1568">
        <v>0</v>
      </c>
      <c r="F14" s="1568">
        <v>0</v>
      </c>
      <c r="G14" s="1443">
        <v>0</v>
      </c>
      <c r="H14" s="1443">
        <v>0</v>
      </c>
      <c r="I14" s="1443">
        <v>0</v>
      </c>
      <c r="J14" s="1443">
        <v>32150</v>
      </c>
      <c r="K14" s="1443">
        <v>1</v>
      </c>
      <c r="L14" s="1443">
        <v>0</v>
      </c>
      <c r="M14" s="1568">
        <v>0</v>
      </c>
      <c r="N14" s="1443">
        <v>8</v>
      </c>
      <c r="O14" s="1619">
        <v>0</v>
      </c>
      <c r="P14" s="1619">
        <f t="shared" si="0"/>
        <v>32150</v>
      </c>
      <c r="Q14" s="1620">
        <v>32150</v>
      </c>
      <c r="R14" s="1483">
        <f t="shared" si="1"/>
        <v>1</v>
      </c>
      <c r="S14" s="1443">
        <v>0</v>
      </c>
      <c r="T14" s="1483">
        <f t="shared" si="2"/>
        <v>0</v>
      </c>
      <c r="U14" s="1443">
        <v>0</v>
      </c>
      <c r="V14" s="1483">
        <f t="shared" si="3"/>
        <v>0</v>
      </c>
      <c r="W14" s="1443">
        <v>0</v>
      </c>
      <c r="X14" s="1446">
        <f t="shared" si="4"/>
        <v>0</v>
      </c>
      <c r="Y14" s="1444">
        <v>0</v>
      </c>
      <c r="Z14" s="1446">
        <f t="shared" si="5"/>
        <v>0</v>
      </c>
      <c r="AA14" s="1444">
        <f t="shared" si="6"/>
        <v>32150</v>
      </c>
      <c r="AB14" s="1444">
        <v>0</v>
      </c>
    </row>
    <row r="15" spans="1:28">
      <c r="A15" s="2846"/>
      <c r="B15" s="1436">
        <v>9</v>
      </c>
      <c r="C15" s="1437" t="s">
        <v>1065</v>
      </c>
      <c r="D15" s="1436">
        <v>0</v>
      </c>
      <c r="E15" s="1509">
        <v>0</v>
      </c>
      <c r="F15" s="1436">
        <v>255500</v>
      </c>
      <c r="G15" s="1436">
        <v>0</v>
      </c>
      <c r="H15" s="1436">
        <v>0</v>
      </c>
      <c r="I15" s="1436">
        <v>0</v>
      </c>
      <c r="J15" s="1436">
        <v>38500</v>
      </c>
      <c r="K15" s="1436">
        <v>1</v>
      </c>
      <c r="L15" s="1436">
        <v>0</v>
      </c>
      <c r="M15" s="1509">
        <v>0</v>
      </c>
      <c r="N15" s="1436">
        <v>9</v>
      </c>
      <c r="O15" s="1621">
        <v>455500</v>
      </c>
      <c r="P15" s="1621">
        <f t="shared" si="0"/>
        <v>749500</v>
      </c>
      <c r="Q15" s="1622">
        <v>480500</v>
      </c>
      <c r="R15" s="1511">
        <f t="shared" si="1"/>
        <v>0.65329707681849081</v>
      </c>
      <c r="S15" s="1436">
        <v>0</v>
      </c>
      <c r="T15" s="1511">
        <f t="shared" si="2"/>
        <v>0</v>
      </c>
      <c r="U15" s="1436">
        <v>0</v>
      </c>
      <c r="V15" s="1511">
        <f t="shared" si="3"/>
        <v>0</v>
      </c>
      <c r="W15" s="1436">
        <v>255000</v>
      </c>
      <c r="X15" s="1439">
        <f t="shared" si="4"/>
        <v>0.34670292318150919</v>
      </c>
      <c r="Y15" s="1437">
        <v>0</v>
      </c>
      <c r="Z15" s="1439">
        <f t="shared" si="5"/>
        <v>0</v>
      </c>
      <c r="AA15" s="1437">
        <f t="shared" si="6"/>
        <v>735500</v>
      </c>
      <c r="AB15" s="1437">
        <v>0</v>
      </c>
    </row>
    <row r="16" spans="1:28">
      <c r="A16" s="2846"/>
      <c r="B16" s="1465">
        <v>10</v>
      </c>
      <c r="C16" s="1466" t="s">
        <v>1067</v>
      </c>
      <c r="D16" s="1465">
        <v>0</v>
      </c>
      <c r="E16" s="1615">
        <v>0</v>
      </c>
      <c r="F16" s="1465">
        <v>1000</v>
      </c>
      <c r="G16" s="1465">
        <v>0</v>
      </c>
      <c r="H16" s="1465">
        <v>0</v>
      </c>
      <c r="I16" s="1465">
        <v>0</v>
      </c>
      <c r="J16" s="1465">
        <v>656539</v>
      </c>
      <c r="K16" s="1465">
        <v>5</v>
      </c>
      <c r="L16" s="1465">
        <v>0</v>
      </c>
      <c r="M16" s="1615">
        <v>0</v>
      </c>
      <c r="N16" s="1465">
        <v>10</v>
      </c>
      <c r="O16" s="1616">
        <v>165313</v>
      </c>
      <c r="P16" s="1616">
        <f t="shared" si="0"/>
        <v>822852</v>
      </c>
      <c r="Q16" s="1617">
        <v>700063</v>
      </c>
      <c r="R16" s="1470">
        <f t="shared" si="1"/>
        <v>0.99843260188087779</v>
      </c>
      <c r="S16" s="1465">
        <v>1099</v>
      </c>
      <c r="T16" s="1470">
        <f t="shared" si="2"/>
        <v>1.567398119122257E-3</v>
      </c>
      <c r="U16" s="1465">
        <v>0</v>
      </c>
      <c r="V16" s="1470">
        <f t="shared" si="3"/>
        <v>0</v>
      </c>
      <c r="W16" s="1465">
        <v>0</v>
      </c>
      <c r="X16" s="1618">
        <f t="shared" si="4"/>
        <v>0</v>
      </c>
      <c r="Y16" s="1466">
        <v>0</v>
      </c>
      <c r="Z16" s="1618">
        <f t="shared" si="5"/>
        <v>0</v>
      </c>
      <c r="AA16" s="1466">
        <f t="shared" si="6"/>
        <v>701162</v>
      </c>
      <c r="AB16" s="1466">
        <v>0</v>
      </c>
    </row>
    <row r="17" spans="1:28">
      <c r="A17" s="2846"/>
      <c r="B17" s="1465">
        <v>11</v>
      </c>
      <c r="C17" s="1466" t="s">
        <v>353</v>
      </c>
      <c r="D17" s="1465">
        <v>0</v>
      </c>
      <c r="E17" s="1615">
        <v>0</v>
      </c>
      <c r="F17" s="1465">
        <v>0</v>
      </c>
      <c r="G17" s="1465">
        <v>0</v>
      </c>
      <c r="H17" s="1465">
        <v>0</v>
      </c>
      <c r="I17" s="1465">
        <v>0</v>
      </c>
      <c r="J17" s="1465">
        <v>0</v>
      </c>
      <c r="K17" s="1465">
        <v>0</v>
      </c>
      <c r="L17" s="1465">
        <v>0</v>
      </c>
      <c r="M17" s="1615">
        <v>0</v>
      </c>
      <c r="N17" s="1465">
        <v>11</v>
      </c>
      <c r="O17" s="1616">
        <v>200412</v>
      </c>
      <c r="P17" s="1616">
        <f t="shared" si="0"/>
        <v>200412</v>
      </c>
      <c r="Q17" s="1617">
        <v>200412</v>
      </c>
      <c r="R17" s="1470">
        <f t="shared" si="1"/>
        <v>1</v>
      </c>
      <c r="S17" s="1465">
        <v>0</v>
      </c>
      <c r="T17" s="1470">
        <f t="shared" si="2"/>
        <v>0</v>
      </c>
      <c r="U17" s="1465">
        <v>0</v>
      </c>
      <c r="V17" s="1470">
        <f t="shared" si="3"/>
        <v>0</v>
      </c>
      <c r="W17" s="1465">
        <v>0</v>
      </c>
      <c r="X17" s="1618">
        <f t="shared" si="4"/>
        <v>0</v>
      </c>
      <c r="Y17" s="1466">
        <v>0</v>
      </c>
      <c r="Z17" s="1618">
        <f t="shared" si="5"/>
        <v>0</v>
      </c>
      <c r="AA17" s="1466">
        <f t="shared" si="6"/>
        <v>200412</v>
      </c>
      <c r="AB17" s="1466">
        <v>0</v>
      </c>
    </row>
    <row r="18" spans="1:28">
      <c r="A18" s="2846"/>
      <c r="B18" s="1465">
        <v>12</v>
      </c>
      <c r="C18" s="1466" t="s">
        <v>354</v>
      </c>
      <c r="D18" s="1465">
        <v>0</v>
      </c>
      <c r="E18" s="1615">
        <v>0</v>
      </c>
      <c r="F18" s="1465">
        <v>32850</v>
      </c>
      <c r="G18" s="1465">
        <v>146000</v>
      </c>
      <c r="H18" s="1465">
        <v>0</v>
      </c>
      <c r="I18" s="1465">
        <v>0</v>
      </c>
      <c r="J18" s="1465">
        <v>0</v>
      </c>
      <c r="K18" s="1623">
        <v>0</v>
      </c>
      <c r="L18" s="1623">
        <v>0</v>
      </c>
      <c r="M18" s="1615">
        <v>0</v>
      </c>
      <c r="N18" s="1465">
        <v>12</v>
      </c>
      <c r="O18" s="1616">
        <v>0</v>
      </c>
      <c r="P18" s="1616">
        <f t="shared" si="0"/>
        <v>178850</v>
      </c>
      <c r="Q18" s="1617">
        <v>146000</v>
      </c>
      <c r="R18" s="1470">
        <f t="shared" si="1"/>
        <v>0.81632653061224492</v>
      </c>
      <c r="S18" s="1465">
        <v>0</v>
      </c>
      <c r="T18" s="1470">
        <f t="shared" si="2"/>
        <v>0</v>
      </c>
      <c r="U18" s="1465">
        <v>18250</v>
      </c>
      <c r="V18" s="1470">
        <f t="shared" si="3"/>
        <v>0.10204081632653061</v>
      </c>
      <c r="W18" s="1465">
        <v>14600</v>
      </c>
      <c r="X18" s="1618">
        <f t="shared" si="4"/>
        <v>8.1632653061224483E-2</v>
      </c>
      <c r="Y18" s="1466">
        <v>0</v>
      </c>
      <c r="Z18" s="1618">
        <f t="shared" si="5"/>
        <v>0</v>
      </c>
      <c r="AA18" s="1466">
        <f t="shared" si="6"/>
        <v>178850</v>
      </c>
      <c r="AB18" s="1466">
        <v>0</v>
      </c>
    </row>
    <row r="19" spans="1:28">
      <c r="A19" s="2846"/>
      <c r="B19" s="1443">
        <v>13</v>
      </c>
      <c r="C19" s="1452" t="s">
        <v>1069</v>
      </c>
      <c r="D19" s="1443">
        <v>0</v>
      </c>
      <c r="E19" s="1568">
        <v>0</v>
      </c>
      <c r="F19" s="1443">
        <v>0</v>
      </c>
      <c r="G19" s="1443">
        <v>0</v>
      </c>
      <c r="H19" s="1443">
        <v>0</v>
      </c>
      <c r="I19" s="1443">
        <v>0</v>
      </c>
      <c r="J19" s="1443">
        <v>0</v>
      </c>
      <c r="K19" s="1443">
        <v>0</v>
      </c>
      <c r="L19" s="1443">
        <v>0</v>
      </c>
      <c r="M19" s="1568">
        <v>0</v>
      </c>
      <c r="N19" s="1443">
        <v>13</v>
      </c>
      <c r="O19" s="1619">
        <v>600</v>
      </c>
      <c r="P19" s="1619">
        <f t="shared" si="0"/>
        <v>600</v>
      </c>
      <c r="Q19" s="1620">
        <v>600</v>
      </c>
      <c r="R19" s="1483">
        <f t="shared" si="1"/>
        <v>1</v>
      </c>
      <c r="S19" s="1443">
        <v>0</v>
      </c>
      <c r="T19" s="1483">
        <f t="shared" si="2"/>
        <v>0</v>
      </c>
      <c r="U19" s="1443">
        <v>0</v>
      </c>
      <c r="V19" s="1483">
        <f t="shared" si="3"/>
        <v>0</v>
      </c>
      <c r="W19" s="1443">
        <v>0</v>
      </c>
      <c r="X19" s="1446">
        <f t="shared" si="4"/>
        <v>0</v>
      </c>
      <c r="Y19" s="1444">
        <v>0</v>
      </c>
      <c r="Z19" s="1446">
        <f t="shared" si="5"/>
        <v>0</v>
      </c>
      <c r="AA19" s="1444">
        <f t="shared" si="6"/>
        <v>600</v>
      </c>
      <c r="AB19" s="1444">
        <v>0</v>
      </c>
    </row>
    <row r="20" spans="1:28">
      <c r="A20" s="2846"/>
      <c r="B20" s="1427">
        <v>14</v>
      </c>
      <c r="C20" s="1435" t="s">
        <v>1070</v>
      </c>
      <c r="D20" s="1427">
        <v>0</v>
      </c>
      <c r="E20" s="1508">
        <v>0</v>
      </c>
      <c r="F20" s="1508">
        <v>0</v>
      </c>
      <c r="G20" s="1427">
        <v>0</v>
      </c>
      <c r="H20" s="1427">
        <v>0</v>
      </c>
      <c r="I20" s="1427">
        <v>0</v>
      </c>
      <c r="J20" s="1427">
        <v>42403</v>
      </c>
      <c r="K20" s="1427">
        <v>2</v>
      </c>
      <c r="L20" s="1427">
        <v>0</v>
      </c>
      <c r="M20" s="1508">
        <v>0</v>
      </c>
      <c r="N20" s="1427">
        <v>14</v>
      </c>
      <c r="O20" s="1624">
        <v>0</v>
      </c>
      <c r="P20" s="1624">
        <f t="shared" si="0"/>
        <v>42403</v>
      </c>
      <c r="Q20" s="1625">
        <v>42403</v>
      </c>
      <c r="R20" s="1479">
        <f t="shared" si="1"/>
        <v>1</v>
      </c>
      <c r="S20" s="1427">
        <v>0</v>
      </c>
      <c r="T20" s="1479">
        <f t="shared" si="2"/>
        <v>0</v>
      </c>
      <c r="U20" s="1427">
        <v>0</v>
      </c>
      <c r="V20" s="1479">
        <f t="shared" si="3"/>
        <v>0</v>
      </c>
      <c r="W20" s="1427">
        <v>0</v>
      </c>
      <c r="X20" s="1520">
        <f t="shared" si="4"/>
        <v>0</v>
      </c>
      <c r="Y20" s="1435">
        <v>0</v>
      </c>
      <c r="Z20" s="1520">
        <f t="shared" si="5"/>
        <v>0</v>
      </c>
      <c r="AA20" s="1435">
        <f t="shared" si="6"/>
        <v>42403</v>
      </c>
      <c r="AB20" s="1435">
        <v>0</v>
      </c>
    </row>
    <row r="21" spans="1:28">
      <c r="A21" s="2846"/>
      <c r="B21" s="1427">
        <v>15</v>
      </c>
      <c r="C21" s="1444" t="s">
        <v>1071</v>
      </c>
      <c r="D21" s="1427">
        <v>0</v>
      </c>
      <c r="E21" s="1508">
        <v>0</v>
      </c>
      <c r="F21" s="1508">
        <v>0</v>
      </c>
      <c r="G21" s="1427">
        <v>0</v>
      </c>
      <c r="H21" s="1427">
        <v>0</v>
      </c>
      <c r="I21" s="1427">
        <v>0</v>
      </c>
      <c r="J21" s="1427">
        <v>24000</v>
      </c>
      <c r="K21" s="1427">
        <v>2</v>
      </c>
      <c r="L21" s="1427">
        <v>0</v>
      </c>
      <c r="M21" s="1508">
        <v>0</v>
      </c>
      <c r="N21" s="1427">
        <v>15</v>
      </c>
      <c r="O21" s="1624">
        <v>0</v>
      </c>
      <c r="P21" s="1624">
        <f t="shared" si="0"/>
        <v>24000</v>
      </c>
      <c r="Q21" s="1625">
        <v>0</v>
      </c>
      <c r="R21" s="1479">
        <f t="shared" si="1"/>
        <v>0</v>
      </c>
      <c r="S21" s="1427">
        <v>0</v>
      </c>
      <c r="T21" s="1479">
        <f t="shared" si="2"/>
        <v>0</v>
      </c>
      <c r="U21" s="1427">
        <v>23725</v>
      </c>
      <c r="V21" s="1479">
        <f t="shared" si="3"/>
        <v>1</v>
      </c>
      <c r="W21" s="1427">
        <v>0</v>
      </c>
      <c r="X21" s="1520">
        <f t="shared" si="4"/>
        <v>0</v>
      </c>
      <c r="Y21" s="1435">
        <v>0</v>
      </c>
      <c r="Z21" s="1520">
        <f t="shared" si="5"/>
        <v>0</v>
      </c>
      <c r="AA21" s="1435">
        <f t="shared" si="6"/>
        <v>23725</v>
      </c>
      <c r="AB21" s="1435">
        <v>23725</v>
      </c>
    </row>
    <row r="22" spans="1:28">
      <c r="A22" s="2846"/>
      <c r="B22" s="1427">
        <v>16</v>
      </c>
      <c r="C22" s="1435" t="s">
        <v>1072</v>
      </c>
      <c r="D22" s="1427">
        <v>0</v>
      </c>
      <c r="E22" s="1508">
        <v>0</v>
      </c>
      <c r="F22" s="1508">
        <v>0</v>
      </c>
      <c r="G22" s="1427">
        <v>0</v>
      </c>
      <c r="H22" s="1427">
        <v>0</v>
      </c>
      <c r="I22" s="1427">
        <v>0</v>
      </c>
      <c r="J22" s="1427">
        <v>0</v>
      </c>
      <c r="K22" s="1427">
        <v>0</v>
      </c>
      <c r="L22" s="1427">
        <v>2679</v>
      </c>
      <c r="M22" s="1508">
        <v>0</v>
      </c>
      <c r="N22" s="1427">
        <v>16</v>
      </c>
      <c r="O22" s="1624">
        <v>0</v>
      </c>
      <c r="P22" s="1624">
        <f t="shared" si="0"/>
        <v>2679</v>
      </c>
      <c r="Q22" s="1625">
        <v>2679</v>
      </c>
      <c r="R22" s="1479">
        <f t="shared" si="1"/>
        <v>1</v>
      </c>
      <c r="S22" s="1427">
        <v>0</v>
      </c>
      <c r="T22" s="1479">
        <f t="shared" si="2"/>
        <v>0</v>
      </c>
      <c r="U22" s="1427">
        <v>0</v>
      </c>
      <c r="V22" s="1479">
        <f t="shared" si="3"/>
        <v>0</v>
      </c>
      <c r="W22" s="1427">
        <v>0</v>
      </c>
      <c r="X22" s="1520">
        <f t="shared" si="4"/>
        <v>0</v>
      </c>
      <c r="Y22" s="1435">
        <v>0</v>
      </c>
      <c r="Z22" s="1520">
        <f t="shared" si="5"/>
        <v>0</v>
      </c>
      <c r="AA22" s="1435">
        <f t="shared" si="6"/>
        <v>2679</v>
      </c>
      <c r="AB22" s="1435">
        <v>0</v>
      </c>
    </row>
    <row r="23" spans="1:28">
      <c r="A23" s="2846"/>
      <c r="B23" s="1427">
        <v>17</v>
      </c>
      <c r="C23" s="1435" t="s">
        <v>1073</v>
      </c>
      <c r="D23" s="1427">
        <v>0</v>
      </c>
      <c r="E23" s="1508">
        <v>0</v>
      </c>
      <c r="F23" s="1508">
        <v>0</v>
      </c>
      <c r="G23" s="1427">
        <v>0</v>
      </c>
      <c r="H23" s="1427">
        <v>0</v>
      </c>
      <c r="I23" s="1427">
        <v>0</v>
      </c>
      <c r="J23" s="1427">
        <v>19126</v>
      </c>
      <c r="K23" s="1427">
        <v>1</v>
      </c>
      <c r="L23" s="1427">
        <v>0</v>
      </c>
      <c r="M23" s="1508">
        <v>0</v>
      </c>
      <c r="N23" s="1427">
        <v>17</v>
      </c>
      <c r="O23" s="1624">
        <v>0</v>
      </c>
      <c r="P23" s="1624">
        <f t="shared" si="0"/>
        <v>19126</v>
      </c>
      <c r="Q23" s="1625">
        <v>19126</v>
      </c>
      <c r="R23" s="1479">
        <f t="shared" si="1"/>
        <v>1</v>
      </c>
      <c r="S23" s="1427">
        <v>0</v>
      </c>
      <c r="T23" s="1479">
        <f t="shared" si="2"/>
        <v>0</v>
      </c>
      <c r="U23" s="1427">
        <v>0</v>
      </c>
      <c r="V23" s="1479">
        <f t="shared" si="3"/>
        <v>0</v>
      </c>
      <c r="W23" s="1427">
        <v>0</v>
      </c>
      <c r="X23" s="1520">
        <f t="shared" si="4"/>
        <v>0</v>
      </c>
      <c r="Y23" s="1435">
        <v>0</v>
      </c>
      <c r="Z23" s="1520">
        <f t="shared" si="5"/>
        <v>0</v>
      </c>
      <c r="AA23" s="1435">
        <f t="shared" si="6"/>
        <v>19126</v>
      </c>
      <c r="AB23" s="1435">
        <v>0</v>
      </c>
    </row>
    <row r="24" spans="1:28">
      <c r="A24" s="2846"/>
      <c r="B24" s="1427">
        <v>18</v>
      </c>
      <c r="C24" s="1435" t="s">
        <v>1074</v>
      </c>
      <c r="D24" s="1427">
        <v>0</v>
      </c>
      <c r="E24" s="1427">
        <v>0</v>
      </c>
      <c r="F24" s="1427">
        <v>0</v>
      </c>
      <c r="G24" s="1427">
        <v>1781100</v>
      </c>
      <c r="H24" s="1427">
        <v>0</v>
      </c>
      <c r="I24" s="1427">
        <v>0</v>
      </c>
      <c r="J24" s="1427">
        <v>0</v>
      </c>
      <c r="K24" s="1427">
        <v>0</v>
      </c>
      <c r="L24" s="1427">
        <v>0</v>
      </c>
      <c r="M24" s="1427">
        <v>100931</v>
      </c>
      <c r="N24" s="1427">
        <v>18</v>
      </c>
      <c r="O24" s="1624">
        <v>0</v>
      </c>
      <c r="P24" s="1624">
        <f t="shared" si="0"/>
        <v>1882031</v>
      </c>
      <c r="Q24" s="1625">
        <v>1882031</v>
      </c>
      <c r="R24" s="1479">
        <f t="shared" si="1"/>
        <v>1</v>
      </c>
      <c r="S24" s="1427">
        <v>0</v>
      </c>
      <c r="T24" s="1479">
        <f t="shared" si="2"/>
        <v>0</v>
      </c>
      <c r="U24" s="1427"/>
      <c r="V24" s="1479">
        <f t="shared" si="3"/>
        <v>0</v>
      </c>
      <c r="W24" s="1427"/>
      <c r="X24" s="1520">
        <f t="shared" si="4"/>
        <v>0</v>
      </c>
      <c r="Y24" s="1435"/>
      <c r="Z24" s="1520">
        <f t="shared" si="5"/>
        <v>0</v>
      </c>
      <c r="AA24" s="1435">
        <f t="shared" si="6"/>
        <v>1882031</v>
      </c>
      <c r="AB24" s="1435">
        <v>0</v>
      </c>
    </row>
    <row r="25" spans="1:28">
      <c r="A25" s="2846"/>
      <c r="B25" s="1443">
        <v>19</v>
      </c>
      <c r="C25" s="1444" t="s">
        <v>1075</v>
      </c>
      <c r="D25" s="1453">
        <v>0</v>
      </c>
      <c r="E25" s="1453">
        <v>0</v>
      </c>
      <c r="F25" s="1453">
        <v>0</v>
      </c>
      <c r="G25" s="1453">
        <v>0</v>
      </c>
      <c r="H25" s="1453">
        <v>0</v>
      </c>
      <c r="I25" s="1453">
        <v>0</v>
      </c>
      <c r="J25" s="1453">
        <v>0</v>
      </c>
      <c r="K25" s="1453">
        <v>0</v>
      </c>
      <c r="L25" s="1453">
        <v>0</v>
      </c>
      <c r="M25" s="1626">
        <v>0</v>
      </c>
      <c r="N25" s="1453">
        <v>19</v>
      </c>
      <c r="O25" s="1626">
        <v>41544</v>
      </c>
      <c r="P25" s="1626">
        <f t="shared" si="0"/>
        <v>41544</v>
      </c>
      <c r="Q25" s="1620">
        <v>41544</v>
      </c>
      <c r="R25" s="1483">
        <f t="shared" si="1"/>
        <v>1</v>
      </c>
      <c r="S25" s="1443"/>
      <c r="T25" s="1483">
        <f t="shared" si="2"/>
        <v>0</v>
      </c>
      <c r="U25" s="1443"/>
      <c r="V25" s="1483">
        <f t="shared" si="3"/>
        <v>0</v>
      </c>
      <c r="W25" s="1443"/>
      <c r="X25" s="1446">
        <f t="shared" si="4"/>
        <v>0</v>
      </c>
      <c r="Y25" s="1444"/>
      <c r="Z25" s="1446">
        <f t="shared" si="5"/>
        <v>0</v>
      </c>
      <c r="AA25" s="1444">
        <f t="shared" si="6"/>
        <v>41544</v>
      </c>
      <c r="AB25" s="1444">
        <v>0</v>
      </c>
    </row>
    <row r="26" spans="1:28">
      <c r="A26" s="2846"/>
      <c r="B26" s="1427">
        <v>20</v>
      </c>
      <c r="C26" s="1435" t="s">
        <v>1076</v>
      </c>
      <c r="D26" s="1427">
        <v>0</v>
      </c>
      <c r="E26" s="1508">
        <v>0</v>
      </c>
      <c r="F26" s="1508">
        <v>0</v>
      </c>
      <c r="G26" s="1427">
        <v>0</v>
      </c>
      <c r="H26" s="1427">
        <v>0</v>
      </c>
      <c r="I26" s="1427">
        <v>0</v>
      </c>
      <c r="J26" s="1427">
        <v>0</v>
      </c>
      <c r="K26" s="1427">
        <v>0</v>
      </c>
      <c r="L26" s="1427">
        <v>0</v>
      </c>
      <c r="M26" s="1508">
        <v>0</v>
      </c>
      <c r="N26" s="1427">
        <v>20</v>
      </c>
      <c r="O26" s="1624">
        <v>14903</v>
      </c>
      <c r="P26" s="1624">
        <f t="shared" si="0"/>
        <v>14903</v>
      </c>
      <c r="Q26" s="1625">
        <v>14903</v>
      </c>
      <c r="R26" s="1479">
        <f t="shared" si="1"/>
        <v>1</v>
      </c>
      <c r="S26" s="1427">
        <v>0</v>
      </c>
      <c r="T26" s="1479">
        <f t="shared" si="2"/>
        <v>0</v>
      </c>
      <c r="U26" s="1427">
        <v>0</v>
      </c>
      <c r="V26" s="1479">
        <f t="shared" si="3"/>
        <v>0</v>
      </c>
      <c r="W26" s="1427">
        <v>0</v>
      </c>
      <c r="X26" s="1520">
        <f t="shared" si="4"/>
        <v>0</v>
      </c>
      <c r="Y26" s="1435">
        <v>0</v>
      </c>
      <c r="Z26" s="1520">
        <f t="shared" si="5"/>
        <v>0</v>
      </c>
      <c r="AA26" s="1435">
        <f t="shared" si="6"/>
        <v>14903</v>
      </c>
      <c r="AB26" s="1435">
        <v>0</v>
      </c>
    </row>
    <row r="27" spans="1:28">
      <c r="A27" s="2846"/>
      <c r="B27" s="1443">
        <v>21</v>
      </c>
      <c r="C27" s="1444" t="s">
        <v>1077</v>
      </c>
      <c r="D27" s="1443">
        <v>0</v>
      </c>
      <c r="E27" s="1568">
        <v>0</v>
      </c>
      <c r="F27" s="1568">
        <v>0</v>
      </c>
      <c r="G27" s="1443">
        <v>0</v>
      </c>
      <c r="H27" s="1443">
        <v>0</v>
      </c>
      <c r="I27" s="1443">
        <v>0</v>
      </c>
      <c r="J27" s="1443">
        <v>101442</v>
      </c>
      <c r="K27" s="1443">
        <v>1</v>
      </c>
      <c r="L27" s="1443">
        <v>0</v>
      </c>
      <c r="M27" s="1568">
        <v>0</v>
      </c>
      <c r="N27" s="1443">
        <v>21</v>
      </c>
      <c r="O27" s="1619">
        <v>0</v>
      </c>
      <c r="P27" s="1619">
        <f t="shared" si="0"/>
        <v>101442</v>
      </c>
      <c r="Q27" s="1620">
        <v>0</v>
      </c>
      <c r="R27" s="1483">
        <f t="shared" si="1"/>
        <v>0</v>
      </c>
      <c r="S27" s="1443">
        <v>0</v>
      </c>
      <c r="T27" s="1483">
        <f t="shared" si="2"/>
        <v>0</v>
      </c>
      <c r="U27" s="1443">
        <v>101442</v>
      </c>
      <c r="V27" s="1483">
        <f t="shared" si="3"/>
        <v>1</v>
      </c>
      <c r="W27" s="1443">
        <v>0</v>
      </c>
      <c r="X27" s="1446">
        <f t="shared" si="4"/>
        <v>0</v>
      </c>
      <c r="Y27" s="1444">
        <v>0</v>
      </c>
      <c r="Z27" s="1446">
        <f t="shared" si="5"/>
        <v>0</v>
      </c>
      <c r="AA27" s="1444">
        <f t="shared" si="6"/>
        <v>101442</v>
      </c>
      <c r="AB27" s="1444">
        <v>0</v>
      </c>
    </row>
    <row r="28" spans="1:28">
      <c r="A28" s="2846"/>
      <c r="B28" s="1427">
        <v>22</v>
      </c>
      <c r="C28" s="1435" t="s">
        <v>1078</v>
      </c>
      <c r="D28" s="1427">
        <v>0</v>
      </c>
      <c r="E28" s="1508">
        <v>0</v>
      </c>
      <c r="F28" s="1508">
        <v>0</v>
      </c>
      <c r="G28" s="1427">
        <v>0</v>
      </c>
      <c r="H28" s="1427">
        <v>0</v>
      </c>
      <c r="I28" s="1427">
        <v>0</v>
      </c>
      <c r="J28" s="1427">
        <v>13500</v>
      </c>
      <c r="K28" s="1521">
        <v>1</v>
      </c>
      <c r="L28" s="1521">
        <v>0</v>
      </c>
      <c r="M28" s="1508">
        <v>0</v>
      </c>
      <c r="N28" s="1427">
        <v>22</v>
      </c>
      <c r="O28" s="1624">
        <v>0</v>
      </c>
      <c r="P28" s="1624">
        <f t="shared" si="0"/>
        <v>13500</v>
      </c>
      <c r="Q28" s="1625">
        <v>13000</v>
      </c>
      <c r="R28" s="1479">
        <f t="shared" si="1"/>
        <v>1</v>
      </c>
      <c r="S28" s="1427">
        <v>0</v>
      </c>
      <c r="T28" s="1479">
        <f t="shared" si="2"/>
        <v>0</v>
      </c>
      <c r="U28" s="1427">
        <v>0</v>
      </c>
      <c r="V28" s="1479">
        <f t="shared" si="3"/>
        <v>0</v>
      </c>
      <c r="W28" s="1427">
        <v>0</v>
      </c>
      <c r="X28" s="1520">
        <f t="shared" si="4"/>
        <v>0</v>
      </c>
      <c r="Y28" s="1435">
        <v>0</v>
      </c>
      <c r="Z28" s="1520">
        <f t="shared" si="5"/>
        <v>0</v>
      </c>
      <c r="AA28" s="1435">
        <f t="shared" si="6"/>
        <v>13000</v>
      </c>
      <c r="AB28" s="1435">
        <v>0</v>
      </c>
    </row>
    <row r="29" spans="1:28">
      <c r="A29" s="2846"/>
      <c r="B29" s="1436">
        <v>23</v>
      </c>
      <c r="C29" s="1437" t="s">
        <v>1079</v>
      </c>
      <c r="D29" s="1465">
        <v>0</v>
      </c>
      <c r="E29" s="1615">
        <v>0</v>
      </c>
      <c r="F29" s="1615">
        <v>0</v>
      </c>
      <c r="G29" s="1465">
        <v>0</v>
      </c>
      <c r="H29" s="1465">
        <v>0</v>
      </c>
      <c r="I29" s="1465">
        <v>0</v>
      </c>
      <c r="J29" s="1465">
        <v>0</v>
      </c>
      <c r="K29" s="1465">
        <v>0</v>
      </c>
      <c r="L29" s="1465">
        <v>0</v>
      </c>
      <c r="M29" s="1615">
        <v>0</v>
      </c>
      <c r="N29" s="1436">
        <v>23</v>
      </c>
      <c r="O29" s="1616">
        <v>5708</v>
      </c>
      <c r="P29" s="1616">
        <f t="shared" si="0"/>
        <v>5708</v>
      </c>
      <c r="Q29" s="1617">
        <v>5708</v>
      </c>
      <c r="R29" s="1470">
        <f t="shared" si="1"/>
        <v>1</v>
      </c>
      <c r="S29" s="1465">
        <v>0</v>
      </c>
      <c r="T29" s="1470">
        <f t="shared" si="2"/>
        <v>0</v>
      </c>
      <c r="U29" s="1465">
        <v>0</v>
      </c>
      <c r="V29" s="1470">
        <f t="shared" si="3"/>
        <v>0</v>
      </c>
      <c r="W29" s="1465">
        <v>0</v>
      </c>
      <c r="X29" s="1618">
        <f t="shared" si="4"/>
        <v>0</v>
      </c>
      <c r="Y29" s="1466">
        <v>0</v>
      </c>
      <c r="Z29" s="1618">
        <f t="shared" si="5"/>
        <v>0</v>
      </c>
      <c r="AA29" s="1466">
        <f t="shared" si="6"/>
        <v>5708</v>
      </c>
      <c r="AB29" s="1466">
        <v>0</v>
      </c>
    </row>
    <row r="30" spans="1:28" s="1627" customFormat="1">
      <c r="A30" s="2846"/>
      <c r="B30" s="1443">
        <v>24</v>
      </c>
      <c r="C30" s="1444" t="s">
        <v>1080</v>
      </c>
      <c r="D30" s="1443">
        <v>0</v>
      </c>
      <c r="E30" s="1568">
        <v>0</v>
      </c>
      <c r="F30" s="1568">
        <v>0</v>
      </c>
      <c r="G30" s="1443">
        <v>0</v>
      </c>
      <c r="H30" s="1443">
        <v>0</v>
      </c>
      <c r="I30" s="1443">
        <v>0</v>
      </c>
      <c r="J30" s="1443">
        <v>0</v>
      </c>
      <c r="K30" s="1443">
        <v>0</v>
      </c>
      <c r="L30" s="1443">
        <v>0</v>
      </c>
      <c r="M30" s="1568">
        <v>0</v>
      </c>
      <c r="N30" s="1443">
        <v>24</v>
      </c>
      <c r="O30" s="1619">
        <v>40660</v>
      </c>
      <c r="P30" s="1619">
        <f t="shared" si="0"/>
        <v>40660</v>
      </c>
      <c r="Q30" s="1620">
        <v>40660</v>
      </c>
      <c r="R30" s="1483">
        <f t="shared" si="1"/>
        <v>1</v>
      </c>
      <c r="S30" s="1443">
        <v>0</v>
      </c>
      <c r="T30" s="1483">
        <f t="shared" si="2"/>
        <v>0</v>
      </c>
      <c r="U30" s="1443">
        <v>0</v>
      </c>
      <c r="V30" s="1483">
        <f t="shared" si="3"/>
        <v>0</v>
      </c>
      <c r="W30" s="1443">
        <v>0</v>
      </c>
      <c r="X30" s="1446">
        <f t="shared" si="4"/>
        <v>0</v>
      </c>
      <c r="Y30" s="1444">
        <v>0</v>
      </c>
      <c r="Z30" s="1446">
        <f t="shared" si="5"/>
        <v>0</v>
      </c>
      <c r="AA30" s="1444">
        <f t="shared" si="6"/>
        <v>40660</v>
      </c>
      <c r="AB30" s="1444">
        <v>0</v>
      </c>
    </row>
    <row r="31" spans="1:28" s="1627" customFormat="1">
      <c r="A31" s="2846"/>
      <c r="B31" s="1443">
        <v>25</v>
      </c>
      <c r="C31" s="1444" t="s">
        <v>1081</v>
      </c>
      <c r="D31" s="1443">
        <v>0</v>
      </c>
      <c r="E31" s="1568">
        <v>0</v>
      </c>
      <c r="F31" s="1568">
        <v>0</v>
      </c>
      <c r="G31" s="1443">
        <v>0</v>
      </c>
      <c r="H31" s="1443">
        <v>0</v>
      </c>
      <c r="I31" s="1443">
        <v>0</v>
      </c>
      <c r="J31" s="1443">
        <v>0</v>
      </c>
      <c r="K31" s="1443">
        <v>0</v>
      </c>
      <c r="L31" s="1443">
        <v>0</v>
      </c>
      <c r="M31" s="1568">
        <v>0</v>
      </c>
      <c r="N31" s="1443">
        <v>25</v>
      </c>
      <c r="O31" s="1619">
        <v>886134</v>
      </c>
      <c r="P31" s="1619">
        <f t="shared" si="0"/>
        <v>886134</v>
      </c>
      <c r="Q31" s="1620">
        <v>886134</v>
      </c>
      <c r="R31" s="1483">
        <f t="shared" si="1"/>
        <v>1</v>
      </c>
      <c r="S31" s="1443">
        <v>0</v>
      </c>
      <c r="T31" s="1483">
        <f t="shared" si="2"/>
        <v>0</v>
      </c>
      <c r="U31" s="1443">
        <v>0</v>
      </c>
      <c r="V31" s="1483">
        <f t="shared" si="3"/>
        <v>0</v>
      </c>
      <c r="W31" s="1443">
        <v>0</v>
      </c>
      <c r="X31" s="1446">
        <f t="shared" si="4"/>
        <v>0</v>
      </c>
      <c r="Y31" s="1444">
        <v>0</v>
      </c>
      <c r="Z31" s="1446">
        <f t="shared" si="5"/>
        <v>0</v>
      </c>
      <c r="AA31" s="1444">
        <f t="shared" si="6"/>
        <v>886134</v>
      </c>
      <c r="AB31" s="1444">
        <v>0</v>
      </c>
    </row>
    <row r="32" spans="1:28" ht="14.25" thickBot="1">
      <c r="A32" s="2846"/>
      <c r="B32" s="1465">
        <v>26</v>
      </c>
      <c r="C32" s="1453" t="s">
        <v>1082</v>
      </c>
      <c r="D32" s="1465">
        <v>0</v>
      </c>
      <c r="E32" s="1615">
        <v>0</v>
      </c>
      <c r="F32" s="1615">
        <v>0</v>
      </c>
      <c r="G32" s="1465">
        <v>0</v>
      </c>
      <c r="H32" s="1465">
        <v>0</v>
      </c>
      <c r="I32" s="1465">
        <v>0</v>
      </c>
      <c r="J32" s="1465">
        <v>0</v>
      </c>
      <c r="K32" s="1465">
        <v>0</v>
      </c>
      <c r="L32" s="1465">
        <v>0</v>
      </c>
      <c r="M32" s="1615">
        <v>0</v>
      </c>
      <c r="N32" s="1453">
        <v>26</v>
      </c>
      <c r="O32" s="1616">
        <v>310250</v>
      </c>
      <c r="P32" s="1616">
        <f t="shared" si="0"/>
        <v>310250</v>
      </c>
      <c r="Q32" s="1617">
        <v>310250</v>
      </c>
      <c r="R32" s="1470">
        <f t="shared" si="1"/>
        <v>1</v>
      </c>
      <c r="S32" s="1465">
        <v>0</v>
      </c>
      <c r="T32" s="1470">
        <f t="shared" si="2"/>
        <v>0</v>
      </c>
      <c r="U32" s="1465">
        <v>0</v>
      </c>
      <c r="V32" s="1470">
        <f t="shared" si="3"/>
        <v>0</v>
      </c>
      <c r="W32" s="1465">
        <v>0</v>
      </c>
      <c r="X32" s="1618">
        <f t="shared" si="4"/>
        <v>0</v>
      </c>
      <c r="Y32" s="1466">
        <v>0</v>
      </c>
      <c r="Z32" s="1618">
        <f t="shared" si="5"/>
        <v>0</v>
      </c>
      <c r="AA32" s="1466">
        <f t="shared" si="6"/>
        <v>310250</v>
      </c>
      <c r="AB32" s="1466">
        <v>0</v>
      </c>
    </row>
    <row r="33" spans="1:28" ht="14.25" thickTop="1">
      <c r="A33" s="2846"/>
      <c r="B33" s="1493"/>
      <c r="C33" s="1494" t="s">
        <v>113</v>
      </c>
      <c r="D33" s="1628">
        <f>SUM(D7:D32)</f>
        <v>0</v>
      </c>
      <c r="E33" s="1628">
        <f t="shared" ref="E33:M33" si="7">SUM(E7:E32)</f>
        <v>0</v>
      </c>
      <c r="F33" s="1628">
        <f t="shared" si="7"/>
        <v>289350</v>
      </c>
      <c r="G33" s="1628">
        <f t="shared" si="7"/>
        <v>1927100</v>
      </c>
      <c r="H33" s="1628">
        <f t="shared" si="7"/>
        <v>0</v>
      </c>
      <c r="I33" s="1628">
        <f t="shared" si="7"/>
        <v>0</v>
      </c>
      <c r="J33" s="1628">
        <f t="shared" si="7"/>
        <v>1049723</v>
      </c>
      <c r="K33" s="1628">
        <f t="shared" si="7"/>
        <v>16</v>
      </c>
      <c r="L33" s="1628">
        <f t="shared" si="7"/>
        <v>2679</v>
      </c>
      <c r="M33" s="1628">
        <f t="shared" si="7"/>
        <v>100931</v>
      </c>
      <c r="N33" s="1628"/>
      <c r="O33" s="1628">
        <f>SUM(O7:O32)</f>
        <v>2425956</v>
      </c>
      <c r="P33" s="1628">
        <f>SUM(P7:P32)</f>
        <v>5795739</v>
      </c>
      <c r="Q33" s="1628">
        <f>SUM(Q7:Q32)</f>
        <v>5245156</v>
      </c>
      <c r="R33" s="1629">
        <f t="shared" si="1"/>
        <v>0.92682521709506094</v>
      </c>
      <c r="S33" s="1628">
        <f>SUM(S7:S32)</f>
        <v>1099</v>
      </c>
      <c r="T33" s="1629">
        <f t="shared" si="1"/>
        <v>1.9419458898600384E-4</v>
      </c>
      <c r="U33" s="1628">
        <f>SUM(U7:U32)</f>
        <v>143417</v>
      </c>
      <c r="V33" s="1629">
        <f t="shared" si="1"/>
        <v>2.5341952109741325E-2</v>
      </c>
      <c r="W33" s="1628">
        <f>SUM(W7:W32)</f>
        <v>269600</v>
      </c>
      <c r="X33" s="1629">
        <f t="shared" si="1"/>
        <v>4.7638636206211685E-2</v>
      </c>
      <c r="Y33" s="1628">
        <f>SUM(Y7:Y32)</f>
        <v>0</v>
      </c>
      <c r="Z33" s="1629">
        <f t="shared" si="1"/>
        <v>0</v>
      </c>
      <c r="AA33" s="1628">
        <f>SUM(AA7:AA32)</f>
        <v>5659272</v>
      </c>
      <c r="AB33" s="1628">
        <f>SUM(AB7:AB32)</f>
        <v>23725</v>
      </c>
    </row>
    <row r="34" spans="1:28">
      <c r="A34" s="2849"/>
      <c r="B34" s="1501"/>
      <c r="C34" s="1502"/>
      <c r="D34" s="1503"/>
      <c r="E34" s="1503"/>
      <c r="F34" s="1503"/>
      <c r="G34" s="1503"/>
      <c r="H34" s="1503"/>
      <c r="I34" s="1503"/>
      <c r="J34" s="1503"/>
      <c r="K34" s="1503"/>
      <c r="L34" s="1503"/>
      <c r="M34" s="1630"/>
      <c r="N34" s="1501"/>
      <c r="O34" s="1630"/>
      <c r="P34" s="1630"/>
      <c r="Q34" s="1631"/>
      <c r="R34" s="1632"/>
      <c r="S34" s="1503"/>
      <c r="T34" s="1632"/>
      <c r="U34" s="1503"/>
      <c r="V34" s="1632"/>
      <c r="W34" s="1503"/>
      <c r="X34" s="1633"/>
      <c r="Y34" s="1503"/>
      <c r="Z34" s="1633"/>
      <c r="AA34" s="1503"/>
      <c r="AB34" s="1503"/>
    </row>
    <row r="35" spans="1:28">
      <c r="A35" s="2848" t="s">
        <v>1084</v>
      </c>
      <c r="B35" s="1443">
        <v>27</v>
      </c>
      <c r="C35" s="1443" t="s">
        <v>1085</v>
      </c>
      <c r="D35" s="1443">
        <v>0</v>
      </c>
      <c r="E35" s="1443">
        <v>0</v>
      </c>
      <c r="F35" s="1443">
        <v>0</v>
      </c>
      <c r="G35" s="1443">
        <v>55115</v>
      </c>
      <c r="H35" s="1443">
        <v>0</v>
      </c>
      <c r="I35" s="1443">
        <v>0</v>
      </c>
      <c r="J35" s="1443">
        <v>0</v>
      </c>
      <c r="K35" s="1443">
        <v>0</v>
      </c>
      <c r="L35" s="1443">
        <v>0</v>
      </c>
      <c r="M35" s="1568">
        <v>0</v>
      </c>
      <c r="N35" s="1443">
        <v>27</v>
      </c>
      <c r="O35" s="1619">
        <v>0</v>
      </c>
      <c r="P35" s="1619">
        <f t="shared" ref="P35:P37" si="8">D35+E35+F35+G35+H35+J35+L35+M35+O35</f>
        <v>55115</v>
      </c>
      <c r="Q35" s="1620">
        <v>55115</v>
      </c>
      <c r="R35" s="1483">
        <f t="shared" ref="R35:R37" si="9">Q35/$AA35</f>
        <v>1</v>
      </c>
      <c r="S35" s="1443">
        <v>0</v>
      </c>
      <c r="T35" s="1483">
        <f t="shared" ref="T35:T38" si="10">S35/$AA35</f>
        <v>0</v>
      </c>
      <c r="U35" s="1443">
        <v>0</v>
      </c>
      <c r="V35" s="1483">
        <f t="shared" ref="V35:V38" si="11">U35/$AA35</f>
        <v>0</v>
      </c>
      <c r="W35" s="1443">
        <v>0</v>
      </c>
      <c r="X35" s="1446">
        <f t="shared" ref="X35:X38" si="12">W35/$AA35</f>
        <v>0</v>
      </c>
      <c r="Y35" s="1444">
        <v>0</v>
      </c>
      <c r="Z35" s="1446">
        <f t="shared" ref="Z35:Z38" si="13">Y35/$AA35</f>
        <v>0</v>
      </c>
      <c r="AA35" s="1444">
        <f t="shared" ref="AA35:AA37" si="14">Q35+S35+U35+W35+Y35</f>
        <v>55115</v>
      </c>
      <c r="AB35" s="1444">
        <v>0</v>
      </c>
    </row>
    <row r="36" spans="1:28" s="1634" customFormat="1">
      <c r="A36" s="2846"/>
      <c r="B36" s="1436">
        <v>28</v>
      </c>
      <c r="C36" s="1436" t="s">
        <v>1086</v>
      </c>
      <c r="D36" s="1436">
        <v>0</v>
      </c>
      <c r="E36" s="1436">
        <v>0</v>
      </c>
      <c r="F36" s="1436">
        <v>0</v>
      </c>
      <c r="G36" s="1436">
        <v>0</v>
      </c>
      <c r="H36" s="1436">
        <v>0</v>
      </c>
      <c r="I36" s="1436">
        <v>0</v>
      </c>
      <c r="J36" s="1436">
        <v>91591</v>
      </c>
      <c r="K36" s="1436">
        <v>2</v>
      </c>
      <c r="L36" s="1436">
        <v>0</v>
      </c>
      <c r="M36" s="1509">
        <v>0</v>
      </c>
      <c r="N36" s="1436">
        <v>28</v>
      </c>
      <c r="O36" s="1621">
        <v>0</v>
      </c>
      <c r="P36" s="1621">
        <f t="shared" si="8"/>
        <v>91591</v>
      </c>
      <c r="Q36" s="1622">
        <v>91591</v>
      </c>
      <c r="R36" s="1511">
        <f t="shared" si="9"/>
        <v>1</v>
      </c>
      <c r="S36" s="1436">
        <v>0</v>
      </c>
      <c r="T36" s="1511">
        <f t="shared" si="10"/>
        <v>0</v>
      </c>
      <c r="U36" s="1436">
        <v>0</v>
      </c>
      <c r="V36" s="1511">
        <f t="shared" si="11"/>
        <v>0</v>
      </c>
      <c r="W36" s="1436">
        <v>0</v>
      </c>
      <c r="X36" s="1439">
        <f t="shared" si="12"/>
        <v>0</v>
      </c>
      <c r="Y36" s="1437">
        <v>0</v>
      </c>
      <c r="Z36" s="1439">
        <f t="shared" si="13"/>
        <v>0</v>
      </c>
      <c r="AA36" s="1437">
        <f t="shared" si="14"/>
        <v>91591</v>
      </c>
      <c r="AB36" s="1437">
        <v>0</v>
      </c>
    </row>
    <row r="37" spans="1:28" ht="14.25" thickBot="1">
      <c r="A37" s="2846"/>
      <c r="B37" s="1443">
        <v>29</v>
      </c>
      <c r="C37" s="1443" t="s">
        <v>363</v>
      </c>
      <c r="D37" s="1443">
        <v>0</v>
      </c>
      <c r="E37" s="1443">
        <v>0</v>
      </c>
      <c r="F37" s="1443">
        <v>456250</v>
      </c>
      <c r="G37" s="1443">
        <v>0</v>
      </c>
      <c r="H37" s="1443">
        <v>0</v>
      </c>
      <c r="I37" s="1443">
        <v>0</v>
      </c>
      <c r="J37" s="1443">
        <v>0</v>
      </c>
      <c r="K37" s="1443">
        <v>0</v>
      </c>
      <c r="L37" s="1443">
        <v>0</v>
      </c>
      <c r="M37" s="1568">
        <v>0</v>
      </c>
      <c r="N37" s="1443">
        <v>29</v>
      </c>
      <c r="O37" s="1619">
        <v>248200</v>
      </c>
      <c r="P37" s="1619">
        <f t="shared" si="8"/>
        <v>704450</v>
      </c>
      <c r="Q37" s="1620">
        <v>85775</v>
      </c>
      <c r="R37" s="1483">
        <f t="shared" si="9"/>
        <v>0.12506652474720595</v>
      </c>
      <c r="S37" s="1443">
        <v>16060</v>
      </c>
      <c r="T37" s="1483">
        <f t="shared" si="10"/>
        <v>2.3416711016498136E-2</v>
      </c>
      <c r="U37" s="1443">
        <v>584000</v>
      </c>
      <c r="V37" s="1483">
        <f t="shared" si="11"/>
        <v>0.85151676423629585</v>
      </c>
      <c r="W37" s="1443">
        <v>0</v>
      </c>
      <c r="X37" s="1446">
        <f t="shared" si="12"/>
        <v>0</v>
      </c>
      <c r="Y37" s="1444">
        <v>0</v>
      </c>
      <c r="Z37" s="1446">
        <f t="shared" si="13"/>
        <v>0</v>
      </c>
      <c r="AA37" s="1444">
        <f t="shared" si="14"/>
        <v>685835</v>
      </c>
      <c r="AB37" s="1444">
        <v>0</v>
      </c>
    </row>
    <row r="38" spans="1:28" ht="14.25" thickTop="1">
      <c r="A38" s="2846"/>
      <c r="B38" s="1493"/>
      <c r="C38" s="1494" t="s">
        <v>113</v>
      </c>
      <c r="D38" s="1628">
        <f>SUM(D35:D37)</f>
        <v>0</v>
      </c>
      <c r="E38" s="1628">
        <f t="shared" ref="E38:M38" si="15">SUM(E35:E37)</f>
        <v>0</v>
      </c>
      <c r="F38" s="1628">
        <f t="shared" si="15"/>
        <v>456250</v>
      </c>
      <c r="G38" s="1628">
        <f t="shared" si="15"/>
        <v>55115</v>
      </c>
      <c r="H38" s="1628">
        <f t="shared" si="15"/>
        <v>0</v>
      </c>
      <c r="I38" s="1628">
        <f t="shared" si="15"/>
        <v>0</v>
      </c>
      <c r="J38" s="1628">
        <f t="shared" si="15"/>
        <v>91591</v>
      </c>
      <c r="K38" s="1628">
        <f t="shared" si="15"/>
        <v>2</v>
      </c>
      <c r="L38" s="1628">
        <f t="shared" si="15"/>
        <v>0</v>
      </c>
      <c r="M38" s="1628">
        <f t="shared" si="15"/>
        <v>0</v>
      </c>
      <c r="N38" s="1628"/>
      <c r="O38" s="1628">
        <f>SUM(O35:O37)</f>
        <v>248200</v>
      </c>
      <c r="P38" s="1628">
        <f>SUM(P35:P37)</f>
        <v>851156</v>
      </c>
      <c r="Q38" s="1628">
        <f>SUM(Q35:Q37)</f>
        <v>232481</v>
      </c>
      <c r="R38" s="1629">
        <f>Q38/$AA38</f>
        <v>0.27924270396292794</v>
      </c>
      <c r="S38" s="1628">
        <f>SUM(S35:S37)</f>
        <v>16060</v>
      </c>
      <c r="T38" s="1629">
        <f t="shared" si="10"/>
        <v>1.9290341256466649E-2</v>
      </c>
      <c r="U38" s="1628">
        <f>SUM(U35:U37)</f>
        <v>584000</v>
      </c>
      <c r="V38" s="1629">
        <f t="shared" si="11"/>
        <v>0.70146695478060539</v>
      </c>
      <c r="W38" s="1628">
        <f>SUM(W35:W37)</f>
        <v>0</v>
      </c>
      <c r="X38" s="1629">
        <f t="shared" si="12"/>
        <v>0</v>
      </c>
      <c r="Y38" s="1628">
        <f>SUM(Y35:Y37)</f>
        <v>0</v>
      </c>
      <c r="Z38" s="1629">
        <f t="shared" si="13"/>
        <v>0</v>
      </c>
      <c r="AA38" s="1628">
        <f>SUM(AA35:AA37)</f>
        <v>832541</v>
      </c>
      <c r="AB38" s="1628">
        <f>SUM(AB35:AB37)</f>
        <v>0</v>
      </c>
    </row>
    <row r="39" spans="1:28">
      <c r="A39" s="2849"/>
      <c r="B39" s="1501"/>
      <c r="C39" s="1502"/>
      <c r="D39" s="1503"/>
      <c r="E39" s="1503"/>
      <c r="F39" s="1503"/>
      <c r="G39" s="1503"/>
      <c r="H39" s="1503"/>
      <c r="I39" s="1503"/>
      <c r="J39" s="1503"/>
      <c r="K39" s="1503"/>
      <c r="L39" s="1503"/>
      <c r="M39" s="1630"/>
      <c r="N39" s="1501"/>
      <c r="O39" s="1630"/>
      <c r="P39" s="1630"/>
      <c r="Q39" s="1631"/>
      <c r="R39" s="1632"/>
      <c r="S39" s="1503"/>
      <c r="T39" s="1632"/>
      <c r="U39" s="1503"/>
      <c r="V39" s="1632"/>
      <c r="W39" s="1503"/>
      <c r="X39" s="1633"/>
      <c r="Y39" s="1503"/>
      <c r="Z39" s="1633"/>
      <c r="AA39" s="1503"/>
      <c r="AB39" s="1503"/>
    </row>
    <row r="40" spans="1:28">
      <c r="A40" s="2848" t="s">
        <v>1088</v>
      </c>
      <c r="B40" s="1459">
        <v>30</v>
      </c>
      <c r="C40" s="1460" t="s">
        <v>1089</v>
      </c>
      <c r="D40" s="1459">
        <v>0</v>
      </c>
      <c r="E40" s="1459">
        <v>0</v>
      </c>
      <c r="F40" s="1459">
        <v>0</v>
      </c>
      <c r="G40" s="1459">
        <v>25550</v>
      </c>
      <c r="H40" s="1459">
        <v>0</v>
      </c>
      <c r="I40" s="1459">
        <v>0</v>
      </c>
      <c r="J40" s="1459">
        <v>0</v>
      </c>
      <c r="K40" s="1459">
        <v>0</v>
      </c>
      <c r="L40" s="1459">
        <v>0</v>
      </c>
      <c r="M40" s="1611">
        <v>0</v>
      </c>
      <c r="N40" s="1459">
        <v>30</v>
      </c>
      <c r="O40" s="1612">
        <v>0</v>
      </c>
      <c r="P40" s="1612">
        <f t="shared" ref="P40:P55" si="16">D40+E40+F40+G40+H40+J40+L40+M40+O40</f>
        <v>25550</v>
      </c>
      <c r="Q40" s="1613">
        <v>25550</v>
      </c>
      <c r="R40" s="1464">
        <f t="shared" ref="R40:R55" si="17">Q40/$AA40</f>
        <v>1</v>
      </c>
      <c r="S40" s="1459">
        <v>0</v>
      </c>
      <c r="T40" s="1464">
        <f t="shared" ref="T40:T55" si="18">S40/$AA40</f>
        <v>0</v>
      </c>
      <c r="U40" s="1459">
        <v>0</v>
      </c>
      <c r="V40" s="1464">
        <f t="shared" ref="V40:V55" si="19">U40/$AA40</f>
        <v>0</v>
      </c>
      <c r="W40" s="1459">
        <v>0</v>
      </c>
      <c r="X40" s="1614">
        <f t="shared" ref="X40:X55" si="20">W40/$AA40</f>
        <v>0</v>
      </c>
      <c r="Y40" s="1460">
        <v>0</v>
      </c>
      <c r="Z40" s="1614">
        <f t="shared" ref="Z40:Z55" si="21">Y40/$AA40</f>
        <v>0</v>
      </c>
      <c r="AA40" s="1460">
        <f t="shared" ref="AA40:AA55" si="22">Q40+S40+U40+W40+Y40</f>
        <v>25550</v>
      </c>
      <c r="AB40" s="1460">
        <v>0</v>
      </c>
    </row>
    <row r="41" spans="1:28">
      <c r="A41" s="2846"/>
      <c r="B41" s="1453">
        <v>31</v>
      </c>
      <c r="C41" s="1444" t="s">
        <v>1090</v>
      </c>
      <c r="D41" s="1443">
        <v>0</v>
      </c>
      <c r="E41" s="1443">
        <v>0</v>
      </c>
      <c r="F41" s="1443">
        <v>0</v>
      </c>
      <c r="G41" s="1443">
        <v>0</v>
      </c>
      <c r="H41" s="1443">
        <v>0</v>
      </c>
      <c r="I41" s="1443">
        <v>0</v>
      </c>
      <c r="J41" s="1443">
        <v>25992</v>
      </c>
      <c r="K41" s="1443">
        <v>1</v>
      </c>
      <c r="L41" s="1443">
        <v>0</v>
      </c>
      <c r="M41" s="1568">
        <v>0</v>
      </c>
      <c r="N41" s="1453">
        <v>31</v>
      </c>
      <c r="O41" s="1619">
        <v>0</v>
      </c>
      <c r="P41" s="1619">
        <f t="shared" si="16"/>
        <v>25992</v>
      </c>
      <c r="Q41" s="1620">
        <v>25992</v>
      </c>
      <c r="R41" s="1483">
        <f t="shared" si="17"/>
        <v>1</v>
      </c>
      <c r="S41" s="1443">
        <v>0</v>
      </c>
      <c r="T41" s="1483">
        <f t="shared" si="18"/>
        <v>0</v>
      </c>
      <c r="U41" s="1443">
        <v>0</v>
      </c>
      <c r="V41" s="1483">
        <f t="shared" si="19"/>
        <v>0</v>
      </c>
      <c r="W41" s="1443">
        <v>0</v>
      </c>
      <c r="X41" s="1446">
        <f t="shared" si="20"/>
        <v>0</v>
      </c>
      <c r="Y41" s="1444">
        <v>0</v>
      </c>
      <c r="Z41" s="1446">
        <f t="shared" si="21"/>
        <v>0</v>
      </c>
      <c r="AA41" s="1444">
        <f t="shared" si="22"/>
        <v>25992</v>
      </c>
      <c r="AB41" s="1444">
        <v>0</v>
      </c>
    </row>
    <row r="42" spans="1:28">
      <c r="A42" s="2846"/>
      <c r="B42" s="1427">
        <v>32</v>
      </c>
      <c r="C42" s="1435" t="s">
        <v>1091</v>
      </c>
      <c r="D42" s="1427">
        <v>0</v>
      </c>
      <c r="E42" s="1427">
        <v>0</v>
      </c>
      <c r="F42" s="1427">
        <v>0</v>
      </c>
      <c r="G42" s="1427">
        <v>0</v>
      </c>
      <c r="H42" s="1427">
        <v>0</v>
      </c>
      <c r="I42" s="1427">
        <v>0</v>
      </c>
      <c r="J42" s="1427">
        <v>0</v>
      </c>
      <c r="K42" s="1427">
        <v>0</v>
      </c>
      <c r="L42" s="1427">
        <v>0</v>
      </c>
      <c r="M42" s="1508">
        <v>0</v>
      </c>
      <c r="N42" s="1427">
        <v>32</v>
      </c>
      <c r="O42" s="1624">
        <v>5978</v>
      </c>
      <c r="P42" s="1624">
        <f t="shared" si="16"/>
        <v>5978</v>
      </c>
      <c r="Q42" s="1625">
        <v>5978</v>
      </c>
      <c r="R42" s="1479">
        <f t="shared" si="17"/>
        <v>1</v>
      </c>
      <c r="S42" s="1427">
        <v>0</v>
      </c>
      <c r="T42" s="1479">
        <f t="shared" si="18"/>
        <v>0</v>
      </c>
      <c r="U42" s="1427">
        <v>0</v>
      </c>
      <c r="V42" s="1479">
        <f t="shared" si="19"/>
        <v>0</v>
      </c>
      <c r="W42" s="1427">
        <v>0</v>
      </c>
      <c r="X42" s="1520">
        <f t="shared" si="20"/>
        <v>0</v>
      </c>
      <c r="Y42" s="1435">
        <v>0</v>
      </c>
      <c r="Z42" s="1520">
        <f t="shared" si="21"/>
        <v>0</v>
      </c>
      <c r="AA42" s="1435">
        <f t="shared" si="22"/>
        <v>5978</v>
      </c>
      <c r="AB42" s="1435">
        <v>0</v>
      </c>
    </row>
    <row r="43" spans="1:28">
      <c r="A43" s="2846"/>
      <c r="B43" s="1453">
        <v>33</v>
      </c>
      <c r="C43" s="1435" t="s">
        <v>1092</v>
      </c>
      <c r="D43" s="1427">
        <v>0</v>
      </c>
      <c r="E43" s="1427">
        <v>0</v>
      </c>
      <c r="F43" s="1427">
        <v>0</v>
      </c>
      <c r="G43" s="1427">
        <v>0</v>
      </c>
      <c r="H43" s="1428">
        <v>0</v>
      </c>
      <c r="I43" s="1427">
        <v>0</v>
      </c>
      <c r="J43" s="1427">
        <v>0</v>
      </c>
      <c r="K43" s="1427">
        <v>0</v>
      </c>
      <c r="L43" s="1427">
        <v>0</v>
      </c>
      <c r="M43" s="1508">
        <v>0</v>
      </c>
      <c r="N43" s="1427">
        <v>33</v>
      </c>
      <c r="O43" s="1624">
        <v>5390</v>
      </c>
      <c r="P43" s="1624">
        <f t="shared" si="16"/>
        <v>5390</v>
      </c>
      <c r="Q43" s="1625">
        <v>5390</v>
      </c>
      <c r="R43" s="1479">
        <f t="shared" si="17"/>
        <v>1</v>
      </c>
      <c r="S43" s="1427">
        <v>0</v>
      </c>
      <c r="T43" s="1479">
        <f t="shared" si="18"/>
        <v>0</v>
      </c>
      <c r="U43" s="1427">
        <v>0</v>
      </c>
      <c r="V43" s="1479">
        <f t="shared" si="19"/>
        <v>0</v>
      </c>
      <c r="W43" s="1427">
        <v>0</v>
      </c>
      <c r="X43" s="1520">
        <f t="shared" si="20"/>
        <v>0</v>
      </c>
      <c r="Y43" s="1435">
        <v>0</v>
      </c>
      <c r="Z43" s="1520">
        <f t="shared" si="21"/>
        <v>0</v>
      </c>
      <c r="AA43" s="1435">
        <f t="shared" si="22"/>
        <v>5390</v>
      </c>
      <c r="AB43" s="1435">
        <v>0</v>
      </c>
    </row>
    <row r="44" spans="1:28">
      <c r="A44" s="2846"/>
      <c r="B44" s="1436">
        <v>34</v>
      </c>
      <c r="C44" s="1437" t="s">
        <v>1211</v>
      </c>
      <c r="D44" s="1465">
        <v>0</v>
      </c>
      <c r="E44" s="1465">
        <v>0</v>
      </c>
      <c r="F44" s="1453">
        <v>0</v>
      </c>
      <c r="G44" s="1453">
        <v>0</v>
      </c>
      <c r="H44" s="1436">
        <v>0</v>
      </c>
      <c r="I44" s="1453">
        <v>0</v>
      </c>
      <c r="J44" s="1453">
        <v>0</v>
      </c>
      <c r="K44" s="1453">
        <v>0</v>
      </c>
      <c r="L44" s="1453">
        <v>0</v>
      </c>
      <c r="M44" s="1635">
        <v>2910</v>
      </c>
      <c r="N44" s="1453">
        <v>34</v>
      </c>
      <c r="O44" s="1626">
        <v>0</v>
      </c>
      <c r="P44" s="1626">
        <f t="shared" si="16"/>
        <v>2910</v>
      </c>
      <c r="Q44" s="1636">
        <v>0</v>
      </c>
      <c r="R44" s="1511">
        <v>0</v>
      </c>
      <c r="S44" s="1436">
        <v>0</v>
      </c>
      <c r="T44" s="1511">
        <v>0</v>
      </c>
      <c r="U44" s="1436">
        <v>0</v>
      </c>
      <c r="V44" s="1511">
        <v>0</v>
      </c>
      <c r="W44" s="1436">
        <v>0</v>
      </c>
      <c r="X44" s="1439">
        <v>0</v>
      </c>
      <c r="Y44" s="1437">
        <v>0</v>
      </c>
      <c r="Z44" s="1439">
        <v>0</v>
      </c>
      <c r="AA44" s="1437">
        <f t="shared" si="22"/>
        <v>0</v>
      </c>
      <c r="AB44" s="1437">
        <v>0</v>
      </c>
    </row>
    <row r="45" spans="1:28">
      <c r="A45" s="2846"/>
      <c r="B45" s="1453">
        <v>35</v>
      </c>
      <c r="C45" s="1444" t="s">
        <v>1096</v>
      </c>
      <c r="D45" s="1443">
        <v>0</v>
      </c>
      <c r="E45" s="1443">
        <v>0</v>
      </c>
      <c r="F45" s="1418">
        <v>0</v>
      </c>
      <c r="G45" s="1418">
        <v>0</v>
      </c>
      <c r="H45" s="1418">
        <v>45244</v>
      </c>
      <c r="I45" s="1418">
        <v>2</v>
      </c>
      <c r="J45" s="1418">
        <v>0</v>
      </c>
      <c r="K45" s="1418">
        <v>0</v>
      </c>
      <c r="L45" s="1418">
        <v>0</v>
      </c>
      <c r="M45" s="1637">
        <v>0</v>
      </c>
      <c r="N45" s="1471">
        <v>35</v>
      </c>
      <c r="O45" s="1638">
        <v>0</v>
      </c>
      <c r="P45" s="1638">
        <f t="shared" si="16"/>
        <v>45244</v>
      </c>
      <c r="Q45" s="1639">
        <v>11789</v>
      </c>
      <c r="R45" s="1483">
        <f t="shared" si="17"/>
        <v>1</v>
      </c>
      <c r="S45" s="1443">
        <v>0</v>
      </c>
      <c r="T45" s="1483">
        <f t="shared" si="18"/>
        <v>0</v>
      </c>
      <c r="U45" s="1443">
        <v>0</v>
      </c>
      <c r="V45" s="1483">
        <f t="shared" si="19"/>
        <v>0</v>
      </c>
      <c r="W45" s="1443">
        <v>0</v>
      </c>
      <c r="X45" s="1446">
        <f t="shared" si="20"/>
        <v>0</v>
      </c>
      <c r="Y45" s="1444">
        <v>0</v>
      </c>
      <c r="Z45" s="1446">
        <f t="shared" si="21"/>
        <v>0</v>
      </c>
      <c r="AA45" s="1444">
        <f t="shared" si="22"/>
        <v>11789</v>
      </c>
      <c r="AB45" s="1444">
        <v>0</v>
      </c>
    </row>
    <row r="46" spans="1:28">
      <c r="A46" s="2846"/>
      <c r="B46" s="1427">
        <v>36</v>
      </c>
      <c r="C46" s="1435" t="s">
        <v>1097</v>
      </c>
      <c r="D46" s="1427">
        <v>0</v>
      </c>
      <c r="E46" s="1427">
        <v>0</v>
      </c>
      <c r="F46" s="1427">
        <v>0</v>
      </c>
      <c r="G46" s="1427">
        <v>146000</v>
      </c>
      <c r="H46" s="1427">
        <v>0</v>
      </c>
      <c r="I46" s="1427">
        <v>0</v>
      </c>
      <c r="J46" s="1427">
        <v>0</v>
      </c>
      <c r="K46" s="1521">
        <v>0</v>
      </c>
      <c r="L46" s="1521">
        <v>0</v>
      </c>
      <c r="M46" s="1508">
        <v>0</v>
      </c>
      <c r="N46" s="1427">
        <v>36</v>
      </c>
      <c r="O46" s="1624">
        <v>0</v>
      </c>
      <c r="P46" s="1624">
        <f t="shared" si="16"/>
        <v>146000</v>
      </c>
      <c r="Q46" s="1625">
        <v>146000</v>
      </c>
      <c r="R46" s="1479">
        <f t="shared" si="17"/>
        <v>1</v>
      </c>
      <c r="S46" s="1427">
        <v>0</v>
      </c>
      <c r="T46" s="1479">
        <f t="shared" si="18"/>
        <v>0</v>
      </c>
      <c r="U46" s="1427">
        <v>0</v>
      </c>
      <c r="V46" s="1479">
        <f t="shared" si="19"/>
        <v>0</v>
      </c>
      <c r="W46" s="1427">
        <v>0</v>
      </c>
      <c r="X46" s="1520">
        <f t="shared" si="20"/>
        <v>0</v>
      </c>
      <c r="Y46" s="1435">
        <v>0</v>
      </c>
      <c r="Z46" s="1520">
        <f t="shared" si="21"/>
        <v>0</v>
      </c>
      <c r="AA46" s="1435">
        <f t="shared" si="22"/>
        <v>146000</v>
      </c>
      <c r="AB46" s="1435">
        <v>0</v>
      </c>
    </row>
    <row r="47" spans="1:28">
      <c r="A47" s="2846"/>
      <c r="B47" s="1453">
        <v>37</v>
      </c>
      <c r="C47" s="1435" t="s">
        <v>1098</v>
      </c>
      <c r="D47" s="1427">
        <v>0</v>
      </c>
      <c r="E47" s="1427">
        <v>0</v>
      </c>
      <c r="F47" s="1427">
        <v>0</v>
      </c>
      <c r="G47" s="1427">
        <v>0</v>
      </c>
      <c r="H47" s="1427">
        <v>0</v>
      </c>
      <c r="I47" s="1427">
        <v>0</v>
      </c>
      <c r="J47" s="1427">
        <v>17230</v>
      </c>
      <c r="K47" s="1427">
        <v>1</v>
      </c>
      <c r="L47" s="1427">
        <v>0</v>
      </c>
      <c r="M47" s="1508">
        <v>0</v>
      </c>
      <c r="N47" s="1427">
        <v>37</v>
      </c>
      <c r="O47" s="1624">
        <v>0</v>
      </c>
      <c r="P47" s="1624">
        <f t="shared" si="16"/>
        <v>17230</v>
      </c>
      <c r="Q47" s="1625">
        <v>17230</v>
      </c>
      <c r="R47" s="1479">
        <f t="shared" si="17"/>
        <v>1</v>
      </c>
      <c r="S47" s="1427">
        <v>0</v>
      </c>
      <c r="T47" s="1479">
        <f t="shared" si="18"/>
        <v>0</v>
      </c>
      <c r="U47" s="1427">
        <v>0</v>
      </c>
      <c r="V47" s="1479">
        <f t="shared" si="19"/>
        <v>0</v>
      </c>
      <c r="W47" s="1427">
        <v>0</v>
      </c>
      <c r="X47" s="1520">
        <f t="shared" si="20"/>
        <v>0</v>
      </c>
      <c r="Y47" s="1435">
        <v>0</v>
      </c>
      <c r="Z47" s="1520">
        <f t="shared" si="21"/>
        <v>0</v>
      </c>
      <c r="AA47" s="1435">
        <f t="shared" si="22"/>
        <v>17230</v>
      </c>
      <c r="AB47" s="1435">
        <v>0</v>
      </c>
    </row>
    <row r="48" spans="1:28">
      <c r="A48" s="2846"/>
      <c r="B48" s="1427">
        <v>38</v>
      </c>
      <c r="C48" s="1435" t="s">
        <v>1099</v>
      </c>
      <c r="D48" s="1427">
        <v>0</v>
      </c>
      <c r="E48" s="1427">
        <v>0</v>
      </c>
      <c r="F48" s="1427">
        <v>0</v>
      </c>
      <c r="G48" s="1427">
        <v>219000</v>
      </c>
      <c r="H48" s="1427">
        <v>0</v>
      </c>
      <c r="I48" s="1427">
        <v>0</v>
      </c>
      <c r="J48" s="1427">
        <v>0</v>
      </c>
      <c r="K48" s="1427">
        <v>0</v>
      </c>
      <c r="L48" s="1427">
        <v>0</v>
      </c>
      <c r="M48" s="1508">
        <v>0</v>
      </c>
      <c r="N48" s="1427">
        <v>38</v>
      </c>
      <c r="O48" s="1624">
        <v>0</v>
      </c>
      <c r="P48" s="1624">
        <f t="shared" si="16"/>
        <v>219000</v>
      </c>
      <c r="Q48" s="1625">
        <v>219000</v>
      </c>
      <c r="R48" s="1479">
        <f t="shared" si="17"/>
        <v>1</v>
      </c>
      <c r="S48" s="1427">
        <v>0</v>
      </c>
      <c r="T48" s="1479">
        <f t="shared" si="18"/>
        <v>0</v>
      </c>
      <c r="U48" s="1427">
        <v>0</v>
      </c>
      <c r="V48" s="1479">
        <f t="shared" si="19"/>
        <v>0</v>
      </c>
      <c r="W48" s="1427">
        <v>0</v>
      </c>
      <c r="X48" s="1520">
        <f t="shared" si="20"/>
        <v>0</v>
      </c>
      <c r="Y48" s="1435">
        <v>0</v>
      </c>
      <c r="Z48" s="1520">
        <f t="shared" si="21"/>
        <v>0</v>
      </c>
      <c r="AA48" s="1435">
        <f t="shared" si="22"/>
        <v>219000</v>
      </c>
      <c r="AB48" s="1435">
        <v>0</v>
      </c>
    </row>
    <row r="49" spans="1:28">
      <c r="A49" s="2846"/>
      <c r="B49" s="1453">
        <v>39</v>
      </c>
      <c r="C49" s="1435" t="s">
        <v>1100</v>
      </c>
      <c r="D49" s="1427">
        <v>0</v>
      </c>
      <c r="E49" s="1427">
        <v>0</v>
      </c>
      <c r="F49" s="1427">
        <v>0</v>
      </c>
      <c r="G49" s="1427">
        <v>0</v>
      </c>
      <c r="H49" s="1427">
        <v>0</v>
      </c>
      <c r="I49" s="1427">
        <v>0</v>
      </c>
      <c r="J49" s="1427">
        <v>27066</v>
      </c>
      <c r="K49" s="1427">
        <v>1</v>
      </c>
      <c r="L49" s="1427">
        <v>0</v>
      </c>
      <c r="M49" s="1508">
        <v>0</v>
      </c>
      <c r="N49" s="1427">
        <v>39</v>
      </c>
      <c r="O49" s="1624">
        <v>0</v>
      </c>
      <c r="P49" s="1624">
        <f t="shared" si="16"/>
        <v>27066</v>
      </c>
      <c r="Q49" s="1620">
        <v>27066</v>
      </c>
      <c r="R49" s="1483">
        <f t="shared" si="17"/>
        <v>1</v>
      </c>
      <c r="S49" s="1443">
        <v>0</v>
      </c>
      <c r="T49" s="1483">
        <f t="shared" si="18"/>
        <v>0</v>
      </c>
      <c r="U49" s="1443">
        <v>0</v>
      </c>
      <c r="V49" s="1483">
        <f t="shared" si="19"/>
        <v>0</v>
      </c>
      <c r="W49" s="1443">
        <v>0</v>
      </c>
      <c r="X49" s="1446">
        <f t="shared" si="20"/>
        <v>0</v>
      </c>
      <c r="Y49" s="1444">
        <v>0</v>
      </c>
      <c r="Z49" s="1446">
        <f t="shared" si="21"/>
        <v>0</v>
      </c>
      <c r="AA49" s="1444">
        <f t="shared" si="22"/>
        <v>27066</v>
      </c>
      <c r="AB49" s="1444">
        <v>0</v>
      </c>
    </row>
    <row r="50" spans="1:28">
      <c r="A50" s="2846"/>
      <c r="B50" s="1427">
        <v>40</v>
      </c>
      <c r="C50" s="1435" t="s">
        <v>1101</v>
      </c>
      <c r="D50" s="1427">
        <v>0</v>
      </c>
      <c r="E50" s="1427">
        <v>0</v>
      </c>
      <c r="F50" s="1427">
        <v>0</v>
      </c>
      <c r="G50" s="1427">
        <v>378000</v>
      </c>
      <c r="H50" s="1427">
        <v>0</v>
      </c>
      <c r="I50" s="1427">
        <v>0</v>
      </c>
      <c r="J50" s="1427">
        <v>0</v>
      </c>
      <c r="K50" s="1427">
        <v>0</v>
      </c>
      <c r="L50" s="1427">
        <v>0</v>
      </c>
      <c r="M50" s="1508">
        <v>0</v>
      </c>
      <c r="N50" s="1427">
        <v>40</v>
      </c>
      <c r="O50" s="1624">
        <v>0</v>
      </c>
      <c r="P50" s="1624">
        <f t="shared" si="16"/>
        <v>378000</v>
      </c>
      <c r="Q50" s="1625">
        <v>378000</v>
      </c>
      <c r="R50" s="1479">
        <f t="shared" si="17"/>
        <v>1</v>
      </c>
      <c r="S50" s="1427">
        <v>0</v>
      </c>
      <c r="T50" s="1479">
        <f t="shared" si="18"/>
        <v>0</v>
      </c>
      <c r="U50" s="1427">
        <v>0</v>
      </c>
      <c r="V50" s="1479">
        <f t="shared" si="19"/>
        <v>0</v>
      </c>
      <c r="W50" s="1427">
        <v>0</v>
      </c>
      <c r="X50" s="1520">
        <f t="shared" si="20"/>
        <v>0</v>
      </c>
      <c r="Y50" s="1435">
        <v>0</v>
      </c>
      <c r="Z50" s="1520">
        <f t="shared" si="21"/>
        <v>0</v>
      </c>
      <c r="AA50" s="1435">
        <f t="shared" si="22"/>
        <v>378000</v>
      </c>
      <c r="AB50" s="1435">
        <v>0</v>
      </c>
    </row>
    <row r="51" spans="1:28">
      <c r="A51" s="2846"/>
      <c r="B51" s="1453">
        <v>41</v>
      </c>
      <c r="C51" s="1435" t="s">
        <v>1102</v>
      </c>
      <c r="D51" s="1427">
        <v>0</v>
      </c>
      <c r="E51" s="1427">
        <v>0</v>
      </c>
      <c r="F51" s="1427">
        <v>0</v>
      </c>
      <c r="G51" s="1427">
        <v>0</v>
      </c>
      <c r="H51" s="1427">
        <v>0</v>
      </c>
      <c r="I51" s="1427">
        <v>0</v>
      </c>
      <c r="J51" s="1427">
        <v>68419</v>
      </c>
      <c r="K51" s="1427">
        <v>1</v>
      </c>
      <c r="L51" s="1427">
        <v>0</v>
      </c>
      <c r="M51" s="1508">
        <v>0</v>
      </c>
      <c r="N51" s="1427">
        <v>41</v>
      </c>
      <c r="O51" s="1624">
        <v>0</v>
      </c>
      <c r="P51" s="1624">
        <f t="shared" si="16"/>
        <v>68419</v>
      </c>
      <c r="Q51" s="1625">
        <v>56021</v>
      </c>
      <c r="R51" s="1479">
        <f t="shared" si="17"/>
        <v>1</v>
      </c>
      <c r="S51" s="1427">
        <v>0</v>
      </c>
      <c r="T51" s="1479">
        <f t="shared" si="18"/>
        <v>0</v>
      </c>
      <c r="U51" s="1427">
        <v>0</v>
      </c>
      <c r="V51" s="1479">
        <f t="shared" si="19"/>
        <v>0</v>
      </c>
      <c r="W51" s="1427">
        <v>0</v>
      </c>
      <c r="X51" s="1520">
        <f t="shared" si="20"/>
        <v>0</v>
      </c>
      <c r="Y51" s="1435">
        <v>0</v>
      </c>
      <c r="Z51" s="1520">
        <f t="shared" si="21"/>
        <v>0</v>
      </c>
      <c r="AA51" s="1435">
        <f t="shared" si="22"/>
        <v>56021</v>
      </c>
      <c r="AB51" s="1435">
        <v>0</v>
      </c>
    </row>
    <row r="52" spans="1:28">
      <c r="A52" s="2846"/>
      <c r="B52" s="1427">
        <v>42</v>
      </c>
      <c r="C52" s="1435" t="s">
        <v>1103</v>
      </c>
      <c r="D52" s="1427">
        <v>0</v>
      </c>
      <c r="E52" s="1427">
        <v>0</v>
      </c>
      <c r="F52" s="1427">
        <v>0</v>
      </c>
      <c r="G52" s="1427">
        <v>8285</v>
      </c>
      <c r="H52" s="1427">
        <v>0</v>
      </c>
      <c r="I52" s="1427">
        <v>0</v>
      </c>
      <c r="J52" s="1427">
        <v>0</v>
      </c>
      <c r="K52" s="1521">
        <v>0</v>
      </c>
      <c r="L52" s="1521">
        <v>0</v>
      </c>
      <c r="M52" s="1508">
        <v>0</v>
      </c>
      <c r="N52" s="1427">
        <v>42</v>
      </c>
      <c r="O52" s="1624">
        <v>0</v>
      </c>
      <c r="P52" s="1624">
        <f t="shared" si="16"/>
        <v>8285</v>
      </c>
      <c r="Q52" s="1625">
        <v>8285</v>
      </c>
      <c r="R52" s="1479">
        <f t="shared" si="17"/>
        <v>1</v>
      </c>
      <c r="S52" s="1427">
        <v>0</v>
      </c>
      <c r="T52" s="1479">
        <f t="shared" si="18"/>
        <v>0</v>
      </c>
      <c r="U52" s="1427">
        <v>0</v>
      </c>
      <c r="V52" s="1479">
        <f t="shared" si="19"/>
        <v>0</v>
      </c>
      <c r="W52" s="1427">
        <v>0</v>
      </c>
      <c r="X52" s="1520">
        <f t="shared" si="20"/>
        <v>0</v>
      </c>
      <c r="Y52" s="1435">
        <v>0</v>
      </c>
      <c r="Z52" s="1520">
        <f t="shared" si="21"/>
        <v>0</v>
      </c>
      <c r="AA52" s="1435">
        <f t="shared" si="22"/>
        <v>8285</v>
      </c>
      <c r="AB52" s="1435">
        <v>0</v>
      </c>
    </row>
    <row r="53" spans="1:28">
      <c r="A53" s="2846"/>
      <c r="B53" s="1453">
        <v>43</v>
      </c>
      <c r="C53" s="1435" t="s">
        <v>1104</v>
      </c>
      <c r="D53" s="1427">
        <v>0</v>
      </c>
      <c r="E53" s="1427">
        <v>0</v>
      </c>
      <c r="F53" s="1427">
        <v>0</v>
      </c>
      <c r="G53" s="1427">
        <v>53436</v>
      </c>
      <c r="H53" s="1427">
        <v>0</v>
      </c>
      <c r="I53" s="1427">
        <v>0</v>
      </c>
      <c r="J53" s="1427">
        <v>0</v>
      </c>
      <c r="K53" s="1427">
        <v>0</v>
      </c>
      <c r="L53" s="1427">
        <v>0</v>
      </c>
      <c r="M53" s="1508">
        <v>0</v>
      </c>
      <c r="N53" s="1427">
        <v>43</v>
      </c>
      <c r="O53" s="1624">
        <v>0</v>
      </c>
      <c r="P53" s="1624">
        <f t="shared" si="16"/>
        <v>53436</v>
      </c>
      <c r="Q53" s="1625">
        <v>39759</v>
      </c>
      <c r="R53" s="1479">
        <f t="shared" si="17"/>
        <v>1</v>
      </c>
      <c r="S53" s="1427">
        <v>0</v>
      </c>
      <c r="T53" s="1479">
        <f t="shared" si="18"/>
        <v>0</v>
      </c>
      <c r="U53" s="1427">
        <v>0</v>
      </c>
      <c r="V53" s="1479">
        <f t="shared" si="19"/>
        <v>0</v>
      </c>
      <c r="W53" s="1427">
        <v>0</v>
      </c>
      <c r="X53" s="1520">
        <f t="shared" si="20"/>
        <v>0</v>
      </c>
      <c r="Y53" s="1435">
        <v>0</v>
      </c>
      <c r="Z53" s="1520">
        <f t="shared" si="21"/>
        <v>0</v>
      </c>
      <c r="AA53" s="1435">
        <f t="shared" si="22"/>
        <v>39759</v>
      </c>
      <c r="AB53" s="1435">
        <v>0</v>
      </c>
    </row>
    <row r="54" spans="1:28">
      <c r="A54" s="2846"/>
      <c r="B54" s="1436">
        <v>44</v>
      </c>
      <c r="C54" s="1437" t="s">
        <v>1105</v>
      </c>
      <c r="D54" s="1436">
        <v>0</v>
      </c>
      <c r="E54" s="1436">
        <v>0</v>
      </c>
      <c r="F54" s="1436">
        <v>0</v>
      </c>
      <c r="G54" s="1436">
        <v>39420</v>
      </c>
      <c r="H54" s="1436">
        <v>0</v>
      </c>
      <c r="I54" s="1436">
        <v>0</v>
      </c>
      <c r="J54" s="1436">
        <v>41610</v>
      </c>
      <c r="K54" s="1436">
        <v>2</v>
      </c>
      <c r="L54" s="1436">
        <v>0</v>
      </c>
      <c r="M54" s="1509">
        <v>0</v>
      </c>
      <c r="N54" s="1465">
        <v>44</v>
      </c>
      <c r="O54" s="1621">
        <v>0</v>
      </c>
      <c r="P54" s="1621">
        <f t="shared" si="16"/>
        <v>81030</v>
      </c>
      <c r="Q54" s="1622">
        <v>81030</v>
      </c>
      <c r="R54" s="1511">
        <f t="shared" si="17"/>
        <v>1</v>
      </c>
      <c r="S54" s="1436">
        <v>0</v>
      </c>
      <c r="T54" s="1511">
        <f t="shared" si="18"/>
        <v>0</v>
      </c>
      <c r="U54" s="1436">
        <v>0</v>
      </c>
      <c r="V54" s="1511">
        <f t="shared" si="19"/>
        <v>0</v>
      </c>
      <c r="W54" s="1436">
        <v>0</v>
      </c>
      <c r="X54" s="1439">
        <f t="shared" si="20"/>
        <v>0</v>
      </c>
      <c r="Y54" s="1437">
        <v>0</v>
      </c>
      <c r="Z54" s="1439">
        <f t="shared" si="21"/>
        <v>0</v>
      </c>
      <c r="AA54" s="1437">
        <f t="shared" si="22"/>
        <v>81030</v>
      </c>
      <c r="AB54" s="1437">
        <v>0</v>
      </c>
    </row>
    <row r="55" spans="1:28" ht="14.25" thickBot="1">
      <c r="A55" s="2846"/>
      <c r="B55" s="1453">
        <v>45</v>
      </c>
      <c r="C55" s="1522" t="s">
        <v>1107</v>
      </c>
      <c r="D55" s="1513">
        <v>0</v>
      </c>
      <c r="E55" s="1513">
        <v>0</v>
      </c>
      <c r="F55" s="1513">
        <v>0</v>
      </c>
      <c r="G55" s="1513">
        <v>0</v>
      </c>
      <c r="H55" s="1513">
        <v>0</v>
      </c>
      <c r="I55" s="1513">
        <v>0</v>
      </c>
      <c r="J55" s="1513">
        <v>33290</v>
      </c>
      <c r="K55" s="1513">
        <v>1</v>
      </c>
      <c r="L55" s="1513">
        <v>0</v>
      </c>
      <c r="M55" s="1515">
        <v>0</v>
      </c>
      <c r="N55" s="1443">
        <v>45</v>
      </c>
      <c r="O55" s="1640">
        <v>0</v>
      </c>
      <c r="P55" s="1640">
        <f t="shared" si="16"/>
        <v>33290</v>
      </c>
      <c r="Q55" s="1641">
        <v>33290</v>
      </c>
      <c r="R55" s="1516">
        <f t="shared" si="17"/>
        <v>1</v>
      </c>
      <c r="S55" s="1513">
        <v>0</v>
      </c>
      <c r="T55" s="1516">
        <f t="shared" si="18"/>
        <v>0</v>
      </c>
      <c r="U55" s="1513">
        <v>0</v>
      </c>
      <c r="V55" s="1516">
        <f t="shared" si="19"/>
        <v>0</v>
      </c>
      <c r="W55" s="1513">
        <v>0</v>
      </c>
      <c r="X55" s="1642">
        <f t="shared" si="20"/>
        <v>0</v>
      </c>
      <c r="Y55" s="1522">
        <v>0</v>
      </c>
      <c r="Z55" s="1642">
        <f t="shared" si="21"/>
        <v>0</v>
      </c>
      <c r="AA55" s="1522">
        <f t="shared" si="22"/>
        <v>33290</v>
      </c>
      <c r="AB55" s="1522">
        <v>0</v>
      </c>
    </row>
    <row r="56" spans="1:28" ht="14.25" thickTop="1">
      <c r="A56" s="2846"/>
      <c r="B56" s="1493"/>
      <c r="C56" s="1494" t="s">
        <v>113</v>
      </c>
      <c r="D56" s="1628">
        <f>SUM(D40:D55)</f>
        <v>0</v>
      </c>
      <c r="E56" s="1628">
        <f t="shared" ref="E56:M56" si="23">SUM(E40:E55)</f>
        <v>0</v>
      </c>
      <c r="F56" s="1628">
        <f t="shared" si="23"/>
        <v>0</v>
      </c>
      <c r="G56" s="1628">
        <f t="shared" si="23"/>
        <v>869691</v>
      </c>
      <c r="H56" s="1628">
        <f t="shared" si="23"/>
        <v>45244</v>
      </c>
      <c r="I56" s="1628">
        <f t="shared" si="23"/>
        <v>2</v>
      </c>
      <c r="J56" s="1628">
        <f t="shared" si="23"/>
        <v>213607</v>
      </c>
      <c r="K56" s="1628">
        <f t="shared" si="23"/>
        <v>7</v>
      </c>
      <c r="L56" s="1628">
        <f t="shared" si="23"/>
        <v>0</v>
      </c>
      <c r="M56" s="1628">
        <f t="shared" si="23"/>
        <v>2910</v>
      </c>
      <c r="N56" s="1628"/>
      <c r="O56" s="1628">
        <f>SUM(O40:O55)</f>
        <v>11368</v>
      </c>
      <c r="P56" s="1628">
        <f>SUM(P40:P55)</f>
        <v>1142820</v>
      </c>
      <c r="Q56" s="1628">
        <f>SUM(Q40:Q55)</f>
        <v>1080380</v>
      </c>
      <c r="R56" s="1629">
        <f>Q56/$AA56</f>
        <v>1</v>
      </c>
      <c r="S56" s="1628">
        <f>SUM(S40:S55)</f>
        <v>0</v>
      </c>
      <c r="T56" s="1629">
        <f>S56/$AA56</f>
        <v>0</v>
      </c>
      <c r="U56" s="1628">
        <f>SUM(U40:U55)</f>
        <v>0</v>
      </c>
      <c r="V56" s="1629">
        <f>U56/$AA56</f>
        <v>0</v>
      </c>
      <c r="W56" s="1628">
        <f>SUM(W40:W55)</f>
        <v>0</v>
      </c>
      <c r="X56" s="1629">
        <f>W56/$AA56</f>
        <v>0</v>
      </c>
      <c r="Y56" s="1628">
        <f>SUM(Y40:Y55)</f>
        <v>0</v>
      </c>
      <c r="Z56" s="1629">
        <f>Y56/$AA56</f>
        <v>0</v>
      </c>
      <c r="AA56" s="1628">
        <f>SUM(AA40:AA55)</f>
        <v>1080380</v>
      </c>
      <c r="AB56" s="1628">
        <f>SUM(AB40:AB55)</f>
        <v>0</v>
      </c>
    </row>
    <row r="57" spans="1:28">
      <c r="A57" s="2849"/>
      <c r="B57" s="1501"/>
      <c r="C57" s="1502"/>
      <c r="D57" s="1503"/>
      <c r="E57" s="1503"/>
      <c r="F57" s="1503"/>
      <c r="G57" s="1503"/>
      <c r="H57" s="1503"/>
      <c r="I57" s="1503"/>
      <c r="J57" s="1503"/>
      <c r="K57" s="1503"/>
      <c r="L57" s="1503"/>
      <c r="M57" s="1630"/>
      <c r="N57" s="1501"/>
      <c r="O57" s="1630"/>
      <c r="P57" s="1630"/>
      <c r="Q57" s="1631"/>
      <c r="R57" s="1632"/>
      <c r="S57" s="1503"/>
      <c r="T57" s="1632"/>
      <c r="U57" s="1503"/>
      <c r="V57" s="1632"/>
      <c r="W57" s="1503"/>
      <c r="X57" s="1633"/>
      <c r="Y57" s="1503"/>
      <c r="Z57" s="1633"/>
      <c r="AA57" s="1503"/>
      <c r="AB57" s="1503"/>
    </row>
    <row r="58" spans="1:28">
      <c r="A58" s="2848" t="s">
        <v>1108</v>
      </c>
      <c r="B58" s="1443">
        <v>46</v>
      </c>
      <c r="C58" s="1443" t="s">
        <v>1109</v>
      </c>
      <c r="D58" s="1443">
        <v>0</v>
      </c>
      <c r="E58" s="1443">
        <v>0</v>
      </c>
      <c r="F58" s="1443">
        <v>16721</v>
      </c>
      <c r="G58" s="1443">
        <v>0</v>
      </c>
      <c r="H58" s="1443">
        <v>0</v>
      </c>
      <c r="I58" s="1443">
        <v>0</v>
      </c>
      <c r="J58" s="1443">
        <v>0</v>
      </c>
      <c r="K58" s="1443">
        <v>0</v>
      </c>
      <c r="L58" s="1443">
        <v>0</v>
      </c>
      <c r="M58" s="1619">
        <v>0</v>
      </c>
      <c r="N58" s="1443">
        <v>46</v>
      </c>
      <c r="O58" s="1619">
        <v>0</v>
      </c>
      <c r="P58" s="1643">
        <f t="shared" ref="P58:P78" si="24">D58+E58+F58+G58+H58+J58+L58+M58+O58</f>
        <v>16721</v>
      </c>
      <c r="Q58" s="1620">
        <v>0</v>
      </c>
      <c r="R58" s="1483">
        <f t="shared" ref="R58:T92" si="25">Q58/$AA58</f>
        <v>0</v>
      </c>
      <c r="S58" s="1443">
        <v>16721</v>
      </c>
      <c r="T58" s="1483">
        <f t="shared" ref="T58:T79" si="26">S58/$AA58</f>
        <v>1</v>
      </c>
      <c r="U58" s="1443">
        <v>0</v>
      </c>
      <c r="V58" s="1483">
        <f t="shared" ref="V58:V79" si="27">U58/$AA58</f>
        <v>0</v>
      </c>
      <c r="W58" s="1443">
        <v>0</v>
      </c>
      <c r="X58" s="1446">
        <f t="shared" ref="X58:X79" si="28">W58/$AA58</f>
        <v>0</v>
      </c>
      <c r="Y58" s="1444">
        <v>0</v>
      </c>
      <c r="Z58" s="1446">
        <f t="shared" ref="Z58:Z79" si="29">Y58/$AA58</f>
        <v>0</v>
      </c>
      <c r="AA58" s="1444">
        <f t="shared" ref="AA58:AA78" si="30">Q58+S58+U58+W58+Y58</f>
        <v>16721</v>
      </c>
      <c r="AB58" s="1444">
        <v>0</v>
      </c>
    </row>
    <row r="59" spans="1:28">
      <c r="A59" s="2846"/>
      <c r="B59" s="1427">
        <v>47</v>
      </c>
      <c r="C59" s="1427" t="s">
        <v>1110</v>
      </c>
      <c r="D59" s="1427">
        <v>0</v>
      </c>
      <c r="E59" s="1427">
        <v>0</v>
      </c>
      <c r="F59" s="1427">
        <v>0</v>
      </c>
      <c r="G59" s="1427">
        <v>0</v>
      </c>
      <c r="H59" s="1427">
        <v>0</v>
      </c>
      <c r="I59" s="1427">
        <v>0</v>
      </c>
      <c r="J59" s="1427">
        <v>0</v>
      </c>
      <c r="K59" s="1427">
        <v>0</v>
      </c>
      <c r="L59" s="1427">
        <v>0</v>
      </c>
      <c r="M59" s="1624">
        <v>0</v>
      </c>
      <c r="N59" s="1427">
        <v>47</v>
      </c>
      <c r="O59" s="1624">
        <v>6480</v>
      </c>
      <c r="P59" s="1644">
        <f t="shared" si="24"/>
        <v>6480</v>
      </c>
      <c r="Q59" s="1625">
        <v>0</v>
      </c>
      <c r="R59" s="1479">
        <f t="shared" si="25"/>
        <v>0</v>
      </c>
      <c r="S59" s="1427">
        <v>6480</v>
      </c>
      <c r="T59" s="1479">
        <f t="shared" si="26"/>
        <v>1</v>
      </c>
      <c r="U59" s="1427">
        <v>0</v>
      </c>
      <c r="V59" s="1479">
        <f t="shared" si="27"/>
        <v>0</v>
      </c>
      <c r="W59" s="1427">
        <v>0</v>
      </c>
      <c r="X59" s="1520">
        <f t="shared" si="28"/>
        <v>0</v>
      </c>
      <c r="Y59" s="1435">
        <v>0</v>
      </c>
      <c r="Z59" s="1520">
        <f t="shared" si="29"/>
        <v>0</v>
      </c>
      <c r="AA59" s="1435">
        <f t="shared" si="30"/>
        <v>6480</v>
      </c>
      <c r="AB59" s="1435">
        <v>0</v>
      </c>
    </row>
    <row r="60" spans="1:28">
      <c r="A60" s="2846"/>
      <c r="B60" s="1443">
        <v>48</v>
      </c>
      <c r="C60" s="1427" t="s">
        <v>1111</v>
      </c>
      <c r="D60" s="1427">
        <v>0</v>
      </c>
      <c r="E60" s="1427">
        <v>0</v>
      </c>
      <c r="F60" s="1427">
        <v>0</v>
      </c>
      <c r="G60" s="1427">
        <v>0</v>
      </c>
      <c r="H60" s="1427">
        <v>0</v>
      </c>
      <c r="I60" s="1427">
        <v>0</v>
      </c>
      <c r="J60" s="1427">
        <v>0</v>
      </c>
      <c r="K60" s="1427">
        <v>0</v>
      </c>
      <c r="L60" s="1427">
        <v>0</v>
      </c>
      <c r="M60" s="1624">
        <v>0</v>
      </c>
      <c r="N60" s="1443">
        <v>48</v>
      </c>
      <c r="O60" s="1624">
        <v>18600</v>
      </c>
      <c r="P60" s="1644">
        <f t="shared" si="24"/>
        <v>18600</v>
      </c>
      <c r="Q60" s="1625">
        <v>18600</v>
      </c>
      <c r="R60" s="1479">
        <f t="shared" si="25"/>
        <v>1</v>
      </c>
      <c r="S60" s="1427">
        <v>0</v>
      </c>
      <c r="T60" s="1479">
        <f t="shared" si="26"/>
        <v>0</v>
      </c>
      <c r="U60" s="1427">
        <v>0</v>
      </c>
      <c r="V60" s="1479">
        <f t="shared" si="27"/>
        <v>0</v>
      </c>
      <c r="W60" s="1427">
        <v>0</v>
      </c>
      <c r="X60" s="1520">
        <f t="shared" si="28"/>
        <v>0</v>
      </c>
      <c r="Y60" s="1435">
        <v>0</v>
      </c>
      <c r="Z60" s="1520">
        <f t="shared" si="29"/>
        <v>0</v>
      </c>
      <c r="AA60" s="1435">
        <f t="shared" si="30"/>
        <v>18600</v>
      </c>
      <c r="AB60" s="1435">
        <v>0</v>
      </c>
    </row>
    <row r="61" spans="1:28">
      <c r="A61" s="2846"/>
      <c r="B61" s="1427">
        <v>49</v>
      </c>
      <c r="C61" s="1427" t="s">
        <v>1112</v>
      </c>
      <c r="D61" s="1427">
        <v>0</v>
      </c>
      <c r="E61" s="1427">
        <v>0</v>
      </c>
      <c r="F61" s="1427">
        <v>0</v>
      </c>
      <c r="G61" s="1427">
        <v>245105</v>
      </c>
      <c r="H61" s="1427">
        <v>0</v>
      </c>
      <c r="I61" s="1427">
        <v>0</v>
      </c>
      <c r="J61" s="1427">
        <v>0</v>
      </c>
      <c r="K61" s="1427">
        <v>0</v>
      </c>
      <c r="L61" s="1427">
        <v>0</v>
      </c>
      <c r="M61" s="1624">
        <v>0</v>
      </c>
      <c r="N61" s="1427">
        <v>49</v>
      </c>
      <c r="O61" s="1624">
        <v>231980</v>
      </c>
      <c r="P61" s="1644">
        <f t="shared" si="24"/>
        <v>477085</v>
      </c>
      <c r="Q61" s="1625">
        <v>0</v>
      </c>
      <c r="R61" s="1479">
        <f t="shared" si="25"/>
        <v>0</v>
      </c>
      <c r="S61" s="1427">
        <v>0</v>
      </c>
      <c r="T61" s="1479">
        <f t="shared" si="26"/>
        <v>0</v>
      </c>
      <c r="U61" s="1427">
        <v>97552</v>
      </c>
      <c r="V61" s="1479">
        <f t="shared" si="27"/>
        <v>0.3224465106747274</v>
      </c>
      <c r="W61" s="1427">
        <v>2909</v>
      </c>
      <c r="X61" s="1520">
        <f t="shared" si="28"/>
        <v>9.6153528328766398E-3</v>
      </c>
      <c r="Y61" s="1645">
        <v>202076</v>
      </c>
      <c r="Z61" s="1520">
        <f t="shared" si="29"/>
        <v>0.66793813649239597</v>
      </c>
      <c r="AA61" s="1435">
        <f t="shared" si="30"/>
        <v>302537</v>
      </c>
      <c r="AB61" s="1435">
        <v>0</v>
      </c>
    </row>
    <row r="62" spans="1:28">
      <c r="A62" s="2846"/>
      <c r="B62" s="1443">
        <v>50</v>
      </c>
      <c r="C62" s="1427" t="s">
        <v>1113</v>
      </c>
      <c r="D62" s="1427">
        <v>0</v>
      </c>
      <c r="E62" s="1427">
        <v>0</v>
      </c>
      <c r="F62" s="1427">
        <v>0</v>
      </c>
      <c r="G62" s="1427">
        <v>0</v>
      </c>
      <c r="H62" s="1427">
        <v>0</v>
      </c>
      <c r="I62" s="1427">
        <v>0</v>
      </c>
      <c r="J62" s="1427">
        <v>0</v>
      </c>
      <c r="K62" s="1427">
        <v>0</v>
      </c>
      <c r="L62" s="1427">
        <v>0</v>
      </c>
      <c r="M62" s="1624">
        <v>0</v>
      </c>
      <c r="N62" s="1443">
        <v>50</v>
      </c>
      <c r="O62" s="1624">
        <v>88101</v>
      </c>
      <c r="P62" s="1644">
        <f t="shared" si="24"/>
        <v>88101</v>
      </c>
      <c r="Q62" s="1625">
        <v>88101</v>
      </c>
      <c r="R62" s="1479">
        <f t="shared" si="25"/>
        <v>1</v>
      </c>
      <c r="S62" s="1427">
        <v>0</v>
      </c>
      <c r="T62" s="1479">
        <f t="shared" si="26"/>
        <v>0</v>
      </c>
      <c r="U62" s="1427">
        <v>0</v>
      </c>
      <c r="V62" s="1479">
        <f t="shared" si="27"/>
        <v>0</v>
      </c>
      <c r="W62" s="1427">
        <v>0</v>
      </c>
      <c r="X62" s="1520">
        <f t="shared" si="28"/>
        <v>0</v>
      </c>
      <c r="Y62" s="1435">
        <v>0</v>
      </c>
      <c r="Z62" s="1520">
        <f t="shared" si="29"/>
        <v>0</v>
      </c>
      <c r="AA62" s="1435">
        <f t="shared" si="30"/>
        <v>88101</v>
      </c>
      <c r="AB62" s="1435">
        <v>0</v>
      </c>
    </row>
    <row r="63" spans="1:28">
      <c r="A63" s="2846"/>
      <c r="B63" s="1427">
        <v>51</v>
      </c>
      <c r="C63" s="1427" t="s">
        <v>1114</v>
      </c>
      <c r="D63" s="1427">
        <v>0</v>
      </c>
      <c r="E63" s="1427">
        <v>0</v>
      </c>
      <c r="F63" s="1427">
        <v>82315</v>
      </c>
      <c r="G63" s="1427">
        <v>0</v>
      </c>
      <c r="H63" s="1427">
        <v>0</v>
      </c>
      <c r="I63" s="1427">
        <v>0</v>
      </c>
      <c r="J63" s="1427">
        <v>0</v>
      </c>
      <c r="K63" s="1427">
        <v>0</v>
      </c>
      <c r="L63" s="1427">
        <v>0</v>
      </c>
      <c r="M63" s="1624">
        <v>0</v>
      </c>
      <c r="N63" s="1427">
        <v>51</v>
      </c>
      <c r="O63" s="1624">
        <v>3750</v>
      </c>
      <c r="P63" s="1644">
        <f t="shared" si="24"/>
        <v>86065</v>
      </c>
      <c r="Q63" s="1625">
        <v>3400</v>
      </c>
      <c r="R63" s="1479">
        <f t="shared" si="25"/>
        <v>3.9666336113865719E-2</v>
      </c>
      <c r="S63" s="1427">
        <v>0</v>
      </c>
      <c r="T63" s="1479">
        <f t="shared" si="26"/>
        <v>0</v>
      </c>
      <c r="U63" s="1427">
        <v>0</v>
      </c>
      <c r="V63" s="1479">
        <f t="shared" si="27"/>
        <v>0</v>
      </c>
      <c r="W63" s="1427">
        <v>82315</v>
      </c>
      <c r="X63" s="1520">
        <f t="shared" si="28"/>
        <v>0.96033366388613428</v>
      </c>
      <c r="Y63" s="1435">
        <v>0</v>
      </c>
      <c r="Z63" s="1520">
        <f t="shared" si="29"/>
        <v>0</v>
      </c>
      <c r="AA63" s="1435">
        <f t="shared" si="30"/>
        <v>85715</v>
      </c>
      <c r="AB63" s="1435">
        <v>0</v>
      </c>
    </row>
    <row r="64" spans="1:28">
      <c r="A64" s="2846"/>
      <c r="B64" s="1443">
        <v>52</v>
      </c>
      <c r="C64" s="1427" t="s">
        <v>1115</v>
      </c>
      <c r="D64" s="1427">
        <v>0</v>
      </c>
      <c r="E64" s="1427">
        <v>0</v>
      </c>
      <c r="F64" s="1427">
        <v>8234</v>
      </c>
      <c r="G64" s="1427">
        <v>0</v>
      </c>
      <c r="H64" s="1427">
        <v>0</v>
      </c>
      <c r="I64" s="1427">
        <v>0</v>
      </c>
      <c r="J64" s="1427">
        <v>0</v>
      </c>
      <c r="K64" s="1427">
        <v>0</v>
      </c>
      <c r="L64" s="1427">
        <v>0</v>
      </c>
      <c r="M64" s="1624">
        <v>0</v>
      </c>
      <c r="N64" s="1443">
        <v>52</v>
      </c>
      <c r="O64" s="1624">
        <v>0</v>
      </c>
      <c r="P64" s="1644">
        <f t="shared" si="24"/>
        <v>8234</v>
      </c>
      <c r="Q64" s="1625">
        <v>0</v>
      </c>
      <c r="R64" s="1479">
        <f t="shared" si="25"/>
        <v>0</v>
      </c>
      <c r="S64" s="1427">
        <v>0</v>
      </c>
      <c r="T64" s="1479">
        <f t="shared" si="26"/>
        <v>0</v>
      </c>
      <c r="U64" s="1427">
        <v>0</v>
      </c>
      <c r="V64" s="1479">
        <f t="shared" si="27"/>
        <v>0</v>
      </c>
      <c r="W64" s="1427">
        <v>8234</v>
      </c>
      <c r="X64" s="1520">
        <f t="shared" si="28"/>
        <v>1</v>
      </c>
      <c r="Y64" s="1435">
        <v>0</v>
      </c>
      <c r="Z64" s="1520">
        <f t="shared" si="29"/>
        <v>0</v>
      </c>
      <c r="AA64" s="1435">
        <f t="shared" si="30"/>
        <v>8234</v>
      </c>
      <c r="AB64" s="1435">
        <v>0</v>
      </c>
    </row>
    <row r="65" spans="1:28">
      <c r="A65" s="2846"/>
      <c r="B65" s="1427">
        <v>53</v>
      </c>
      <c r="C65" s="1427" t="s">
        <v>1116</v>
      </c>
      <c r="D65" s="1427">
        <v>0</v>
      </c>
      <c r="E65" s="1427">
        <v>0</v>
      </c>
      <c r="F65" s="1427">
        <v>0</v>
      </c>
      <c r="G65" s="1427">
        <v>0</v>
      </c>
      <c r="H65" s="1427">
        <v>0</v>
      </c>
      <c r="I65" s="1427">
        <v>0</v>
      </c>
      <c r="J65" s="1427">
        <v>0</v>
      </c>
      <c r="K65" s="1427">
        <v>0</v>
      </c>
      <c r="L65" s="1427">
        <v>0</v>
      </c>
      <c r="M65" s="1624">
        <v>0</v>
      </c>
      <c r="N65" s="1427">
        <v>53</v>
      </c>
      <c r="O65" s="1624">
        <v>75677</v>
      </c>
      <c r="P65" s="1644">
        <f t="shared" si="24"/>
        <v>75677</v>
      </c>
      <c r="Q65" s="1625">
        <v>38801</v>
      </c>
      <c r="R65" s="1479">
        <f t="shared" si="25"/>
        <v>1</v>
      </c>
      <c r="S65" s="1427">
        <v>0</v>
      </c>
      <c r="T65" s="1479">
        <f t="shared" si="26"/>
        <v>0</v>
      </c>
      <c r="U65" s="1427">
        <v>0</v>
      </c>
      <c r="V65" s="1479">
        <f t="shared" si="27"/>
        <v>0</v>
      </c>
      <c r="W65" s="1427">
        <v>0</v>
      </c>
      <c r="X65" s="1520">
        <f t="shared" si="28"/>
        <v>0</v>
      </c>
      <c r="Y65" s="1435">
        <v>0</v>
      </c>
      <c r="Z65" s="1520">
        <f t="shared" si="29"/>
        <v>0</v>
      </c>
      <c r="AA65" s="1435">
        <f t="shared" si="30"/>
        <v>38801</v>
      </c>
      <c r="AB65" s="1435">
        <v>0</v>
      </c>
    </row>
    <row r="66" spans="1:28">
      <c r="A66" s="2846"/>
      <c r="B66" s="1436">
        <v>54</v>
      </c>
      <c r="C66" s="1436" t="s">
        <v>1117</v>
      </c>
      <c r="D66" s="1436">
        <v>0</v>
      </c>
      <c r="E66" s="1436">
        <v>0</v>
      </c>
      <c r="F66" s="1436">
        <v>0</v>
      </c>
      <c r="G66" s="1436">
        <v>0</v>
      </c>
      <c r="H66" s="1436">
        <v>0</v>
      </c>
      <c r="I66" s="1436">
        <v>0</v>
      </c>
      <c r="J66" s="1436">
        <v>0</v>
      </c>
      <c r="K66" s="1436">
        <v>0</v>
      </c>
      <c r="L66" s="1436">
        <v>0</v>
      </c>
      <c r="M66" s="1621">
        <v>0</v>
      </c>
      <c r="N66" s="1436">
        <v>54</v>
      </c>
      <c r="O66" s="1621">
        <v>67739</v>
      </c>
      <c r="P66" s="1646">
        <f t="shared" si="24"/>
        <v>67739</v>
      </c>
      <c r="Q66" s="1622">
        <v>67739</v>
      </c>
      <c r="R66" s="1511">
        <f t="shared" si="25"/>
        <v>1</v>
      </c>
      <c r="S66" s="1436">
        <v>0</v>
      </c>
      <c r="T66" s="1511">
        <f t="shared" si="26"/>
        <v>0</v>
      </c>
      <c r="U66" s="1436">
        <v>0</v>
      </c>
      <c r="V66" s="1511">
        <f t="shared" si="27"/>
        <v>0</v>
      </c>
      <c r="W66" s="1436">
        <v>0</v>
      </c>
      <c r="X66" s="1439">
        <f t="shared" si="28"/>
        <v>0</v>
      </c>
      <c r="Y66" s="1437">
        <v>0</v>
      </c>
      <c r="Z66" s="1439">
        <f t="shared" si="29"/>
        <v>0</v>
      </c>
      <c r="AA66" s="1437">
        <f t="shared" si="30"/>
        <v>67739</v>
      </c>
      <c r="AB66" s="1437">
        <v>0</v>
      </c>
    </row>
    <row r="67" spans="1:28">
      <c r="A67" s="2846"/>
      <c r="B67" s="1443">
        <v>55</v>
      </c>
      <c r="C67" s="1443" t="s">
        <v>1118</v>
      </c>
      <c r="D67" s="1443">
        <v>0</v>
      </c>
      <c r="E67" s="1443">
        <v>0</v>
      </c>
      <c r="F67" s="1443">
        <v>0</v>
      </c>
      <c r="G67" s="1443">
        <v>0</v>
      </c>
      <c r="H67" s="1443">
        <v>0</v>
      </c>
      <c r="I67" s="1443">
        <v>0</v>
      </c>
      <c r="J67" s="1443">
        <v>1300</v>
      </c>
      <c r="K67" s="1443">
        <v>1</v>
      </c>
      <c r="L67" s="1443">
        <v>0</v>
      </c>
      <c r="M67" s="1619">
        <v>0</v>
      </c>
      <c r="N67" s="1443">
        <v>55</v>
      </c>
      <c r="O67" s="1619">
        <v>8700</v>
      </c>
      <c r="P67" s="1643">
        <f t="shared" si="24"/>
        <v>10000</v>
      </c>
      <c r="Q67" s="1620">
        <v>9574</v>
      </c>
      <c r="R67" s="1483">
        <f t="shared" si="25"/>
        <v>1</v>
      </c>
      <c r="S67" s="1443">
        <v>0</v>
      </c>
      <c r="T67" s="1483">
        <f t="shared" si="26"/>
        <v>0</v>
      </c>
      <c r="U67" s="1443">
        <v>0</v>
      </c>
      <c r="V67" s="1483">
        <f t="shared" si="27"/>
        <v>0</v>
      </c>
      <c r="W67" s="1443">
        <v>0</v>
      </c>
      <c r="X67" s="1446">
        <f t="shared" si="28"/>
        <v>0</v>
      </c>
      <c r="Y67" s="1444">
        <v>0</v>
      </c>
      <c r="Z67" s="1446">
        <f t="shared" si="29"/>
        <v>0</v>
      </c>
      <c r="AA67" s="1444">
        <f t="shared" si="30"/>
        <v>9574</v>
      </c>
      <c r="AB67" s="1444">
        <v>0</v>
      </c>
    </row>
    <row r="68" spans="1:28">
      <c r="A68" s="2846"/>
      <c r="B68" s="1443">
        <v>56</v>
      </c>
      <c r="C68" s="1427" t="s">
        <v>1119</v>
      </c>
      <c r="D68" s="1427">
        <v>0</v>
      </c>
      <c r="E68" s="1427">
        <v>0</v>
      </c>
      <c r="F68" s="1427">
        <v>0</v>
      </c>
      <c r="G68" s="1427">
        <v>0</v>
      </c>
      <c r="H68" s="1427">
        <v>0</v>
      </c>
      <c r="I68" s="1427">
        <v>0</v>
      </c>
      <c r="J68" s="1427">
        <v>0</v>
      </c>
      <c r="K68" s="1427">
        <v>0</v>
      </c>
      <c r="L68" s="1427">
        <v>0</v>
      </c>
      <c r="M68" s="1624">
        <v>0</v>
      </c>
      <c r="N68" s="1427">
        <v>56</v>
      </c>
      <c r="O68" s="1624">
        <v>18615</v>
      </c>
      <c r="P68" s="1644">
        <f t="shared" si="24"/>
        <v>18615</v>
      </c>
      <c r="Q68" s="1625">
        <v>14786</v>
      </c>
      <c r="R68" s="1479">
        <f t="shared" si="25"/>
        <v>1</v>
      </c>
      <c r="S68" s="1427">
        <v>0</v>
      </c>
      <c r="T68" s="1479">
        <f t="shared" si="26"/>
        <v>0</v>
      </c>
      <c r="U68" s="1427">
        <v>0</v>
      </c>
      <c r="V68" s="1479">
        <f t="shared" si="27"/>
        <v>0</v>
      </c>
      <c r="W68" s="1427">
        <v>0</v>
      </c>
      <c r="X68" s="1520">
        <f t="shared" si="28"/>
        <v>0</v>
      </c>
      <c r="Y68" s="1435">
        <v>0</v>
      </c>
      <c r="Z68" s="1520">
        <f t="shared" si="29"/>
        <v>0</v>
      </c>
      <c r="AA68" s="1435">
        <f t="shared" si="30"/>
        <v>14786</v>
      </c>
      <c r="AB68" s="1435">
        <v>0</v>
      </c>
    </row>
    <row r="69" spans="1:28">
      <c r="A69" s="2846"/>
      <c r="B69" s="1427">
        <v>57</v>
      </c>
      <c r="C69" s="1427" t="s">
        <v>1120</v>
      </c>
      <c r="D69" s="1427">
        <v>0</v>
      </c>
      <c r="E69" s="1427">
        <v>0</v>
      </c>
      <c r="F69" s="1427">
        <v>0</v>
      </c>
      <c r="G69" s="1427">
        <v>0</v>
      </c>
      <c r="H69" s="1427">
        <v>0</v>
      </c>
      <c r="I69" s="1427">
        <v>0</v>
      </c>
      <c r="J69" s="1427">
        <v>0</v>
      </c>
      <c r="K69" s="1427">
        <v>0</v>
      </c>
      <c r="L69" s="1427">
        <v>0</v>
      </c>
      <c r="M69" s="1624">
        <v>0</v>
      </c>
      <c r="N69" s="1443">
        <v>57</v>
      </c>
      <c r="O69" s="1624">
        <v>46450</v>
      </c>
      <c r="P69" s="1644">
        <f t="shared" si="24"/>
        <v>46450</v>
      </c>
      <c r="Q69" s="1625">
        <v>20452</v>
      </c>
      <c r="R69" s="1479">
        <f t="shared" si="25"/>
        <v>0.66666666666666663</v>
      </c>
      <c r="S69" s="1427">
        <v>0</v>
      </c>
      <c r="T69" s="1479">
        <f t="shared" si="26"/>
        <v>0</v>
      </c>
      <c r="U69" s="1427">
        <v>0</v>
      </c>
      <c r="V69" s="1479">
        <f t="shared" si="27"/>
        <v>0</v>
      </c>
      <c r="W69" s="1427">
        <v>10226</v>
      </c>
      <c r="X69" s="1520">
        <f t="shared" si="28"/>
        <v>0.33333333333333331</v>
      </c>
      <c r="Y69" s="1435">
        <v>0</v>
      </c>
      <c r="Z69" s="1520">
        <f t="shared" si="29"/>
        <v>0</v>
      </c>
      <c r="AA69" s="1435">
        <f t="shared" si="30"/>
        <v>30678</v>
      </c>
      <c r="AB69" s="1435">
        <v>0</v>
      </c>
    </row>
    <row r="70" spans="1:28">
      <c r="A70" s="2846"/>
      <c r="B70" s="1443">
        <v>58</v>
      </c>
      <c r="C70" s="1427" t="s">
        <v>1121</v>
      </c>
      <c r="D70" s="1427">
        <v>0</v>
      </c>
      <c r="E70" s="1427">
        <v>0</v>
      </c>
      <c r="F70" s="1427">
        <v>0</v>
      </c>
      <c r="G70" s="1427">
        <v>0</v>
      </c>
      <c r="H70" s="1427">
        <v>0</v>
      </c>
      <c r="I70" s="1427">
        <v>0</v>
      </c>
      <c r="J70" s="1427">
        <v>17562</v>
      </c>
      <c r="K70" s="1427">
        <v>1</v>
      </c>
      <c r="L70" s="1427">
        <v>0</v>
      </c>
      <c r="M70" s="1624">
        <v>0</v>
      </c>
      <c r="N70" s="1427">
        <v>58</v>
      </c>
      <c r="O70" s="1624">
        <v>0</v>
      </c>
      <c r="P70" s="1644">
        <f t="shared" si="24"/>
        <v>17562</v>
      </c>
      <c r="Q70" s="1625">
        <v>17562</v>
      </c>
      <c r="R70" s="1479">
        <f t="shared" si="25"/>
        <v>1</v>
      </c>
      <c r="S70" s="1427">
        <v>0</v>
      </c>
      <c r="T70" s="1479">
        <f t="shared" si="26"/>
        <v>0</v>
      </c>
      <c r="U70" s="1427">
        <v>0</v>
      </c>
      <c r="V70" s="1479">
        <f t="shared" si="27"/>
        <v>0</v>
      </c>
      <c r="W70" s="1427">
        <v>0</v>
      </c>
      <c r="X70" s="1520">
        <f t="shared" si="28"/>
        <v>0</v>
      </c>
      <c r="Y70" s="1435">
        <v>0</v>
      </c>
      <c r="Z70" s="1520">
        <f t="shared" si="29"/>
        <v>0</v>
      </c>
      <c r="AA70" s="1435">
        <f t="shared" si="30"/>
        <v>17562</v>
      </c>
      <c r="AB70" s="1435">
        <v>0</v>
      </c>
    </row>
    <row r="71" spans="1:28">
      <c r="A71" s="2846"/>
      <c r="B71" s="1427">
        <v>59</v>
      </c>
      <c r="C71" s="1427" t="s">
        <v>1091</v>
      </c>
      <c r="D71" s="1427">
        <v>0</v>
      </c>
      <c r="E71" s="1427">
        <v>0</v>
      </c>
      <c r="F71" s="1427">
        <v>0</v>
      </c>
      <c r="G71" s="1427">
        <v>0</v>
      </c>
      <c r="H71" s="1427">
        <v>0</v>
      </c>
      <c r="I71" s="1427">
        <v>0</v>
      </c>
      <c r="J71" s="1427">
        <v>0</v>
      </c>
      <c r="K71" s="1427">
        <v>0</v>
      </c>
      <c r="L71" s="1427">
        <v>0</v>
      </c>
      <c r="M71" s="1624">
        <v>0</v>
      </c>
      <c r="N71" s="1443">
        <v>59</v>
      </c>
      <c r="O71" s="1624">
        <v>10554</v>
      </c>
      <c r="P71" s="1644">
        <f t="shared" si="24"/>
        <v>10554</v>
      </c>
      <c r="Q71" s="1625">
        <v>8413</v>
      </c>
      <c r="R71" s="1479">
        <f t="shared" si="25"/>
        <v>1</v>
      </c>
      <c r="S71" s="1427">
        <v>0</v>
      </c>
      <c r="T71" s="1479">
        <f t="shared" si="26"/>
        <v>0</v>
      </c>
      <c r="U71" s="1427">
        <v>0</v>
      </c>
      <c r="V71" s="1479">
        <f t="shared" si="27"/>
        <v>0</v>
      </c>
      <c r="W71" s="1427">
        <v>0</v>
      </c>
      <c r="X71" s="1520">
        <f t="shared" si="28"/>
        <v>0</v>
      </c>
      <c r="Y71" s="1435">
        <v>0</v>
      </c>
      <c r="Z71" s="1520">
        <f t="shared" si="29"/>
        <v>0</v>
      </c>
      <c r="AA71" s="1435">
        <f t="shared" si="30"/>
        <v>8413</v>
      </c>
      <c r="AB71" s="1435">
        <v>0</v>
      </c>
    </row>
    <row r="72" spans="1:28">
      <c r="A72" s="2846"/>
      <c r="B72" s="1443">
        <v>60</v>
      </c>
      <c r="C72" s="1427" t="s">
        <v>1122</v>
      </c>
      <c r="D72" s="1427">
        <v>0</v>
      </c>
      <c r="E72" s="1427">
        <v>0</v>
      </c>
      <c r="F72" s="1427">
        <v>0</v>
      </c>
      <c r="G72" s="1427">
        <v>0</v>
      </c>
      <c r="H72" s="1427">
        <v>0</v>
      </c>
      <c r="I72" s="1427">
        <v>0</v>
      </c>
      <c r="J72" s="1427">
        <v>0</v>
      </c>
      <c r="K72" s="1427">
        <v>0</v>
      </c>
      <c r="L72" s="1427">
        <v>0</v>
      </c>
      <c r="M72" s="1624">
        <v>0</v>
      </c>
      <c r="N72" s="1427">
        <v>60</v>
      </c>
      <c r="O72" s="1624">
        <v>8584</v>
      </c>
      <c r="P72" s="1644">
        <f t="shared" si="24"/>
        <v>8584</v>
      </c>
      <c r="Q72" s="1625">
        <v>8584</v>
      </c>
      <c r="R72" s="1479">
        <f t="shared" si="25"/>
        <v>1</v>
      </c>
      <c r="S72" s="1427">
        <v>0</v>
      </c>
      <c r="T72" s="1479">
        <f t="shared" si="26"/>
        <v>0</v>
      </c>
      <c r="U72" s="1427">
        <v>0</v>
      </c>
      <c r="V72" s="1479">
        <f t="shared" si="27"/>
        <v>0</v>
      </c>
      <c r="W72" s="1427">
        <v>0</v>
      </c>
      <c r="X72" s="1520">
        <f t="shared" si="28"/>
        <v>0</v>
      </c>
      <c r="Y72" s="1435">
        <v>0</v>
      </c>
      <c r="Z72" s="1520">
        <f t="shared" si="29"/>
        <v>0</v>
      </c>
      <c r="AA72" s="1435">
        <f t="shared" si="30"/>
        <v>8584</v>
      </c>
      <c r="AB72" s="1435">
        <v>0</v>
      </c>
    </row>
    <row r="73" spans="1:28">
      <c r="A73" s="2846"/>
      <c r="B73" s="1436">
        <v>61</v>
      </c>
      <c r="C73" s="1436" t="s">
        <v>1123</v>
      </c>
      <c r="D73" s="1436">
        <v>0</v>
      </c>
      <c r="E73" s="1436">
        <v>0</v>
      </c>
      <c r="F73" s="1436">
        <v>0</v>
      </c>
      <c r="G73" s="1436">
        <v>0</v>
      </c>
      <c r="H73" s="1436">
        <v>0</v>
      </c>
      <c r="I73" s="1436">
        <v>0</v>
      </c>
      <c r="J73" s="1436">
        <v>0</v>
      </c>
      <c r="K73" s="1436">
        <v>0</v>
      </c>
      <c r="L73" s="1436">
        <v>0</v>
      </c>
      <c r="M73" s="1621">
        <v>0</v>
      </c>
      <c r="N73" s="1436">
        <v>61</v>
      </c>
      <c r="O73" s="1621">
        <v>9900</v>
      </c>
      <c r="P73" s="1646">
        <f t="shared" si="24"/>
        <v>9900</v>
      </c>
      <c r="Q73" s="1622">
        <v>9705</v>
      </c>
      <c r="R73" s="1511">
        <f t="shared" si="25"/>
        <v>1</v>
      </c>
      <c r="S73" s="1436">
        <v>0</v>
      </c>
      <c r="T73" s="1511">
        <f t="shared" si="26"/>
        <v>0</v>
      </c>
      <c r="U73" s="1436">
        <v>0</v>
      </c>
      <c r="V73" s="1511">
        <f t="shared" si="27"/>
        <v>0</v>
      </c>
      <c r="W73" s="1436">
        <v>0</v>
      </c>
      <c r="X73" s="1439">
        <f t="shared" si="28"/>
        <v>0</v>
      </c>
      <c r="Y73" s="1437">
        <v>0</v>
      </c>
      <c r="Z73" s="1439">
        <f t="shared" si="29"/>
        <v>0</v>
      </c>
      <c r="AA73" s="1437">
        <f t="shared" si="30"/>
        <v>9705</v>
      </c>
      <c r="AB73" s="1437">
        <v>0</v>
      </c>
    </row>
    <row r="74" spans="1:28">
      <c r="A74" s="2846"/>
      <c r="B74" s="1443">
        <v>62</v>
      </c>
      <c r="C74" s="1443" t="s">
        <v>1124</v>
      </c>
      <c r="D74" s="1443">
        <v>0</v>
      </c>
      <c r="E74" s="1443">
        <v>0</v>
      </c>
      <c r="F74" s="1443">
        <v>0</v>
      </c>
      <c r="G74" s="1443">
        <v>0</v>
      </c>
      <c r="H74" s="1443">
        <v>0</v>
      </c>
      <c r="I74" s="1443">
        <v>0</v>
      </c>
      <c r="J74" s="1443">
        <v>0</v>
      </c>
      <c r="K74" s="1443">
        <v>0</v>
      </c>
      <c r="L74" s="1444">
        <v>125560</v>
      </c>
      <c r="M74" s="1619">
        <v>0</v>
      </c>
      <c r="N74" s="1443">
        <v>62</v>
      </c>
      <c r="O74" s="1619">
        <v>0</v>
      </c>
      <c r="P74" s="1643">
        <f t="shared" si="24"/>
        <v>125560</v>
      </c>
      <c r="Q74" s="1620">
        <v>115200</v>
      </c>
      <c r="R74" s="1483">
        <f t="shared" si="25"/>
        <v>1</v>
      </c>
      <c r="S74" s="1443">
        <v>0</v>
      </c>
      <c r="T74" s="1483">
        <f t="shared" si="26"/>
        <v>0</v>
      </c>
      <c r="U74" s="1443">
        <v>0</v>
      </c>
      <c r="V74" s="1483">
        <f t="shared" si="27"/>
        <v>0</v>
      </c>
      <c r="W74" s="1443">
        <v>0</v>
      </c>
      <c r="X74" s="1446">
        <f t="shared" si="28"/>
        <v>0</v>
      </c>
      <c r="Y74" s="1444">
        <v>0</v>
      </c>
      <c r="Z74" s="1446">
        <f t="shared" si="29"/>
        <v>0</v>
      </c>
      <c r="AA74" s="1444">
        <f t="shared" si="30"/>
        <v>115200</v>
      </c>
      <c r="AB74" s="1444">
        <v>0</v>
      </c>
    </row>
    <row r="75" spans="1:28">
      <c r="A75" s="2846"/>
      <c r="B75" s="1427">
        <v>63</v>
      </c>
      <c r="C75" s="1427" t="s">
        <v>1125</v>
      </c>
      <c r="D75" s="1427">
        <v>0</v>
      </c>
      <c r="E75" s="1427">
        <v>0</v>
      </c>
      <c r="F75" s="1427">
        <v>0</v>
      </c>
      <c r="G75" s="1427">
        <v>0</v>
      </c>
      <c r="H75" s="1427">
        <v>0</v>
      </c>
      <c r="I75" s="1427">
        <v>0</v>
      </c>
      <c r="J75" s="1427">
        <v>0</v>
      </c>
      <c r="K75" s="1427">
        <v>0</v>
      </c>
      <c r="L75" s="1435">
        <v>10150</v>
      </c>
      <c r="M75" s="1624">
        <v>0</v>
      </c>
      <c r="N75" s="1443">
        <v>63</v>
      </c>
      <c r="O75" s="1624">
        <v>0</v>
      </c>
      <c r="P75" s="1644">
        <f t="shared" si="24"/>
        <v>10150</v>
      </c>
      <c r="Q75" s="1625">
        <v>8135</v>
      </c>
      <c r="R75" s="1479">
        <f t="shared" si="25"/>
        <v>1</v>
      </c>
      <c r="S75" s="1427">
        <v>0</v>
      </c>
      <c r="T75" s="1479">
        <f t="shared" si="26"/>
        <v>0</v>
      </c>
      <c r="U75" s="1427">
        <v>0</v>
      </c>
      <c r="V75" s="1479">
        <f t="shared" si="27"/>
        <v>0</v>
      </c>
      <c r="W75" s="1427">
        <v>0</v>
      </c>
      <c r="X75" s="1520">
        <f t="shared" si="28"/>
        <v>0</v>
      </c>
      <c r="Y75" s="1435">
        <v>0</v>
      </c>
      <c r="Z75" s="1520">
        <f t="shared" si="29"/>
        <v>0</v>
      </c>
      <c r="AA75" s="1435">
        <f t="shared" si="30"/>
        <v>8135</v>
      </c>
      <c r="AB75" s="1435">
        <v>0</v>
      </c>
    </row>
    <row r="76" spans="1:28">
      <c r="A76" s="2846"/>
      <c r="B76" s="1436">
        <v>64</v>
      </c>
      <c r="C76" s="1436" t="s">
        <v>1126</v>
      </c>
      <c r="D76" s="1436">
        <v>0</v>
      </c>
      <c r="E76" s="1436">
        <v>0</v>
      </c>
      <c r="F76" s="1436">
        <v>0</v>
      </c>
      <c r="G76" s="1436">
        <v>8020</v>
      </c>
      <c r="H76" s="1436">
        <v>0</v>
      </c>
      <c r="I76" s="1436">
        <v>0</v>
      </c>
      <c r="J76" s="1436">
        <v>0</v>
      </c>
      <c r="K76" s="1436">
        <v>0</v>
      </c>
      <c r="L76" s="1437">
        <v>0</v>
      </c>
      <c r="M76" s="1621">
        <v>0</v>
      </c>
      <c r="N76" s="1436">
        <v>64</v>
      </c>
      <c r="O76" s="1621">
        <v>0</v>
      </c>
      <c r="P76" s="1646">
        <f t="shared" si="24"/>
        <v>8020</v>
      </c>
      <c r="Q76" s="1622">
        <v>8020</v>
      </c>
      <c r="R76" s="1511">
        <f t="shared" si="25"/>
        <v>1</v>
      </c>
      <c r="S76" s="1436">
        <v>0</v>
      </c>
      <c r="T76" s="1511">
        <f t="shared" si="26"/>
        <v>0</v>
      </c>
      <c r="U76" s="1436">
        <v>0</v>
      </c>
      <c r="V76" s="1511">
        <f t="shared" si="27"/>
        <v>0</v>
      </c>
      <c r="W76" s="1436">
        <v>0</v>
      </c>
      <c r="X76" s="1439">
        <f t="shared" si="28"/>
        <v>0</v>
      </c>
      <c r="Y76" s="1437">
        <v>0</v>
      </c>
      <c r="Z76" s="1439">
        <f t="shared" si="29"/>
        <v>0</v>
      </c>
      <c r="AA76" s="1437">
        <f t="shared" si="30"/>
        <v>8020</v>
      </c>
      <c r="AB76" s="1437">
        <v>0</v>
      </c>
    </row>
    <row r="77" spans="1:28">
      <c r="A77" s="2846"/>
      <c r="B77" s="1465">
        <v>65</v>
      </c>
      <c r="C77" s="1465" t="s">
        <v>1127</v>
      </c>
      <c r="D77" s="1465">
        <v>0</v>
      </c>
      <c r="E77" s="1465">
        <v>0</v>
      </c>
      <c r="F77" s="1465">
        <v>9125</v>
      </c>
      <c r="G77" s="1465">
        <v>0</v>
      </c>
      <c r="H77" s="1465">
        <v>0</v>
      </c>
      <c r="I77" s="1465">
        <v>0</v>
      </c>
      <c r="J77" s="1465">
        <v>9125</v>
      </c>
      <c r="K77" s="1465">
        <v>1</v>
      </c>
      <c r="L77" s="1465">
        <v>0</v>
      </c>
      <c r="M77" s="1616">
        <v>0</v>
      </c>
      <c r="N77" s="1465">
        <v>65</v>
      </c>
      <c r="O77" s="1616">
        <v>0</v>
      </c>
      <c r="P77" s="1647">
        <f t="shared" si="24"/>
        <v>18250</v>
      </c>
      <c r="Q77" s="1617">
        <v>9125</v>
      </c>
      <c r="R77" s="1470">
        <f t="shared" si="25"/>
        <v>0.5</v>
      </c>
      <c r="S77" s="1465">
        <v>0</v>
      </c>
      <c r="T77" s="1470">
        <f t="shared" si="26"/>
        <v>0</v>
      </c>
      <c r="U77" s="1465">
        <v>9125</v>
      </c>
      <c r="V77" s="1470">
        <f t="shared" si="27"/>
        <v>0.5</v>
      </c>
      <c r="W77" s="1465">
        <v>0</v>
      </c>
      <c r="X77" s="1618">
        <f t="shared" si="28"/>
        <v>0</v>
      </c>
      <c r="Y77" s="1466">
        <v>0</v>
      </c>
      <c r="Z77" s="1618">
        <f t="shared" si="29"/>
        <v>0</v>
      </c>
      <c r="AA77" s="1466">
        <f t="shared" si="30"/>
        <v>18250</v>
      </c>
      <c r="AB77" s="1466">
        <v>0</v>
      </c>
    </row>
    <row r="78" spans="1:28" ht="14.25" thickBot="1">
      <c r="A78" s="2846"/>
      <c r="B78" s="1459">
        <v>66</v>
      </c>
      <c r="C78" s="1459" t="s">
        <v>1128</v>
      </c>
      <c r="D78" s="1459">
        <v>0</v>
      </c>
      <c r="E78" s="1459">
        <v>0</v>
      </c>
      <c r="F78" s="1459">
        <v>0</v>
      </c>
      <c r="G78" s="1459">
        <v>0</v>
      </c>
      <c r="H78" s="1459">
        <v>0</v>
      </c>
      <c r="I78" s="1459">
        <v>0</v>
      </c>
      <c r="J78" s="1459">
        <v>0</v>
      </c>
      <c r="K78" s="1459">
        <v>0</v>
      </c>
      <c r="L78" s="1459">
        <v>0</v>
      </c>
      <c r="M78" s="1612">
        <v>0</v>
      </c>
      <c r="N78" s="1459">
        <v>66</v>
      </c>
      <c r="O78" s="1612">
        <v>73000</v>
      </c>
      <c r="P78" s="1648">
        <f t="shared" si="24"/>
        <v>73000</v>
      </c>
      <c r="Q78" s="1613">
        <v>73000</v>
      </c>
      <c r="R78" s="1464">
        <f t="shared" si="25"/>
        <v>1</v>
      </c>
      <c r="S78" s="1459">
        <v>0</v>
      </c>
      <c r="T78" s="1464">
        <f t="shared" si="26"/>
        <v>0</v>
      </c>
      <c r="U78" s="1459">
        <v>0</v>
      </c>
      <c r="V78" s="1464">
        <f t="shared" si="27"/>
        <v>0</v>
      </c>
      <c r="W78" s="1459">
        <v>0</v>
      </c>
      <c r="X78" s="1614">
        <f t="shared" si="28"/>
        <v>0</v>
      </c>
      <c r="Y78" s="1460">
        <v>0</v>
      </c>
      <c r="Z78" s="1614">
        <f t="shared" si="29"/>
        <v>0</v>
      </c>
      <c r="AA78" s="1460">
        <f t="shared" si="30"/>
        <v>73000</v>
      </c>
      <c r="AB78" s="1460">
        <v>0</v>
      </c>
    </row>
    <row r="79" spans="1:28" ht="14.25" thickTop="1">
      <c r="A79" s="2846"/>
      <c r="B79" s="1493"/>
      <c r="C79" s="1494" t="s">
        <v>113</v>
      </c>
      <c r="D79" s="1628">
        <f>SUM(D58:D78)</f>
        <v>0</v>
      </c>
      <c r="E79" s="1628">
        <f t="shared" ref="E79:M79" si="31">SUM(E58:E78)</f>
        <v>0</v>
      </c>
      <c r="F79" s="1628">
        <f t="shared" si="31"/>
        <v>116395</v>
      </c>
      <c r="G79" s="1628">
        <f t="shared" si="31"/>
        <v>253125</v>
      </c>
      <c r="H79" s="1628">
        <f t="shared" si="31"/>
        <v>0</v>
      </c>
      <c r="I79" s="1628">
        <f t="shared" si="31"/>
        <v>0</v>
      </c>
      <c r="J79" s="1628">
        <f t="shared" si="31"/>
        <v>27987</v>
      </c>
      <c r="K79" s="1628">
        <f t="shared" si="31"/>
        <v>3</v>
      </c>
      <c r="L79" s="1628">
        <f t="shared" si="31"/>
        <v>135710</v>
      </c>
      <c r="M79" s="1628">
        <f t="shared" si="31"/>
        <v>0</v>
      </c>
      <c r="N79" s="1628"/>
      <c r="O79" s="1628">
        <f>SUM(O58:O78)</f>
        <v>668130</v>
      </c>
      <c r="P79" s="1628">
        <f>SUM(P58:P78)</f>
        <v>1201347</v>
      </c>
      <c r="Q79" s="1628">
        <f>SUM(Q58:Q78)</f>
        <v>519197</v>
      </c>
      <c r="R79" s="1629">
        <f t="shared" si="25"/>
        <v>0.54375572742934641</v>
      </c>
      <c r="S79" s="1628">
        <f>SUM(S58:S78)</f>
        <v>23201</v>
      </c>
      <c r="T79" s="1629">
        <f t="shared" si="26"/>
        <v>2.4298438997313671E-2</v>
      </c>
      <c r="U79" s="1628">
        <f>SUM(U58:U78)</f>
        <v>106677</v>
      </c>
      <c r="V79" s="1629">
        <f t="shared" si="27"/>
        <v>0.11172296784261156</v>
      </c>
      <c r="W79" s="1628">
        <f>SUM(W58:W78)</f>
        <v>103684</v>
      </c>
      <c r="X79" s="1629">
        <f t="shared" si="28"/>
        <v>0.10858839485356109</v>
      </c>
      <c r="Y79" s="1628">
        <f>SUM(Y58:Y78)</f>
        <v>202076</v>
      </c>
      <c r="Z79" s="1629">
        <f t="shared" si="29"/>
        <v>0.21163447087716725</v>
      </c>
      <c r="AA79" s="1628">
        <f>SUM(AA58:AA78)</f>
        <v>954835</v>
      </c>
      <c r="AB79" s="1628">
        <f>SUM(AB58:AB78)</f>
        <v>0</v>
      </c>
    </row>
    <row r="80" spans="1:28">
      <c r="A80" s="2849"/>
      <c r="B80" s="1501"/>
      <c r="C80" s="1502"/>
      <c r="D80" s="1503"/>
      <c r="E80" s="1503"/>
      <c r="F80" s="1503"/>
      <c r="G80" s="1503"/>
      <c r="H80" s="1503"/>
      <c r="I80" s="1503"/>
      <c r="J80" s="1503"/>
      <c r="K80" s="1503"/>
      <c r="L80" s="1503"/>
      <c r="M80" s="1630"/>
      <c r="N80" s="1501"/>
      <c r="O80" s="1630"/>
      <c r="P80" s="1630"/>
      <c r="Q80" s="1631"/>
      <c r="R80" s="1632"/>
      <c r="S80" s="1503"/>
      <c r="T80" s="1632"/>
      <c r="U80" s="1503"/>
      <c r="V80" s="1632"/>
      <c r="W80" s="1503"/>
      <c r="X80" s="1633"/>
      <c r="Y80" s="1503"/>
      <c r="Z80" s="1633"/>
      <c r="AA80" s="1503"/>
      <c r="AB80" s="1503"/>
    </row>
    <row r="81" spans="1:28">
      <c r="A81" s="2848" t="s">
        <v>1130</v>
      </c>
      <c r="B81" s="1459">
        <v>67</v>
      </c>
      <c r="C81" s="1459" t="s">
        <v>1131</v>
      </c>
      <c r="D81" s="1427">
        <v>0</v>
      </c>
      <c r="E81" s="1427">
        <v>0</v>
      </c>
      <c r="F81" s="1427">
        <v>50177</v>
      </c>
      <c r="G81" s="1427">
        <v>35674</v>
      </c>
      <c r="H81" s="1427">
        <v>0</v>
      </c>
      <c r="I81" s="1427">
        <v>0</v>
      </c>
      <c r="J81" s="1427">
        <v>36454</v>
      </c>
      <c r="K81" s="1427">
        <v>5</v>
      </c>
      <c r="L81" s="1427">
        <v>0</v>
      </c>
      <c r="M81" s="1624">
        <v>0</v>
      </c>
      <c r="N81" s="1459">
        <v>67</v>
      </c>
      <c r="O81" s="1624">
        <v>199442</v>
      </c>
      <c r="P81" s="1624">
        <f t="shared" ref="P81:P91" si="32">D81+E81+F81+G81+H81+J81+L81+M81+O81</f>
        <v>321747</v>
      </c>
      <c r="Q81" s="1613">
        <v>41710</v>
      </c>
      <c r="R81" s="1464">
        <f t="shared" si="25"/>
        <v>0.15426665088617333</v>
      </c>
      <c r="S81" s="1459">
        <v>146380</v>
      </c>
      <c r="T81" s="1464">
        <f t="shared" si="25"/>
        <v>0.54139420658638338</v>
      </c>
      <c r="U81" s="1459">
        <v>55820</v>
      </c>
      <c r="V81" s="1464">
        <f t="shared" ref="V81:V92" si="33">U81/$AA81</f>
        <v>0.20645323549427463</v>
      </c>
      <c r="W81" s="1459">
        <v>26466</v>
      </c>
      <c r="X81" s="1614">
        <f t="shared" ref="X81:X92" si="34">W81/$AA81</f>
        <v>9.7885907033168629E-2</v>
      </c>
      <c r="Y81" s="1460">
        <v>0</v>
      </c>
      <c r="Z81" s="1614">
        <f t="shared" ref="Z81:Z92" si="35">Y81/$AA81</f>
        <v>0</v>
      </c>
      <c r="AA81" s="1460">
        <f t="shared" ref="AA81:AA91" si="36">Q81+S81+U81+W81+Y81</f>
        <v>270376</v>
      </c>
      <c r="AB81" s="1460">
        <v>0</v>
      </c>
    </row>
    <row r="82" spans="1:28">
      <c r="A82" s="2846"/>
      <c r="B82" s="1443">
        <v>68</v>
      </c>
      <c r="C82" s="1465" t="s">
        <v>1132</v>
      </c>
      <c r="D82" s="1459">
        <v>0</v>
      </c>
      <c r="E82" s="1459">
        <v>170324</v>
      </c>
      <c r="F82" s="1459">
        <v>0</v>
      </c>
      <c r="G82" s="1459">
        <v>0</v>
      </c>
      <c r="H82" s="1459">
        <v>0</v>
      </c>
      <c r="I82" s="1459">
        <v>0</v>
      </c>
      <c r="J82" s="1459">
        <v>101550</v>
      </c>
      <c r="K82" s="1459">
        <v>3</v>
      </c>
      <c r="L82" s="1459">
        <v>0</v>
      </c>
      <c r="M82" s="1612">
        <v>0</v>
      </c>
      <c r="N82" s="1443">
        <v>68</v>
      </c>
      <c r="O82" s="1612">
        <v>0</v>
      </c>
      <c r="P82" s="1612">
        <f t="shared" si="32"/>
        <v>271874</v>
      </c>
      <c r="Q82" s="1617">
        <v>100060</v>
      </c>
      <c r="R82" s="1470">
        <f t="shared" si="25"/>
        <v>0.3700662761110125</v>
      </c>
      <c r="S82" s="1465">
        <v>0</v>
      </c>
      <c r="T82" s="1470">
        <f t="shared" si="25"/>
        <v>0</v>
      </c>
      <c r="U82" s="1465">
        <v>170324</v>
      </c>
      <c r="V82" s="1470">
        <f t="shared" si="33"/>
        <v>0.6299337238889875</v>
      </c>
      <c r="W82" s="1465">
        <v>0</v>
      </c>
      <c r="X82" s="1618">
        <f t="shared" si="34"/>
        <v>0</v>
      </c>
      <c r="Y82" s="1466">
        <v>0</v>
      </c>
      <c r="Z82" s="1618">
        <f t="shared" si="35"/>
        <v>0</v>
      </c>
      <c r="AA82" s="1466">
        <f t="shared" si="36"/>
        <v>270384</v>
      </c>
      <c r="AB82" s="1466">
        <v>0</v>
      </c>
    </row>
    <row r="83" spans="1:28">
      <c r="A83" s="2846"/>
      <c r="B83" s="1471">
        <v>69</v>
      </c>
      <c r="C83" s="1459" t="s">
        <v>388</v>
      </c>
      <c r="D83" s="1418">
        <v>0</v>
      </c>
      <c r="E83" s="1418">
        <v>0</v>
      </c>
      <c r="F83" s="1418">
        <v>1001574</v>
      </c>
      <c r="G83" s="1418">
        <v>0</v>
      </c>
      <c r="H83" s="1418">
        <v>0</v>
      </c>
      <c r="I83" s="1418">
        <v>0</v>
      </c>
      <c r="J83" s="1418">
        <v>5262</v>
      </c>
      <c r="K83" s="1418">
        <v>1</v>
      </c>
      <c r="L83" s="1418">
        <v>0</v>
      </c>
      <c r="M83" s="1638">
        <v>0</v>
      </c>
      <c r="N83" s="1471">
        <v>69</v>
      </c>
      <c r="O83" s="1638">
        <v>0</v>
      </c>
      <c r="P83" s="1638">
        <f t="shared" si="32"/>
        <v>1006836</v>
      </c>
      <c r="Q83" s="1639">
        <v>5262</v>
      </c>
      <c r="R83" s="1489">
        <f t="shared" si="25"/>
        <v>5.2262731964292097E-3</v>
      </c>
      <c r="S83" s="1418">
        <v>0</v>
      </c>
      <c r="T83" s="1489">
        <f t="shared" si="25"/>
        <v>0</v>
      </c>
      <c r="U83" s="1418">
        <v>880121</v>
      </c>
      <c r="V83" s="1489">
        <f t="shared" si="33"/>
        <v>0.87414534243908637</v>
      </c>
      <c r="W83" s="1418">
        <v>121453</v>
      </c>
      <c r="X83" s="1421">
        <f t="shared" si="34"/>
        <v>0.12062838436448438</v>
      </c>
      <c r="Y83" s="1420">
        <v>0</v>
      </c>
      <c r="Z83" s="1421">
        <f t="shared" si="35"/>
        <v>0</v>
      </c>
      <c r="AA83" s="1420">
        <f t="shared" si="36"/>
        <v>1006836</v>
      </c>
      <c r="AB83" s="1420">
        <v>0</v>
      </c>
    </row>
    <row r="84" spans="1:28">
      <c r="A84" s="2846"/>
      <c r="B84" s="1459">
        <v>70</v>
      </c>
      <c r="C84" s="1459" t="s">
        <v>390</v>
      </c>
      <c r="D84" s="1459">
        <v>0</v>
      </c>
      <c r="E84" s="1459">
        <v>0</v>
      </c>
      <c r="F84" s="1459">
        <v>60731</v>
      </c>
      <c r="G84" s="1459">
        <v>0</v>
      </c>
      <c r="H84" s="1459">
        <v>0</v>
      </c>
      <c r="I84" s="1459">
        <v>0</v>
      </c>
      <c r="J84" s="1459">
        <v>0</v>
      </c>
      <c r="K84" s="1459">
        <v>0</v>
      </c>
      <c r="L84" s="1459">
        <v>0</v>
      </c>
      <c r="M84" s="1612">
        <v>0</v>
      </c>
      <c r="N84" s="1459">
        <v>70</v>
      </c>
      <c r="O84" s="1612">
        <v>0</v>
      </c>
      <c r="P84" s="1612">
        <f t="shared" si="32"/>
        <v>60731</v>
      </c>
      <c r="Q84" s="1613">
        <v>0</v>
      </c>
      <c r="R84" s="1464">
        <f t="shared" si="25"/>
        <v>0</v>
      </c>
      <c r="S84" s="1459">
        <v>0</v>
      </c>
      <c r="T84" s="1464">
        <f t="shared" si="25"/>
        <v>0</v>
      </c>
      <c r="U84" s="1459">
        <v>27137</v>
      </c>
      <c r="V84" s="1464">
        <f t="shared" si="33"/>
        <v>0.44683934069914871</v>
      </c>
      <c r="W84" s="1459">
        <v>33594</v>
      </c>
      <c r="X84" s="1614">
        <f t="shared" si="34"/>
        <v>0.55316065930085134</v>
      </c>
      <c r="Y84" s="1460">
        <v>0</v>
      </c>
      <c r="Z84" s="1614">
        <f t="shared" si="35"/>
        <v>0</v>
      </c>
      <c r="AA84" s="1460">
        <f t="shared" si="36"/>
        <v>60731</v>
      </c>
      <c r="AB84" s="1460">
        <v>0</v>
      </c>
    </row>
    <row r="85" spans="1:28">
      <c r="A85" s="2846"/>
      <c r="B85" s="1443">
        <v>71</v>
      </c>
      <c r="C85" s="1443" t="s">
        <v>1134</v>
      </c>
      <c r="D85" s="1443">
        <v>0</v>
      </c>
      <c r="E85" s="1443">
        <v>0</v>
      </c>
      <c r="F85" s="1443">
        <v>281050</v>
      </c>
      <c r="G85" s="1443">
        <v>0</v>
      </c>
      <c r="H85" s="1443">
        <v>0</v>
      </c>
      <c r="I85" s="1443">
        <v>0</v>
      </c>
      <c r="J85" s="1443">
        <v>0</v>
      </c>
      <c r="K85" s="1443">
        <v>0</v>
      </c>
      <c r="L85" s="1443">
        <v>0</v>
      </c>
      <c r="M85" s="1619">
        <v>0</v>
      </c>
      <c r="N85" s="1443">
        <v>71</v>
      </c>
      <c r="O85" s="1619">
        <v>0</v>
      </c>
      <c r="P85" s="1619">
        <f t="shared" si="32"/>
        <v>281050</v>
      </c>
      <c r="Q85" s="1620">
        <v>0</v>
      </c>
      <c r="R85" s="1483">
        <f t="shared" si="25"/>
        <v>0</v>
      </c>
      <c r="S85" s="1443">
        <v>148233</v>
      </c>
      <c r="T85" s="1483">
        <f t="shared" si="25"/>
        <v>1</v>
      </c>
      <c r="U85" s="1443">
        <v>0</v>
      </c>
      <c r="V85" s="1483">
        <f t="shared" si="33"/>
        <v>0</v>
      </c>
      <c r="W85" s="1443">
        <v>0</v>
      </c>
      <c r="X85" s="1446">
        <f t="shared" si="34"/>
        <v>0</v>
      </c>
      <c r="Y85" s="1444">
        <v>0</v>
      </c>
      <c r="Z85" s="1446">
        <f t="shared" si="35"/>
        <v>0</v>
      </c>
      <c r="AA85" s="1444">
        <f t="shared" si="36"/>
        <v>148233</v>
      </c>
      <c r="AB85" s="1444">
        <v>0</v>
      </c>
    </row>
    <row r="86" spans="1:28">
      <c r="A86" s="2846"/>
      <c r="B86" s="1436">
        <v>72</v>
      </c>
      <c r="C86" s="1436" t="s">
        <v>1135</v>
      </c>
      <c r="D86" s="1436">
        <v>0</v>
      </c>
      <c r="E86" s="1436">
        <v>0</v>
      </c>
      <c r="F86" s="1436">
        <v>14600</v>
      </c>
      <c r="G86" s="1436">
        <v>0</v>
      </c>
      <c r="H86" s="1436">
        <v>0</v>
      </c>
      <c r="I86" s="1436">
        <v>0</v>
      </c>
      <c r="J86" s="1436">
        <v>0</v>
      </c>
      <c r="K86" s="1436">
        <v>0</v>
      </c>
      <c r="L86" s="1436">
        <v>0</v>
      </c>
      <c r="M86" s="1621">
        <v>0</v>
      </c>
      <c r="N86" s="1436">
        <v>72</v>
      </c>
      <c r="O86" s="1621">
        <v>0</v>
      </c>
      <c r="P86" s="1621">
        <f t="shared" si="32"/>
        <v>14600</v>
      </c>
      <c r="Q86" s="1622">
        <v>0</v>
      </c>
      <c r="R86" s="1511">
        <f t="shared" si="25"/>
        <v>0</v>
      </c>
      <c r="S86" s="1436">
        <v>7992</v>
      </c>
      <c r="T86" s="1511">
        <f t="shared" si="25"/>
        <v>1</v>
      </c>
      <c r="U86" s="1436">
        <v>0</v>
      </c>
      <c r="V86" s="1511">
        <f t="shared" si="33"/>
        <v>0</v>
      </c>
      <c r="W86" s="1436">
        <v>0</v>
      </c>
      <c r="X86" s="1439">
        <f t="shared" si="34"/>
        <v>0</v>
      </c>
      <c r="Y86" s="1437">
        <v>0</v>
      </c>
      <c r="Z86" s="1439">
        <f t="shared" si="35"/>
        <v>0</v>
      </c>
      <c r="AA86" s="1437">
        <f t="shared" si="36"/>
        <v>7992</v>
      </c>
      <c r="AB86" s="1437">
        <v>0</v>
      </c>
    </row>
    <row r="87" spans="1:28">
      <c r="A87" s="2846"/>
      <c r="B87" s="1465">
        <v>73</v>
      </c>
      <c r="C87" s="1465" t="s">
        <v>392</v>
      </c>
      <c r="D87" s="1465">
        <v>0</v>
      </c>
      <c r="E87" s="1465">
        <v>0</v>
      </c>
      <c r="F87" s="1465">
        <v>474994</v>
      </c>
      <c r="G87" s="1465">
        <v>0</v>
      </c>
      <c r="H87" s="1465">
        <v>0</v>
      </c>
      <c r="I87" s="1465">
        <v>0</v>
      </c>
      <c r="J87" s="1465">
        <v>0</v>
      </c>
      <c r="K87" s="1465">
        <v>0</v>
      </c>
      <c r="L87" s="1465">
        <v>0</v>
      </c>
      <c r="M87" s="1616">
        <v>0</v>
      </c>
      <c r="N87" s="1465">
        <v>73</v>
      </c>
      <c r="O87" s="1616">
        <v>0</v>
      </c>
      <c r="P87" s="1616">
        <f t="shared" si="32"/>
        <v>474994</v>
      </c>
      <c r="Q87" s="1617">
        <v>0</v>
      </c>
      <c r="R87" s="1470">
        <f t="shared" si="25"/>
        <v>0</v>
      </c>
      <c r="S87" s="1465">
        <v>0</v>
      </c>
      <c r="T87" s="1470">
        <f t="shared" si="25"/>
        <v>0</v>
      </c>
      <c r="U87" s="1465">
        <v>454847</v>
      </c>
      <c r="V87" s="1470">
        <f t="shared" si="33"/>
        <v>1</v>
      </c>
      <c r="W87" s="1465">
        <v>0</v>
      </c>
      <c r="X87" s="1618">
        <f t="shared" si="34"/>
        <v>0</v>
      </c>
      <c r="Y87" s="1466">
        <v>0</v>
      </c>
      <c r="Z87" s="1618">
        <f t="shared" si="35"/>
        <v>0</v>
      </c>
      <c r="AA87" s="1466">
        <f t="shared" si="36"/>
        <v>454847</v>
      </c>
      <c r="AB87" s="1466">
        <v>0</v>
      </c>
    </row>
    <row r="88" spans="1:28">
      <c r="A88" s="2846"/>
      <c r="B88" s="1465">
        <v>74</v>
      </c>
      <c r="C88" s="1465" t="s">
        <v>393</v>
      </c>
      <c r="D88" s="1465">
        <v>0</v>
      </c>
      <c r="E88" s="1465">
        <v>0</v>
      </c>
      <c r="F88" s="1465">
        <v>76864</v>
      </c>
      <c r="G88" s="1465">
        <v>0</v>
      </c>
      <c r="H88" s="1465">
        <v>0</v>
      </c>
      <c r="I88" s="1465">
        <v>0</v>
      </c>
      <c r="J88" s="1465">
        <v>0</v>
      </c>
      <c r="K88" s="1465">
        <v>0</v>
      </c>
      <c r="L88" s="1465">
        <v>0</v>
      </c>
      <c r="M88" s="1616">
        <v>0</v>
      </c>
      <c r="N88" s="1465">
        <v>74</v>
      </c>
      <c r="O88" s="1616">
        <v>0</v>
      </c>
      <c r="P88" s="1616">
        <f t="shared" si="32"/>
        <v>76864</v>
      </c>
      <c r="Q88" s="1617">
        <v>0</v>
      </c>
      <c r="R88" s="1470">
        <f t="shared" si="25"/>
        <v>0</v>
      </c>
      <c r="S88" s="1465">
        <v>0</v>
      </c>
      <c r="T88" s="1470">
        <f t="shared" si="25"/>
        <v>0</v>
      </c>
      <c r="U88" s="1465">
        <v>76864</v>
      </c>
      <c r="V88" s="1470">
        <f t="shared" si="33"/>
        <v>1</v>
      </c>
      <c r="W88" s="1465">
        <v>0</v>
      </c>
      <c r="X88" s="1618">
        <f t="shared" si="34"/>
        <v>0</v>
      </c>
      <c r="Y88" s="1466">
        <v>0</v>
      </c>
      <c r="Z88" s="1618">
        <f t="shared" si="35"/>
        <v>0</v>
      </c>
      <c r="AA88" s="1466">
        <f t="shared" si="36"/>
        <v>76864</v>
      </c>
      <c r="AB88" s="1466">
        <v>0</v>
      </c>
    </row>
    <row r="89" spans="1:28">
      <c r="A89" s="2846"/>
      <c r="B89" s="1465">
        <v>75</v>
      </c>
      <c r="C89" s="1465" t="s">
        <v>394</v>
      </c>
      <c r="D89" s="1465">
        <v>0</v>
      </c>
      <c r="E89" s="1465">
        <v>0</v>
      </c>
      <c r="F89" s="1465">
        <v>268275</v>
      </c>
      <c r="G89" s="1465">
        <v>0</v>
      </c>
      <c r="H89" s="1465">
        <v>0</v>
      </c>
      <c r="I89" s="1465">
        <v>0</v>
      </c>
      <c r="J89" s="1465">
        <v>0</v>
      </c>
      <c r="K89" s="1465">
        <v>0</v>
      </c>
      <c r="L89" s="1465">
        <v>0</v>
      </c>
      <c r="M89" s="1616">
        <v>0</v>
      </c>
      <c r="N89" s="1465">
        <v>75</v>
      </c>
      <c r="O89" s="1616">
        <v>47815</v>
      </c>
      <c r="P89" s="1616">
        <f t="shared" si="32"/>
        <v>316090</v>
      </c>
      <c r="Q89" s="1617">
        <v>0</v>
      </c>
      <c r="R89" s="1470">
        <f t="shared" si="25"/>
        <v>0</v>
      </c>
      <c r="S89" s="1465">
        <v>12775</v>
      </c>
      <c r="T89" s="1470">
        <f t="shared" si="25"/>
        <v>4.7619047619047616E-2</v>
      </c>
      <c r="U89" s="1465">
        <v>255500</v>
      </c>
      <c r="V89" s="1470">
        <f t="shared" si="33"/>
        <v>0.95238095238095233</v>
      </c>
      <c r="W89" s="1465">
        <v>0</v>
      </c>
      <c r="X89" s="1618">
        <f t="shared" si="34"/>
        <v>0</v>
      </c>
      <c r="Y89" s="1466">
        <v>0</v>
      </c>
      <c r="Z89" s="1618">
        <f t="shared" si="35"/>
        <v>0</v>
      </c>
      <c r="AA89" s="1466">
        <f t="shared" si="36"/>
        <v>268275</v>
      </c>
      <c r="AB89" s="1466">
        <v>0</v>
      </c>
    </row>
    <row r="90" spans="1:28">
      <c r="A90" s="2846"/>
      <c r="B90" s="1465">
        <v>76</v>
      </c>
      <c r="C90" s="1453" t="s">
        <v>395</v>
      </c>
      <c r="D90" s="1465">
        <v>0</v>
      </c>
      <c r="E90" s="1465">
        <v>0</v>
      </c>
      <c r="F90" s="1465">
        <v>189853</v>
      </c>
      <c r="G90" s="1465">
        <v>3083</v>
      </c>
      <c r="H90" s="1465">
        <v>0</v>
      </c>
      <c r="I90" s="1465">
        <v>0</v>
      </c>
      <c r="J90" s="1465">
        <v>0</v>
      </c>
      <c r="K90" s="1465">
        <v>0</v>
      </c>
      <c r="L90" s="1465">
        <v>0</v>
      </c>
      <c r="M90" s="1616">
        <v>0</v>
      </c>
      <c r="N90" s="1443">
        <v>76</v>
      </c>
      <c r="O90" s="1616">
        <v>0</v>
      </c>
      <c r="P90" s="1616">
        <f t="shared" si="32"/>
        <v>192936</v>
      </c>
      <c r="Q90" s="1636">
        <v>0</v>
      </c>
      <c r="R90" s="1492">
        <f t="shared" si="25"/>
        <v>0</v>
      </c>
      <c r="S90" s="1453">
        <v>192936</v>
      </c>
      <c r="T90" s="1492">
        <f t="shared" si="25"/>
        <v>1</v>
      </c>
      <c r="U90" s="1453">
        <v>0</v>
      </c>
      <c r="V90" s="1492">
        <f t="shared" si="33"/>
        <v>0</v>
      </c>
      <c r="W90" s="1453">
        <v>0</v>
      </c>
      <c r="X90" s="1455">
        <f t="shared" si="34"/>
        <v>0</v>
      </c>
      <c r="Y90" s="1452">
        <v>0</v>
      </c>
      <c r="Z90" s="1455">
        <f t="shared" si="35"/>
        <v>0</v>
      </c>
      <c r="AA90" s="1452">
        <f t="shared" si="36"/>
        <v>192936</v>
      </c>
      <c r="AB90" s="1452">
        <v>0</v>
      </c>
    </row>
    <row r="91" spans="1:28" ht="14.25" thickBot="1">
      <c r="A91" s="2846"/>
      <c r="B91" s="1443">
        <v>77</v>
      </c>
      <c r="C91" s="1459" t="s">
        <v>398</v>
      </c>
      <c r="D91" s="1465">
        <v>0</v>
      </c>
      <c r="E91" s="1465">
        <v>0</v>
      </c>
      <c r="F91" s="1465">
        <v>6471</v>
      </c>
      <c r="G91" s="1465">
        <v>0</v>
      </c>
      <c r="H91" s="1465">
        <v>0</v>
      </c>
      <c r="I91" s="1465">
        <v>0</v>
      </c>
      <c r="J91" s="1465">
        <v>31106</v>
      </c>
      <c r="K91" s="1465">
        <v>2</v>
      </c>
      <c r="L91" s="1465">
        <v>0</v>
      </c>
      <c r="M91" s="1616">
        <v>0</v>
      </c>
      <c r="N91" s="1459">
        <v>77</v>
      </c>
      <c r="O91" s="1616">
        <v>18532</v>
      </c>
      <c r="P91" s="1616">
        <f t="shared" si="32"/>
        <v>56109</v>
      </c>
      <c r="Q91" s="1613">
        <v>49831</v>
      </c>
      <c r="R91" s="1464">
        <f t="shared" si="25"/>
        <v>0.88811064178652266</v>
      </c>
      <c r="S91" s="1459">
        <v>6278</v>
      </c>
      <c r="T91" s="1464">
        <f t="shared" si="25"/>
        <v>0.11188935821347734</v>
      </c>
      <c r="U91" s="1459">
        <v>0</v>
      </c>
      <c r="V91" s="1464">
        <f t="shared" si="33"/>
        <v>0</v>
      </c>
      <c r="W91" s="1459">
        <v>0</v>
      </c>
      <c r="X91" s="1614">
        <f t="shared" si="34"/>
        <v>0</v>
      </c>
      <c r="Y91" s="1460">
        <v>0</v>
      </c>
      <c r="Z91" s="1614">
        <f t="shared" si="35"/>
        <v>0</v>
      </c>
      <c r="AA91" s="1460">
        <f t="shared" si="36"/>
        <v>56109</v>
      </c>
      <c r="AB91" s="1460">
        <v>0</v>
      </c>
    </row>
    <row r="92" spans="1:28" ht="14.25" thickTop="1">
      <c r="A92" s="2846"/>
      <c r="B92" s="1493"/>
      <c r="C92" s="1494" t="s">
        <v>113</v>
      </c>
      <c r="D92" s="1628">
        <f>SUM(D81:D91)</f>
        <v>0</v>
      </c>
      <c r="E92" s="1628">
        <f t="shared" ref="E92:M92" si="37">SUM(E81:E91)</f>
        <v>170324</v>
      </c>
      <c r="F92" s="1628">
        <f t="shared" si="37"/>
        <v>2424589</v>
      </c>
      <c r="G92" s="1628">
        <f t="shared" si="37"/>
        <v>38757</v>
      </c>
      <c r="H92" s="1628">
        <f t="shared" si="37"/>
        <v>0</v>
      </c>
      <c r="I92" s="1628">
        <f t="shared" si="37"/>
        <v>0</v>
      </c>
      <c r="J92" s="1628">
        <f t="shared" si="37"/>
        <v>174372</v>
      </c>
      <c r="K92" s="1628">
        <f t="shared" si="37"/>
        <v>11</v>
      </c>
      <c r="L92" s="1628">
        <f t="shared" si="37"/>
        <v>0</v>
      </c>
      <c r="M92" s="1628">
        <f t="shared" si="37"/>
        <v>0</v>
      </c>
      <c r="N92" s="1628"/>
      <c r="O92" s="1628">
        <f>SUM(O81:O91)</f>
        <v>265789</v>
      </c>
      <c r="P92" s="1628">
        <f>SUM(P81:P91)</f>
        <v>3073831</v>
      </c>
      <c r="Q92" s="1628">
        <f>SUM(Q81:Q91)</f>
        <v>196863</v>
      </c>
      <c r="R92" s="1629">
        <f t="shared" si="25"/>
        <v>6.9968790684333815E-2</v>
      </c>
      <c r="S92" s="1628">
        <f>SUM(S81:S91)</f>
        <v>514594</v>
      </c>
      <c r="T92" s="1629">
        <f t="shared" si="25"/>
        <v>0.18289632827608071</v>
      </c>
      <c r="U92" s="1628">
        <f>SUM(U81:U91)</f>
        <v>1920613</v>
      </c>
      <c r="V92" s="1629">
        <f t="shared" si="33"/>
        <v>0.68262176733368096</v>
      </c>
      <c r="W92" s="1628">
        <f>SUM(W81:W91)</f>
        <v>181513</v>
      </c>
      <c r="X92" s="1629">
        <f t="shared" si="34"/>
        <v>6.451311370590454E-2</v>
      </c>
      <c r="Y92" s="1628">
        <f>SUM(Y81:Y91)</f>
        <v>0</v>
      </c>
      <c r="Z92" s="1629">
        <f t="shared" si="35"/>
        <v>0</v>
      </c>
      <c r="AA92" s="1628">
        <f>SUM(AA81:AA91)</f>
        <v>2813583</v>
      </c>
      <c r="AB92" s="1628">
        <f>SUM(AB81:AB91)</f>
        <v>0</v>
      </c>
    </row>
    <row r="93" spans="1:28">
      <c r="A93" s="2849"/>
      <c r="B93" s="1501"/>
      <c r="C93" s="1502"/>
      <c r="D93" s="1529"/>
      <c r="E93" s="1529"/>
      <c r="F93" s="1529"/>
      <c r="G93" s="1529"/>
      <c r="H93" s="1529"/>
      <c r="I93" s="1529"/>
      <c r="J93" s="1529"/>
      <c r="K93" s="1529"/>
      <c r="L93" s="1529"/>
      <c r="M93" s="1649"/>
      <c r="N93" s="1501"/>
      <c r="O93" s="1649"/>
      <c r="P93" s="1649"/>
      <c r="Q93" s="1631"/>
      <c r="R93" s="1632"/>
      <c r="S93" s="1503"/>
      <c r="T93" s="1632"/>
      <c r="U93" s="1529"/>
      <c r="V93" s="1650"/>
      <c r="W93" s="1529"/>
      <c r="X93" s="1651"/>
      <c r="Y93" s="1529"/>
      <c r="Z93" s="1651"/>
      <c r="AA93" s="1529"/>
      <c r="AB93" s="1529"/>
    </row>
    <row r="94" spans="1:28">
      <c r="A94" s="2848" t="s">
        <v>1138</v>
      </c>
      <c r="B94" s="1459">
        <v>78</v>
      </c>
      <c r="C94" s="1459" t="s">
        <v>1212</v>
      </c>
      <c r="D94" s="1459">
        <v>0</v>
      </c>
      <c r="E94" s="1459">
        <v>0</v>
      </c>
      <c r="F94" s="1459">
        <v>717590</v>
      </c>
      <c r="G94" s="1459">
        <v>0</v>
      </c>
      <c r="H94" s="1459">
        <v>0</v>
      </c>
      <c r="I94" s="1459">
        <v>0</v>
      </c>
      <c r="J94" s="1459">
        <v>40880</v>
      </c>
      <c r="K94" s="1459">
        <v>3</v>
      </c>
      <c r="L94" s="1459">
        <v>0</v>
      </c>
      <c r="M94" s="1612">
        <v>0</v>
      </c>
      <c r="N94" s="1459">
        <v>78</v>
      </c>
      <c r="O94" s="1612">
        <v>0</v>
      </c>
      <c r="P94" s="1612">
        <f t="shared" ref="P94:P112" si="38">D94+E94+F94+G94+H94+J94+L94+M94+O94</f>
        <v>758470</v>
      </c>
      <c r="Q94" s="1613">
        <v>38690</v>
      </c>
      <c r="R94" s="1464">
        <f t="shared" ref="R94:T115" si="39">Q94/$AA94</f>
        <v>5.4808686659772489E-2</v>
      </c>
      <c r="S94" s="1459">
        <v>73000</v>
      </c>
      <c r="T94" s="1464">
        <f t="shared" ref="T94:T113" si="40">S94/$AA94</f>
        <v>0.10341261633919338</v>
      </c>
      <c r="U94" s="1459">
        <v>2190</v>
      </c>
      <c r="V94" s="1464">
        <f t="shared" ref="V94:V113" si="41">U94/$AA94</f>
        <v>3.1023784901758012E-3</v>
      </c>
      <c r="W94" s="1459">
        <v>592030</v>
      </c>
      <c r="X94" s="1614">
        <f t="shared" ref="X94:X113" si="42">W94/$AA94</f>
        <v>0.83867631851085833</v>
      </c>
      <c r="Y94" s="1460">
        <v>0</v>
      </c>
      <c r="Z94" s="1614">
        <f t="shared" ref="Z94:Z113" si="43">Y94/$AA94</f>
        <v>0</v>
      </c>
      <c r="AA94" s="1460">
        <f t="shared" ref="AA94:AA112" si="44">Q94+S94+U94+W94+Y94</f>
        <v>705910</v>
      </c>
      <c r="AB94" s="1460">
        <v>0</v>
      </c>
    </row>
    <row r="95" spans="1:28">
      <c r="A95" s="2846"/>
      <c r="B95" s="1465">
        <v>79</v>
      </c>
      <c r="C95" s="1465" t="s">
        <v>402</v>
      </c>
      <c r="D95" s="1465">
        <v>0</v>
      </c>
      <c r="E95" s="1465">
        <v>0</v>
      </c>
      <c r="F95" s="1465">
        <v>350526</v>
      </c>
      <c r="G95" s="1465">
        <v>296891</v>
      </c>
      <c r="H95" s="1465">
        <v>0</v>
      </c>
      <c r="I95" s="1465">
        <v>0</v>
      </c>
      <c r="J95" s="1465">
        <v>0</v>
      </c>
      <c r="K95" s="1465">
        <v>0</v>
      </c>
      <c r="L95" s="1465">
        <v>0</v>
      </c>
      <c r="M95" s="1616">
        <v>0</v>
      </c>
      <c r="N95" s="1465">
        <v>79</v>
      </c>
      <c r="O95" s="1616">
        <v>326638</v>
      </c>
      <c r="P95" s="1616">
        <f t="shared" si="38"/>
        <v>974055</v>
      </c>
      <c r="Q95" s="1617">
        <v>347229</v>
      </c>
      <c r="R95" s="1470">
        <f t="shared" si="39"/>
        <v>0.56716747030459835</v>
      </c>
      <c r="S95" s="1465">
        <v>0</v>
      </c>
      <c r="T95" s="1470">
        <f t="shared" si="40"/>
        <v>0</v>
      </c>
      <c r="U95" s="1465">
        <v>264987</v>
      </c>
      <c r="V95" s="1470">
        <f t="shared" si="41"/>
        <v>0.43283252969540165</v>
      </c>
      <c r="W95" s="1465">
        <v>0</v>
      </c>
      <c r="X95" s="1618">
        <f t="shared" si="42"/>
        <v>0</v>
      </c>
      <c r="Y95" s="1466">
        <v>0</v>
      </c>
      <c r="Z95" s="1618">
        <f t="shared" si="43"/>
        <v>0</v>
      </c>
      <c r="AA95" s="1466">
        <f t="shared" si="44"/>
        <v>612216</v>
      </c>
      <c r="AB95" s="1466">
        <v>0</v>
      </c>
    </row>
    <row r="96" spans="1:28">
      <c r="A96" s="2846"/>
      <c r="B96" s="1418">
        <v>80</v>
      </c>
      <c r="C96" s="1652" t="s">
        <v>1141</v>
      </c>
      <c r="D96" s="1577">
        <v>0</v>
      </c>
      <c r="E96" s="1577">
        <v>0</v>
      </c>
      <c r="F96" s="1577">
        <v>591300</v>
      </c>
      <c r="G96" s="1577">
        <v>0</v>
      </c>
      <c r="H96" s="1577">
        <v>0</v>
      </c>
      <c r="I96" s="1577">
        <v>0</v>
      </c>
      <c r="J96" s="1577">
        <v>0</v>
      </c>
      <c r="K96" s="1577">
        <v>0</v>
      </c>
      <c r="L96" s="1577">
        <v>0</v>
      </c>
      <c r="M96" s="1653">
        <v>0</v>
      </c>
      <c r="N96" s="1443">
        <v>80</v>
      </c>
      <c r="O96" s="1653">
        <v>0</v>
      </c>
      <c r="P96" s="1653">
        <f t="shared" si="38"/>
        <v>591300</v>
      </c>
      <c r="Q96" s="1654">
        <v>0</v>
      </c>
      <c r="R96" s="1655">
        <f t="shared" si="39"/>
        <v>0</v>
      </c>
      <c r="S96" s="1577">
        <v>0</v>
      </c>
      <c r="T96" s="1655">
        <f t="shared" si="40"/>
        <v>0</v>
      </c>
      <c r="U96" s="1577">
        <v>321127</v>
      </c>
      <c r="V96" s="1655">
        <f t="shared" si="41"/>
        <v>1</v>
      </c>
      <c r="W96" s="1577">
        <v>0</v>
      </c>
      <c r="X96" s="1656">
        <f t="shared" si="42"/>
        <v>0</v>
      </c>
      <c r="Y96" s="1657">
        <v>0</v>
      </c>
      <c r="Z96" s="1656">
        <f t="shared" si="43"/>
        <v>0</v>
      </c>
      <c r="AA96" s="1657">
        <f t="shared" si="44"/>
        <v>321127</v>
      </c>
      <c r="AB96" s="1657">
        <v>0</v>
      </c>
    </row>
    <row r="97" spans="1:28">
      <c r="A97" s="2846"/>
      <c r="B97" s="1427">
        <v>81</v>
      </c>
      <c r="C97" s="1555" t="s">
        <v>1142</v>
      </c>
      <c r="D97" s="1554">
        <v>0</v>
      </c>
      <c r="E97" s="1554">
        <v>0</v>
      </c>
      <c r="F97" s="1554">
        <v>0</v>
      </c>
      <c r="G97" s="1554">
        <v>83950</v>
      </c>
      <c r="H97" s="1554">
        <v>0</v>
      </c>
      <c r="I97" s="1554">
        <v>0</v>
      </c>
      <c r="J97" s="1554">
        <v>0</v>
      </c>
      <c r="K97" s="1554">
        <v>0</v>
      </c>
      <c r="L97" s="1554">
        <v>0</v>
      </c>
      <c r="M97" s="1658">
        <v>0</v>
      </c>
      <c r="N97" s="1428">
        <v>81</v>
      </c>
      <c r="O97" s="1658">
        <v>0</v>
      </c>
      <c r="P97" s="1658">
        <f t="shared" si="38"/>
        <v>83950</v>
      </c>
      <c r="Q97" s="1659">
        <v>79570</v>
      </c>
      <c r="R97" s="1558">
        <f t="shared" si="39"/>
        <v>1</v>
      </c>
      <c r="S97" s="1554">
        <v>0</v>
      </c>
      <c r="T97" s="1558">
        <f t="shared" si="40"/>
        <v>0</v>
      </c>
      <c r="U97" s="1554">
        <v>0</v>
      </c>
      <c r="V97" s="1558">
        <f t="shared" si="41"/>
        <v>0</v>
      </c>
      <c r="W97" s="1554">
        <v>0</v>
      </c>
      <c r="X97" s="1660">
        <f t="shared" si="42"/>
        <v>0</v>
      </c>
      <c r="Y97" s="1661">
        <v>0</v>
      </c>
      <c r="Z97" s="1660">
        <f t="shared" si="43"/>
        <v>0</v>
      </c>
      <c r="AA97" s="1661">
        <f t="shared" si="44"/>
        <v>79570</v>
      </c>
      <c r="AB97" s="1661">
        <v>0</v>
      </c>
    </row>
    <row r="98" spans="1:28">
      <c r="A98" s="2846"/>
      <c r="B98" s="1427">
        <v>82</v>
      </c>
      <c r="C98" s="1427" t="s">
        <v>1143</v>
      </c>
      <c r="D98" s="1427">
        <v>0</v>
      </c>
      <c r="E98" s="1427">
        <v>0</v>
      </c>
      <c r="F98" s="1427">
        <v>0</v>
      </c>
      <c r="G98" s="1427">
        <v>17082</v>
      </c>
      <c r="H98" s="1427">
        <v>0</v>
      </c>
      <c r="I98" s="1427">
        <v>0</v>
      </c>
      <c r="J98" s="1427">
        <v>0</v>
      </c>
      <c r="K98" s="1427">
        <v>0</v>
      </c>
      <c r="L98" s="1427">
        <v>0</v>
      </c>
      <c r="M98" s="1624">
        <v>0</v>
      </c>
      <c r="N98" s="1427">
        <v>82</v>
      </c>
      <c r="O98" s="1624">
        <v>0</v>
      </c>
      <c r="P98" s="1624">
        <f t="shared" si="38"/>
        <v>17082</v>
      </c>
      <c r="Q98" s="1625">
        <v>15695</v>
      </c>
      <c r="R98" s="1479">
        <f t="shared" si="39"/>
        <v>1</v>
      </c>
      <c r="S98" s="1427">
        <v>0</v>
      </c>
      <c r="T98" s="1479">
        <f t="shared" si="40"/>
        <v>0</v>
      </c>
      <c r="U98" s="1427">
        <v>0</v>
      </c>
      <c r="V98" s="1479">
        <f t="shared" si="41"/>
        <v>0</v>
      </c>
      <c r="W98" s="1427">
        <v>0</v>
      </c>
      <c r="X98" s="1520">
        <f t="shared" si="42"/>
        <v>0</v>
      </c>
      <c r="Y98" s="1435">
        <v>0</v>
      </c>
      <c r="Z98" s="1520">
        <f t="shared" si="43"/>
        <v>0</v>
      </c>
      <c r="AA98" s="1435">
        <f t="shared" si="44"/>
        <v>15695</v>
      </c>
      <c r="AB98" s="1435">
        <v>0</v>
      </c>
    </row>
    <row r="99" spans="1:28">
      <c r="A99" s="2846"/>
      <c r="B99" s="1427">
        <v>83</v>
      </c>
      <c r="C99" s="1427" t="s">
        <v>1144</v>
      </c>
      <c r="D99" s="1427">
        <v>0</v>
      </c>
      <c r="E99" s="1427">
        <v>0</v>
      </c>
      <c r="F99" s="1427">
        <v>0</v>
      </c>
      <c r="G99" s="1427">
        <v>153300</v>
      </c>
      <c r="H99" s="1427">
        <v>0</v>
      </c>
      <c r="I99" s="1427">
        <v>0</v>
      </c>
      <c r="J99" s="1427">
        <v>0</v>
      </c>
      <c r="K99" s="1427">
        <v>0</v>
      </c>
      <c r="L99" s="1427">
        <v>0</v>
      </c>
      <c r="M99" s="1624">
        <v>0</v>
      </c>
      <c r="N99" s="1427">
        <v>83</v>
      </c>
      <c r="O99" s="1624">
        <v>0</v>
      </c>
      <c r="P99" s="1624">
        <f t="shared" si="38"/>
        <v>153300</v>
      </c>
      <c r="Q99" s="1625">
        <v>100740</v>
      </c>
      <c r="R99" s="1479">
        <f t="shared" si="39"/>
        <v>1</v>
      </c>
      <c r="S99" s="1427">
        <v>0</v>
      </c>
      <c r="T99" s="1479">
        <f t="shared" si="40"/>
        <v>0</v>
      </c>
      <c r="U99" s="1427">
        <v>0</v>
      </c>
      <c r="V99" s="1479">
        <f t="shared" si="41"/>
        <v>0</v>
      </c>
      <c r="W99" s="1427">
        <v>0</v>
      </c>
      <c r="X99" s="1520">
        <f t="shared" si="42"/>
        <v>0</v>
      </c>
      <c r="Y99" s="1435">
        <v>0</v>
      </c>
      <c r="Z99" s="1520">
        <f t="shared" si="43"/>
        <v>0</v>
      </c>
      <c r="AA99" s="1435">
        <f t="shared" si="44"/>
        <v>100740</v>
      </c>
      <c r="AB99" s="1435">
        <v>0</v>
      </c>
    </row>
    <row r="100" spans="1:28">
      <c r="A100" s="2846"/>
      <c r="B100" s="1427">
        <v>84</v>
      </c>
      <c r="C100" s="1427" t="s">
        <v>1145</v>
      </c>
      <c r="D100" s="1427">
        <v>0</v>
      </c>
      <c r="E100" s="1427">
        <v>0</v>
      </c>
      <c r="F100" s="1427">
        <v>34310</v>
      </c>
      <c r="G100" s="1427">
        <v>0</v>
      </c>
      <c r="H100" s="1427">
        <v>0</v>
      </c>
      <c r="I100" s="1427">
        <v>0</v>
      </c>
      <c r="J100" s="1427">
        <v>0</v>
      </c>
      <c r="K100" s="1427">
        <v>0</v>
      </c>
      <c r="L100" s="1427">
        <v>0</v>
      </c>
      <c r="M100" s="1624">
        <v>0</v>
      </c>
      <c r="N100" s="1427">
        <v>84</v>
      </c>
      <c r="O100" s="1624">
        <v>0</v>
      </c>
      <c r="P100" s="1624">
        <f t="shared" si="38"/>
        <v>34310</v>
      </c>
      <c r="Q100" s="1625">
        <v>0</v>
      </c>
      <c r="R100" s="1479">
        <f t="shared" si="39"/>
        <v>0</v>
      </c>
      <c r="S100" s="1427">
        <v>28105</v>
      </c>
      <c r="T100" s="1479">
        <f t="shared" si="40"/>
        <v>1</v>
      </c>
      <c r="U100" s="1427">
        <v>0</v>
      </c>
      <c r="V100" s="1479">
        <f t="shared" si="41"/>
        <v>0</v>
      </c>
      <c r="W100" s="1427">
        <v>0</v>
      </c>
      <c r="X100" s="1520">
        <f t="shared" si="42"/>
        <v>0</v>
      </c>
      <c r="Y100" s="1435">
        <v>0</v>
      </c>
      <c r="Z100" s="1520">
        <f t="shared" si="43"/>
        <v>0</v>
      </c>
      <c r="AA100" s="1435">
        <f t="shared" si="44"/>
        <v>28105</v>
      </c>
      <c r="AB100" s="1435">
        <v>0</v>
      </c>
    </row>
    <row r="101" spans="1:28">
      <c r="A101" s="2846"/>
      <c r="B101" s="1443">
        <v>85</v>
      </c>
      <c r="C101" s="1443" t="s">
        <v>1146</v>
      </c>
      <c r="D101" s="1443">
        <v>0</v>
      </c>
      <c r="E101" s="1443">
        <v>0</v>
      </c>
      <c r="F101" s="1443">
        <v>277400</v>
      </c>
      <c r="G101" s="1443">
        <v>0</v>
      </c>
      <c r="H101" s="1443">
        <v>0</v>
      </c>
      <c r="I101" s="1443">
        <v>0</v>
      </c>
      <c r="J101" s="1443">
        <v>0</v>
      </c>
      <c r="K101" s="1443">
        <v>0</v>
      </c>
      <c r="L101" s="1443">
        <v>0</v>
      </c>
      <c r="M101" s="1619">
        <v>0</v>
      </c>
      <c r="N101" s="1453">
        <v>85</v>
      </c>
      <c r="O101" s="1619">
        <v>0</v>
      </c>
      <c r="P101" s="1619">
        <f t="shared" si="38"/>
        <v>277400</v>
      </c>
      <c r="Q101" s="1620">
        <v>0</v>
      </c>
      <c r="R101" s="1483">
        <f t="shared" si="39"/>
        <v>0</v>
      </c>
      <c r="S101" s="1443">
        <v>0</v>
      </c>
      <c r="T101" s="1483">
        <f t="shared" si="40"/>
        <v>0</v>
      </c>
      <c r="U101" s="1443">
        <v>155052</v>
      </c>
      <c r="V101" s="1483">
        <f t="shared" si="41"/>
        <v>0.6</v>
      </c>
      <c r="W101" s="1443">
        <v>103368</v>
      </c>
      <c r="X101" s="1446">
        <f t="shared" si="42"/>
        <v>0.4</v>
      </c>
      <c r="Y101" s="1444">
        <v>0</v>
      </c>
      <c r="Z101" s="1446">
        <f t="shared" si="43"/>
        <v>0</v>
      </c>
      <c r="AA101" s="1444">
        <f t="shared" si="44"/>
        <v>258420</v>
      </c>
      <c r="AB101" s="1444">
        <v>0</v>
      </c>
    </row>
    <row r="102" spans="1:28">
      <c r="A102" s="2846"/>
      <c r="B102" s="1427">
        <v>86</v>
      </c>
      <c r="C102" s="1427" t="s">
        <v>1147</v>
      </c>
      <c r="D102" s="1427">
        <v>0</v>
      </c>
      <c r="E102" s="1427">
        <v>0</v>
      </c>
      <c r="F102" s="1427">
        <v>0</v>
      </c>
      <c r="G102" s="1427">
        <v>0</v>
      </c>
      <c r="H102" s="1427">
        <v>0</v>
      </c>
      <c r="I102" s="1427">
        <v>0</v>
      </c>
      <c r="J102" s="1427">
        <v>0</v>
      </c>
      <c r="K102" s="1427">
        <v>0</v>
      </c>
      <c r="L102" s="1427">
        <v>0</v>
      </c>
      <c r="M102" s="1624">
        <v>0</v>
      </c>
      <c r="N102" s="1427">
        <v>86</v>
      </c>
      <c r="O102" s="1624">
        <v>476098</v>
      </c>
      <c r="P102" s="1624">
        <f t="shared" si="38"/>
        <v>476098</v>
      </c>
      <c r="Q102" s="1620">
        <v>431350</v>
      </c>
      <c r="R102" s="1483">
        <f t="shared" si="39"/>
        <v>1</v>
      </c>
      <c r="S102" s="1443">
        <v>0</v>
      </c>
      <c r="T102" s="1483">
        <f t="shared" si="40"/>
        <v>0</v>
      </c>
      <c r="U102" s="1443">
        <v>0</v>
      </c>
      <c r="V102" s="1483">
        <f t="shared" si="41"/>
        <v>0</v>
      </c>
      <c r="W102" s="1443">
        <v>0</v>
      </c>
      <c r="X102" s="1446">
        <f t="shared" si="42"/>
        <v>0</v>
      </c>
      <c r="Y102" s="1444">
        <v>0</v>
      </c>
      <c r="Z102" s="1446">
        <f t="shared" si="43"/>
        <v>0</v>
      </c>
      <c r="AA102" s="1444">
        <f t="shared" si="44"/>
        <v>431350</v>
      </c>
      <c r="AB102" s="1444">
        <v>0</v>
      </c>
    </row>
    <row r="103" spans="1:28">
      <c r="A103" s="2846"/>
      <c r="B103" s="1427">
        <v>87</v>
      </c>
      <c r="C103" s="1427" t="s">
        <v>1148</v>
      </c>
      <c r="D103" s="1427">
        <v>0</v>
      </c>
      <c r="E103" s="1427">
        <v>0</v>
      </c>
      <c r="F103" s="1427">
        <v>0</v>
      </c>
      <c r="G103" s="1427">
        <v>0</v>
      </c>
      <c r="H103" s="1427">
        <v>21900</v>
      </c>
      <c r="I103" s="1427">
        <v>1</v>
      </c>
      <c r="J103" s="1427">
        <v>164250</v>
      </c>
      <c r="K103" s="1427">
        <v>1</v>
      </c>
      <c r="L103" s="1427">
        <v>0</v>
      </c>
      <c r="M103" s="1624">
        <v>0</v>
      </c>
      <c r="N103" s="1427">
        <v>87</v>
      </c>
      <c r="O103" s="1624">
        <v>0</v>
      </c>
      <c r="P103" s="1624">
        <f t="shared" si="38"/>
        <v>186150</v>
      </c>
      <c r="Q103" s="1625">
        <v>186150</v>
      </c>
      <c r="R103" s="1479">
        <f t="shared" si="39"/>
        <v>1</v>
      </c>
      <c r="S103" s="1427">
        <v>0</v>
      </c>
      <c r="T103" s="1479">
        <f t="shared" si="40"/>
        <v>0</v>
      </c>
      <c r="U103" s="1427">
        <v>0</v>
      </c>
      <c r="V103" s="1479">
        <f t="shared" si="41"/>
        <v>0</v>
      </c>
      <c r="W103" s="1427">
        <v>0</v>
      </c>
      <c r="X103" s="1520">
        <f t="shared" si="42"/>
        <v>0</v>
      </c>
      <c r="Y103" s="1435">
        <v>0</v>
      </c>
      <c r="Z103" s="1520">
        <f t="shared" si="43"/>
        <v>0</v>
      </c>
      <c r="AA103" s="1435">
        <f t="shared" si="44"/>
        <v>186150</v>
      </c>
      <c r="AB103" s="1435">
        <v>0</v>
      </c>
    </row>
    <row r="104" spans="1:28">
      <c r="A104" s="2846"/>
      <c r="B104" s="1427">
        <v>88</v>
      </c>
      <c r="C104" s="1427" t="s">
        <v>1149</v>
      </c>
      <c r="D104" s="1427">
        <v>0</v>
      </c>
      <c r="E104" s="1427">
        <v>0</v>
      </c>
      <c r="F104" s="1427">
        <v>0</v>
      </c>
      <c r="G104" s="1427">
        <v>0</v>
      </c>
      <c r="H104" s="1427">
        <v>0</v>
      </c>
      <c r="I104" s="1427">
        <v>0</v>
      </c>
      <c r="J104" s="1427">
        <v>0</v>
      </c>
      <c r="K104" s="1427">
        <v>0</v>
      </c>
      <c r="L104" s="1427">
        <v>0</v>
      </c>
      <c r="M104" s="1624">
        <v>0</v>
      </c>
      <c r="N104" s="1427">
        <v>88</v>
      </c>
      <c r="O104" s="1624">
        <v>677805</v>
      </c>
      <c r="P104" s="1624">
        <f t="shared" si="38"/>
        <v>677805</v>
      </c>
      <c r="Q104" s="1625">
        <v>551880</v>
      </c>
      <c r="R104" s="1479">
        <f t="shared" si="39"/>
        <v>1</v>
      </c>
      <c r="S104" s="1427">
        <v>0</v>
      </c>
      <c r="T104" s="1479">
        <f t="shared" si="40"/>
        <v>0</v>
      </c>
      <c r="U104" s="1427">
        <v>0</v>
      </c>
      <c r="V104" s="1479">
        <f t="shared" si="41"/>
        <v>0</v>
      </c>
      <c r="W104" s="1427">
        <v>0</v>
      </c>
      <c r="X104" s="1520">
        <f t="shared" si="42"/>
        <v>0</v>
      </c>
      <c r="Y104" s="1435">
        <v>0</v>
      </c>
      <c r="Z104" s="1520">
        <f t="shared" si="43"/>
        <v>0</v>
      </c>
      <c r="AA104" s="1435">
        <f t="shared" si="44"/>
        <v>551880</v>
      </c>
      <c r="AB104" s="1435">
        <v>0</v>
      </c>
    </row>
    <row r="105" spans="1:28">
      <c r="A105" s="2846"/>
      <c r="B105" s="1427">
        <v>89</v>
      </c>
      <c r="C105" s="1427" t="s">
        <v>1150</v>
      </c>
      <c r="D105" s="1427">
        <v>0</v>
      </c>
      <c r="E105" s="1427">
        <v>0</v>
      </c>
      <c r="F105" s="1427">
        <v>34310</v>
      </c>
      <c r="G105" s="1427">
        <v>0</v>
      </c>
      <c r="H105" s="1427">
        <v>0</v>
      </c>
      <c r="I105" s="1427">
        <v>0</v>
      </c>
      <c r="J105" s="1427">
        <v>0</v>
      </c>
      <c r="K105" s="1427">
        <v>0</v>
      </c>
      <c r="L105" s="1427">
        <v>0</v>
      </c>
      <c r="M105" s="1624">
        <v>0</v>
      </c>
      <c r="N105" s="1427">
        <v>89</v>
      </c>
      <c r="O105" s="1624">
        <v>0</v>
      </c>
      <c r="P105" s="1624">
        <f t="shared" si="38"/>
        <v>34310</v>
      </c>
      <c r="Q105" s="1625">
        <v>29200</v>
      </c>
      <c r="R105" s="1479">
        <f t="shared" si="39"/>
        <v>1</v>
      </c>
      <c r="S105" s="1427">
        <v>0</v>
      </c>
      <c r="T105" s="1479">
        <f t="shared" si="40"/>
        <v>0</v>
      </c>
      <c r="U105" s="1427">
        <v>0</v>
      </c>
      <c r="V105" s="1479">
        <f t="shared" si="41"/>
        <v>0</v>
      </c>
      <c r="W105" s="1427">
        <v>0</v>
      </c>
      <c r="X105" s="1520">
        <f t="shared" si="42"/>
        <v>0</v>
      </c>
      <c r="Y105" s="1435">
        <v>0</v>
      </c>
      <c r="Z105" s="1520">
        <f t="shared" si="43"/>
        <v>0</v>
      </c>
      <c r="AA105" s="1435">
        <f t="shared" si="44"/>
        <v>29200</v>
      </c>
      <c r="AB105" s="1435">
        <v>0</v>
      </c>
    </row>
    <row r="106" spans="1:28">
      <c r="A106" s="2846"/>
      <c r="B106" s="1436">
        <v>90</v>
      </c>
      <c r="C106" s="1436" t="s">
        <v>1151</v>
      </c>
      <c r="D106" s="1436">
        <v>0</v>
      </c>
      <c r="E106" s="1436">
        <v>0</v>
      </c>
      <c r="F106" s="1436">
        <v>0</v>
      </c>
      <c r="G106" s="1436">
        <v>120112</v>
      </c>
      <c r="H106" s="1436">
        <v>0</v>
      </c>
      <c r="I106" s="1436">
        <v>0</v>
      </c>
      <c r="J106" s="1436">
        <v>0</v>
      </c>
      <c r="K106" s="1436">
        <v>0</v>
      </c>
      <c r="L106" s="1436">
        <v>0</v>
      </c>
      <c r="M106" s="1621">
        <v>0</v>
      </c>
      <c r="N106" s="1436">
        <v>90</v>
      </c>
      <c r="O106" s="1621">
        <v>0</v>
      </c>
      <c r="P106" s="1621">
        <f t="shared" si="38"/>
        <v>120112</v>
      </c>
      <c r="Q106" s="1622">
        <v>120112</v>
      </c>
      <c r="R106" s="1511">
        <f t="shared" si="39"/>
        <v>1</v>
      </c>
      <c r="S106" s="1436">
        <v>0</v>
      </c>
      <c r="T106" s="1511">
        <f t="shared" si="40"/>
        <v>0</v>
      </c>
      <c r="U106" s="1436">
        <v>0</v>
      </c>
      <c r="V106" s="1511">
        <f t="shared" si="41"/>
        <v>0</v>
      </c>
      <c r="W106" s="1436">
        <v>0</v>
      </c>
      <c r="X106" s="1439">
        <f t="shared" si="42"/>
        <v>0</v>
      </c>
      <c r="Y106" s="1437">
        <v>0</v>
      </c>
      <c r="Z106" s="1439">
        <f t="shared" si="43"/>
        <v>0</v>
      </c>
      <c r="AA106" s="1437">
        <f t="shared" si="44"/>
        <v>120112</v>
      </c>
      <c r="AB106" s="1437">
        <v>0</v>
      </c>
    </row>
    <row r="107" spans="1:28">
      <c r="A107" s="2846"/>
      <c r="B107" s="1436">
        <v>91</v>
      </c>
      <c r="C107" s="1436" t="s">
        <v>404</v>
      </c>
      <c r="D107" s="1436">
        <v>0</v>
      </c>
      <c r="E107" s="1436">
        <v>0</v>
      </c>
      <c r="F107" s="1436">
        <v>401500</v>
      </c>
      <c r="G107" s="1436">
        <v>310980</v>
      </c>
      <c r="H107" s="1436">
        <v>9490</v>
      </c>
      <c r="I107" s="1436">
        <v>1</v>
      </c>
      <c r="J107" s="1436">
        <v>0</v>
      </c>
      <c r="K107" s="1436">
        <v>0</v>
      </c>
      <c r="L107" s="1436">
        <v>0</v>
      </c>
      <c r="M107" s="1621">
        <v>0</v>
      </c>
      <c r="N107" s="1436">
        <v>91</v>
      </c>
      <c r="O107" s="1621">
        <v>262950</v>
      </c>
      <c r="P107" s="1621">
        <f t="shared" si="38"/>
        <v>984920</v>
      </c>
      <c r="Q107" s="1622">
        <v>88599</v>
      </c>
      <c r="R107" s="1511">
        <f t="shared" si="39"/>
        <v>0.12578581528868596</v>
      </c>
      <c r="S107" s="1436">
        <v>264333</v>
      </c>
      <c r="T107" s="1511">
        <f t="shared" si="40"/>
        <v>0.37527897507538716</v>
      </c>
      <c r="U107" s="1436">
        <f>332880+18552</f>
        <v>351432</v>
      </c>
      <c r="V107" s="1511">
        <f t="shared" si="41"/>
        <v>0.49893520963592686</v>
      </c>
      <c r="W107" s="1436">
        <v>0</v>
      </c>
      <c r="X107" s="1439">
        <f t="shared" si="42"/>
        <v>0</v>
      </c>
      <c r="Y107" s="1437">
        <v>0</v>
      </c>
      <c r="Z107" s="1439">
        <f t="shared" si="43"/>
        <v>0</v>
      </c>
      <c r="AA107" s="1437">
        <f t="shared" si="44"/>
        <v>704364</v>
      </c>
      <c r="AB107" s="1437">
        <v>0</v>
      </c>
    </row>
    <row r="108" spans="1:28">
      <c r="A108" s="2846"/>
      <c r="B108" s="1443">
        <v>92</v>
      </c>
      <c r="C108" s="1443" t="s">
        <v>405</v>
      </c>
      <c r="D108" s="1443">
        <v>0</v>
      </c>
      <c r="E108" s="1443">
        <v>0</v>
      </c>
      <c r="F108" s="1443">
        <v>142700</v>
      </c>
      <c r="G108" s="1443">
        <v>0</v>
      </c>
      <c r="H108" s="1443">
        <v>0</v>
      </c>
      <c r="I108" s="1443">
        <v>0</v>
      </c>
      <c r="J108" s="1443">
        <v>0</v>
      </c>
      <c r="K108" s="1443">
        <v>0</v>
      </c>
      <c r="L108" s="1443">
        <v>0</v>
      </c>
      <c r="M108" s="1619">
        <v>0</v>
      </c>
      <c r="N108" s="1443">
        <v>92</v>
      </c>
      <c r="O108" s="1619">
        <v>85278</v>
      </c>
      <c r="P108" s="1619">
        <f t="shared" si="38"/>
        <v>227978</v>
      </c>
      <c r="Q108" s="1620">
        <v>142700</v>
      </c>
      <c r="R108" s="1483">
        <f t="shared" si="39"/>
        <v>0.62593759046925579</v>
      </c>
      <c r="S108" s="1443">
        <v>0</v>
      </c>
      <c r="T108" s="1483">
        <f t="shared" si="40"/>
        <v>0</v>
      </c>
      <c r="U108" s="1443">
        <v>85278</v>
      </c>
      <c r="V108" s="1483">
        <f t="shared" si="41"/>
        <v>0.37406240953074421</v>
      </c>
      <c r="W108" s="1443">
        <v>0</v>
      </c>
      <c r="X108" s="1446">
        <f t="shared" si="42"/>
        <v>0</v>
      </c>
      <c r="Y108" s="1444">
        <v>0</v>
      </c>
      <c r="Z108" s="1446">
        <f t="shared" si="43"/>
        <v>0</v>
      </c>
      <c r="AA108" s="1444">
        <f t="shared" si="44"/>
        <v>227978</v>
      </c>
      <c r="AB108" s="1444">
        <v>0</v>
      </c>
    </row>
    <row r="109" spans="1:28">
      <c r="A109" s="2846"/>
      <c r="B109" s="1427">
        <v>93</v>
      </c>
      <c r="C109" s="1427" t="s">
        <v>1153</v>
      </c>
      <c r="D109" s="1427">
        <v>0</v>
      </c>
      <c r="E109" s="1427">
        <v>0</v>
      </c>
      <c r="F109" s="1427">
        <v>0</v>
      </c>
      <c r="G109" s="1427">
        <v>0</v>
      </c>
      <c r="H109" s="1427">
        <v>0</v>
      </c>
      <c r="I109" s="1427">
        <v>0</v>
      </c>
      <c r="J109" s="1427">
        <v>0</v>
      </c>
      <c r="K109" s="1427">
        <v>0</v>
      </c>
      <c r="L109" s="1427">
        <v>0</v>
      </c>
      <c r="M109" s="1624">
        <v>0</v>
      </c>
      <c r="N109" s="1427">
        <v>93</v>
      </c>
      <c r="O109" s="1624">
        <v>23360</v>
      </c>
      <c r="P109" s="1624">
        <f t="shared" si="38"/>
        <v>23360</v>
      </c>
      <c r="Q109" s="1625">
        <v>23360</v>
      </c>
      <c r="R109" s="1479">
        <f t="shared" si="39"/>
        <v>1</v>
      </c>
      <c r="S109" s="1427">
        <v>0</v>
      </c>
      <c r="T109" s="1479">
        <f t="shared" si="40"/>
        <v>0</v>
      </c>
      <c r="U109" s="1427">
        <v>0</v>
      </c>
      <c r="V109" s="1479">
        <f t="shared" si="41"/>
        <v>0</v>
      </c>
      <c r="W109" s="1427">
        <v>0</v>
      </c>
      <c r="X109" s="1520">
        <f t="shared" si="42"/>
        <v>0</v>
      </c>
      <c r="Y109" s="1435">
        <v>0</v>
      </c>
      <c r="Z109" s="1520">
        <f t="shared" si="43"/>
        <v>0</v>
      </c>
      <c r="AA109" s="1435">
        <f t="shared" si="44"/>
        <v>23360</v>
      </c>
      <c r="AB109" s="1435">
        <v>0</v>
      </c>
    </row>
    <row r="110" spans="1:28">
      <c r="A110" s="2846"/>
      <c r="B110" s="1427">
        <v>94</v>
      </c>
      <c r="C110" s="1427" t="s">
        <v>1154</v>
      </c>
      <c r="D110" s="1427">
        <v>0</v>
      </c>
      <c r="E110" s="1427">
        <v>0</v>
      </c>
      <c r="F110" s="1427">
        <v>0</v>
      </c>
      <c r="G110" s="1427">
        <v>0</v>
      </c>
      <c r="H110" s="1427">
        <v>0</v>
      </c>
      <c r="I110" s="1427">
        <v>0</v>
      </c>
      <c r="J110" s="1427">
        <v>0</v>
      </c>
      <c r="K110" s="1427">
        <v>0</v>
      </c>
      <c r="L110" s="1427">
        <v>0</v>
      </c>
      <c r="M110" s="1624">
        <v>0</v>
      </c>
      <c r="N110" s="1443">
        <v>94</v>
      </c>
      <c r="O110" s="1624">
        <v>6205</v>
      </c>
      <c r="P110" s="1624">
        <f t="shared" si="38"/>
        <v>6205</v>
      </c>
      <c r="Q110" s="1625">
        <v>6205</v>
      </c>
      <c r="R110" s="1479">
        <f t="shared" si="39"/>
        <v>1</v>
      </c>
      <c r="S110" s="1427">
        <v>0</v>
      </c>
      <c r="T110" s="1479">
        <f t="shared" si="40"/>
        <v>0</v>
      </c>
      <c r="U110" s="1427">
        <v>0</v>
      </c>
      <c r="V110" s="1479">
        <f t="shared" si="41"/>
        <v>0</v>
      </c>
      <c r="W110" s="1427">
        <v>0</v>
      </c>
      <c r="X110" s="1520">
        <f t="shared" si="42"/>
        <v>0</v>
      </c>
      <c r="Y110" s="1435">
        <v>0</v>
      </c>
      <c r="Z110" s="1520">
        <f t="shared" si="43"/>
        <v>0</v>
      </c>
      <c r="AA110" s="1435">
        <f t="shared" si="44"/>
        <v>6205</v>
      </c>
      <c r="AB110" s="1435">
        <v>0</v>
      </c>
    </row>
    <row r="111" spans="1:28">
      <c r="A111" s="2846"/>
      <c r="B111" s="1436">
        <v>95</v>
      </c>
      <c r="C111" s="1436" t="s">
        <v>1155</v>
      </c>
      <c r="D111" s="1436">
        <v>0</v>
      </c>
      <c r="E111" s="1436">
        <v>0</v>
      </c>
      <c r="F111" s="1436">
        <v>0</v>
      </c>
      <c r="G111" s="1436">
        <v>0</v>
      </c>
      <c r="H111" s="1436">
        <v>0</v>
      </c>
      <c r="I111" s="1436">
        <v>0</v>
      </c>
      <c r="J111" s="1436">
        <v>0</v>
      </c>
      <c r="K111" s="1436">
        <v>0</v>
      </c>
      <c r="L111" s="1436">
        <v>0</v>
      </c>
      <c r="M111" s="1621">
        <v>0</v>
      </c>
      <c r="N111" s="1436">
        <v>95</v>
      </c>
      <c r="O111" s="1621">
        <v>383250</v>
      </c>
      <c r="P111" s="1621">
        <f t="shared" si="38"/>
        <v>383250</v>
      </c>
      <c r="Q111" s="1622">
        <v>383250</v>
      </c>
      <c r="R111" s="1511">
        <f t="shared" si="39"/>
        <v>1</v>
      </c>
      <c r="S111" s="1436">
        <v>0</v>
      </c>
      <c r="T111" s="1511">
        <f t="shared" si="40"/>
        <v>0</v>
      </c>
      <c r="U111" s="1436">
        <v>0</v>
      </c>
      <c r="V111" s="1511">
        <f t="shared" si="41"/>
        <v>0</v>
      </c>
      <c r="W111" s="1436">
        <v>0</v>
      </c>
      <c r="X111" s="1439">
        <f t="shared" si="42"/>
        <v>0</v>
      </c>
      <c r="Y111" s="1437">
        <v>0</v>
      </c>
      <c r="Z111" s="1439">
        <f t="shared" si="43"/>
        <v>0</v>
      </c>
      <c r="AA111" s="1437">
        <f t="shared" si="44"/>
        <v>383250</v>
      </c>
      <c r="AB111" s="1437">
        <v>0</v>
      </c>
    </row>
    <row r="112" spans="1:28" ht="14.25" thickBot="1">
      <c r="A112" s="2846"/>
      <c r="B112" s="1459">
        <v>96</v>
      </c>
      <c r="C112" s="1459" t="s">
        <v>406</v>
      </c>
      <c r="D112" s="1459">
        <v>0</v>
      </c>
      <c r="E112" s="1459">
        <v>0</v>
      </c>
      <c r="F112" s="1459">
        <v>926370</v>
      </c>
      <c r="G112" s="1459">
        <v>0</v>
      </c>
      <c r="H112" s="1459">
        <v>0</v>
      </c>
      <c r="I112" s="1459">
        <v>0</v>
      </c>
      <c r="J112" s="1459">
        <v>0</v>
      </c>
      <c r="K112" s="1459">
        <v>0</v>
      </c>
      <c r="L112" s="1459">
        <v>0</v>
      </c>
      <c r="M112" s="1612">
        <v>0</v>
      </c>
      <c r="N112" s="1459">
        <v>96</v>
      </c>
      <c r="O112" s="1612">
        <v>0</v>
      </c>
      <c r="P112" s="1612">
        <f t="shared" si="38"/>
        <v>926370</v>
      </c>
      <c r="Q112" s="1613">
        <v>0</v>
      </c>
      <c r="R112" s="1464">
        <f t="shared" si="39"/>
        <v>0</v>
      </c>
      <c r="S112" s="1459">
        <v>21424</v>
      </c>
      <c r="T112" s="1464">
        <f t="shared" si="40"/>
        <v>3.8241095254669913E-2</v>
      </c>
      <c r="U112" s="1459">
        <v>184200</v>
      </c>
      <c r="V112" s="1464">
        <f t="shared" si="41"/>
        <v>0.32879059680312728</v>
      </c>
      <c r="W112" s="1459">
        <v>354611</v>
      </c>
      <c r="X112" s="1614">
        <f t="shared" si="42"/>
        <v>0.63296830794220282</v>
      </c>
      <c r="Y112" s="1460">
        <v>0</v>
      </c>
      <c r="Z112" s="1614">
        <f t="shared" si="43"/>
        <v>0</v>
      </c>
      <c r="AA112" s="1460">
        <f t="shared" si="44"/>
        <v>560235</v>
      </c>
      <c r="AB112" s="1460">
        <v>0</v>
      </c>
    </row>
    <row r="113" spans="1:28" ht="14.25" thickTop="1">
      <c r="A113" s="2846"/>
      <c r="B113" s="1493"/>
      <c r="C113" s="1494" t="s">
        <v>113</v>
      </c>
      <c r="D113" s="1628">
        <f>SUM(D94:D112)</f>
        <v>0</v>
      </c>
      <c r="E113" s="1628">
        <f t="shared" ref="E113:M113" si="45">SUM(E94:E112)</f>
        <v>0</v>
      </c>
      <c r="F113" s="1628">
        <f t="shared" si="45"/>
        <v>3476006</v>
      </c>
      <c r="G113" s="1628">
        <f t="shared" si="45"/>
        <v>982315</v>
      </c>
      <c r="H113" s="1628">
        <f t="shared" si="45"/>
        <v>31390</v>
      </c>
      <c r="I113" s="1628">
        <f t="shared" si="45"/>
        <v>2</v>
      </c>
      <c r="J113" s="1628">
        <f t="shared" si="45"/>
        <v>205130</v>
      </c>
      <c r="K113" s="1628">
        <f t="shared" si="45"/>
        <v>4</v>
      </c>
      <c r="L113" s="1628">
        <f t="shared" si="45"/>
        <v>0</v>
      </c>
      <c r="M113" s="1628">
        <f t="shared" si="45"/>
        <v>0</v>
      </c>
      <c r="N113" s="1628"/>
      <c r="O113" s="1628">
        <f>SUM(O94:O112)</f>
        <v>2241584</v>
      </c>
      <c r="P113" s="1628">
        <f>SUM(P94:P112)</f>
        <v>6936425</v>
      </c>
      <c r="Q113" s="1628">
        <f>SUM(Q94:Q112)</f>
        <v>2544730</v>
      </c>
      <c r="R113" s="1629">
        <f t="shared" si="39"/>
        <v>0.47601820247305066</v>
      </c>
      <c r="S113" s="1628">
        <f>SUM(S94:S112)</f>
        <v>386862</v>
      </c>
      <c r="T113" s="1629">
        <f t="shared" si="40"/>
        <v>7.2366559063291327E-2</v>
      </c>
      <c r="U113" s="1628">
        <f>SUM(U94:U112)</f>
        <v>1364266</v>
      </c>
      <c r="V113" s="1629">
        <f t="shared" si="41"/>
        <v>0.25520013872398994</v>
      </c>
      <c r="W113" s="1628">
        <f>SUM(W94:W112)</f>
        <v>1050009</v>
      </c>
      <c r="X113" s="1629">
        <f t="shared" si="42"/>
        <v>0.19641509973966806</v>
      </c>
      <c r="Y113" s="1628">
        <f>SUM(Y94:Y112)</f>
        <v>0</v>
      </c>
      <c r="Z113" s="1629">
        <f t="shared" si="43"/>
        <v>0</v>
      </c>
      <c r="AA113" s="1628">
        <f t="shared" ref="AA113" si="46">SUM(AA94:AA112)</f>
        <v>5345867</v>
      </c>
      <c r="AB113" s="1628">
        <f>SUM(AB94:AB112)</f>
        <v>0</v>
      </c>
    </row>
    <row r="114" spans="1:28">
      <c r="A114" s="2849"/>
      <c r="B114" s="1501"/>
      <c r="C114" s="1502"/>
      <c r="D114" s="1529"/>
      <c r="E114" s="1529"/>
      <c r="F114" s="1529"/>
      <c r="G114" s="1529"/>
      <c r="H114" s="1529"/>
      <c r="I114" s="1529"/>
      <c r="J114" s="1529"/>
      <c r="K114" s="1529"/>
      <c r="L114" s="1529"/>
      <c r="M114" s="1649"/>
      <c r="N114" s="1501"/>
      <c r="O114" s="1649"/>
      <c r="P114" s="1649"/>
      <c r="Q114" s="1631"/>
      <c r="R114" s="1632"/>
      <c r="S114" s="1503"/>
      <c r="T114" s="1632"/>
      <c r="U114" s="1529"/>
      <c r="V114" s="1650"/>
      <c r="W114" s="1529"/>
      <c r="X114" s="1651"/>
      <c r="Y114" s="1529"/>
      <c r="Z114" s="1651"/>
      <c r="AA114" s="1529"/>
      <c r="AB114" s="1529"/>
    </row>
    <row r="115" spans="1:28">
      <c r="A115" s="2846" t="s">
        <v>829</v>
      </c>
      <c r="B115" s="1427">
        <v>97</v>
      </c>
      <c r="C115" s="1436" t="s">
        <v>1156</v>
      </c>
      <c r="D115" s="1436">
        <v>0</v>
      </c>
      <c r="E115" s="1436">
        <v>0</v>
      </c>
      <c r="F115" s="1436">
        <v>0</v>
      </c>
      <c r="G115" s="1436">
        <v>6300</v>
      </c>
      <c r="H115" s="1436">
        <v>0</v>
      </c>
      <c r="I115" s="1436">
        <v>0</v>
      </c>
      <c r="J115" s="1436">
        <v>0</v>
      </c>
      <c r="K115" s="1436">
        <v>0</v>
      </c>
      <c r="L115" s="1436">
        <v>0</v>
      </c>
      <c r="M115" s="1621">
        <v>0</v>
      </c>
      <c r="N115" s="1427">
        <v>97</v>
      </c>
      <c r="O115" s="1621">
        <v>0</v>
      </c>
      <c r="P115" s="1621">
        <f t="shared" ref="P115:P121" si="47">D115+E115+F115+G115+H115+J115+L115+M115+O115</f>
        <v>6300</v>
      </c>
      <c r="Q115" s="1622">
        <v>6300</v>
      </c>
      <c r="R115" s="1511">
        <f t="shared" si="39"/>
        <v>1</v>
      </c>
      <c r="S115" s="1436">
        <v>0</v>
      </c>
      <c r="T115" s="1511">
        <f t="shared" si="39"/>
        <v>0</v>
      </c>
      <c r="U115" s="1436">
        <v>0</v>
      </c>
      <c r="V115" s="1511">
        <f t="shared" ref="V115:V117" si="48">U115/$AA115</f>
        <v>0</v>
      </c>
      <c r="W115" s="1436">
        <v>0</v>
      </c>
      <c r="X115" s="1439">
        <f t="shared" ref="X115:X117" si="49">W115/$AA115</f>
        <v>0</v>
      </c>
      <c r="Y115" s="1437">
        <v>0</v>
      </c>
      <c r="Z115" s="1439">
        <f t="shared" ref="Z115:Z117" si="50">Y115/$AA115</f>
        <v>0</v>
      </c>
      <c r="AA115" s="1437">
        <f t="shared" ref="AA115:AA121" si="51">Q115+S115+U115+W115+Y115</f>
        <v>6300</v>
      </c>
      <c r="AB115" s="1437">
        <v>0</v>
      </c>
    </row>
    <row r="116" spans="1:28">
      <c r="A116" s="2846"/>
      <c r="B116" s="1459">
        <v>98</v>
      </c>
      <c r="C116" s="1459" t="s">
        <v>1157</v>
      </c>
      <c r="D116" s="1459">
        <v>0</v>
      </c>
      <c r="E116" s="1459">
        <v>0</v>
      </c>
      <c r="F116" s="1459">
        <v>0</v>
      </c>
      <c r="G116" s="1459">
        <v>0</v>
      </c>
      <c r="H116" s="1459">
        <v>0</v>
      </c>
      <c r="I116" s="1459">
        <v>0</v>
      </c>
      <c r="J116" s="1459">
        <v>36965</v>
      </c>
      <c r="K116" s="1459">
        <v>0</v>
      </c>
      <c r="L116" s="1459">
        <v>0</v>
      </c>
      <c r="M116" s="1612">
        <v>0</v>
      </c>
      <c r="N116" s="1459">
        <v>98</v>
      </c>
      <c r="O116" s="1612">
        <v>0</v>
      </c>
      <c r="P116" s="1612">
        <f t="shared" si="47"/>
        <v>36965</v>
      </c>
      <c r="Q116" s="1613">
        <v>36965</v>
      </c>
      <c r="R116" s="1464">
        <f t="shared" ref="R116:T122" si="52">Q116/$AA116</f>
        <v>1</v>
      </c>
      <c r="S116" s="1459">
        <v>0</v>
      </c>
      <c r="T116" s="1464">
        <f t="shared" si="52"/>
        <v>0</v>
      </c>
      <c r="U116" s="1459">
        <v>0</v>
      </c>
      <c r="V116" s="1464">
        <f t="shared" si="48"/>
        <v>0</v>
      </c>
      <c r="W116" s="1459">
        <v>0</v>
      </c>
      <c r="X116" s="1614">
        <f t="shared" si="49"/>
        <v>0</v>
      </c>
      <c r="Y116" s="1460">
        <v>0</v>
      </c>
      <c r="Z116" s="1614">
        <f t="shared" si="50"/>
        <v>0</v>
      </c>
      <c r="AA116" s="1460">
        <f t="shared" si="51"/>
        <v>36965</v>
      </c>
      <c r="AB116" s="1460">
        <v>0</v>
      </c>
    </row>
    <row r="117" spans="1:28">
      <c r="A117" s="2846"/>
      <c r="B117" s="1465">
        <v>99</v>
      </c>
      <c r="C117" s="1465" t="s">
        <v>412</v>
      </c>
      <c r="D117" s="1465">
        <v>162000</v>
      </c>
      <c r="E117" s="1465">
        <v>31000</v>
      </c>
      <c r="F117" s="1465">
        <v>92000</v>
      </c>
      <c r="G117" s="1465">
        <v>0</v>
      </c>
      <c r="H117" s="1465">
        <v>0</v>
      </c>
      <c r="I117" s="1465">
        <v>0</v>
      </c>
      <c r="J117" s="1465">
        <v>0</v>
      </c>
      <c r="K117" s="1465">
        <v>0</v>
      </c>
      <c r="L117" s="1465">
        <v>0</v>
      </c>
      <c r="M117" s="1616">
        <v>0</v>
      </c>
      <c r="N117" s="1465">
        <v>99</v>
      </c>
      <c r="O117" s="1616">
        <v>100000</v>
      </c>
      <c r="P117" s="1616">
        <f t="shared" si="47"/>
        <v>385000</v>
      </c>
      <c r="Q117" s="1636">
        <v>100000</v>
      </c>
      <c r="R117" s="1492">
        <f t="shared" si="52"/>
        <v>0.28818443804034583</v>
      </c>
      <c r="S117" s="1453">
        <v>0</v>
      </c>
      <c r="T117" s="1492">
        <f t="shared" si="52"/>
        <v>0</v>
      </c>
      <c r="U117" s="1453">
        <v>182000</v>
      </c>
      <c r="V117" s="1492">
        <f t="shared" si="48"/>
        <v>0.52449567723342938</v>
      </c>
      <c r="W117" s="1453">
        <v>65000</v>
      </c>
      <c r="X117" s="1455">
        <f t="shared" si="49"/>
        <v>0.18731988472622479</v>
      </c>
      <c r="Y117" s="1452">
        <v>0</v>
      </c>
      <c r="Z117" s="1455">
        <f t="shared" si="50"/>
        <v>0</v>
      </c>
      <c r="AA117" s="1452">
        <f t="shared" si="51"/>
        <v>347000</v>
      </c>
      <c r="AB117" s="1452">
        <v>0</v>
      </c>
    </row>
    <row r="118" spans="1:28">
      <c r="A118" s="2846"/>
      <c r="B118" s="1443">
        <v>100</v>
      </c>
      <c r="C118" s="1465" t="s">
        <v>413</v>
      </c>
      <c r="D118" s="1465">
        <v>0</v>
      </c>
      <c r="E118" s="1465">
        <v>0</v>
      </c>
      <c r="F118" s="1465">
        <v>0</v>
      </c>
      <c r="G118" s="1465">
        <v>0</v>
      </c>
      <c r="H118" s="1465">
        <v>0</v>
      </c>
      <c r="I118" s="1465">
        <v>0</v>
      </c>
      <c r="J118" s="1465">
        <v>0</v>
      </c>
      <c r="K118" s="1465">
        <v>0</v>
      </c>
      <c r="L118" s="1465">
        <v>0</v>
      </c>
      <c r="M118" s="1616">
        <v>227914</v>
      </c>
      <c r="N118" s="1443">
        <v>100</v>
      </c>
      <c r="O118" s="1616">
        <v>0</v>
      </c>
      <c r="P118" s="1616">
        <f t="shared" si="47"/>
        <v>227914</v>
      </c>
      <c r="Q118" s="1613">
        <v>0</v>
      </c>
      <c r="R118" s="1464">
        <v>0</v>
      </c>
      <c r="S118" s="1459">
        <v>0</v>
      </c>
      <c r="T118" s="1464">
        <v>0</v>
      </c>
      <c r="U118" s="1459">
        <v>0</v>
      </c>
      <c r="V118" s="1464">
        <v>0</v>
      </c>
      <c r="W118" s="1459">
        <v>0</v>
      </c>
      <c r="X118" s="1614">
        <v>0</v>
      </c>
      <c r="Y118" s="1460">
        <v>0</v>
      </c>
      <c r="Z118" s="1614">
        <v>0</v>
      </c>
      <c r="AA118" s="1460">
        <f t="shared" si="51"/>
        <v>0</v>
      </c>
      <c r="AB118" s="1460">
        <v>0</v>
      </c>
    </row>
    <row r="119" spans="1:28">
      <c r="A119" s="2846"/>
      <c r="B119" s="1418">
        <v>101</v>
      </c>
      <c r="C119" s="1471" t="s">
        <v>1158</v>
      </c>
      <c r="D119" s="1471">
        <v>0</v>
      </c>
      <c r="E119" s="1471">
        <v>0</v>
      </c>
      <c r="F119" s="1471">
        <v>21552</v>
      </c>
      <c r="G119" s="1471">
        <v>0</v>
      </c>
      <c r="H119" s="1471">
        <v>0</v>
      </c>
      <c r="I119" s="1471">
        <v>0</v>
      </c>
      <c r="J119" s="1471">
        <v>0</v>
      </c>
      <c r="K119" s="1471">
        <v>0</v>
      </c>
      <c r="L119" s="1471">
        <v>0</v>
      </c>
      <c r="M119" s="1662">
        <v>0</v>
      </c>
      <c r="N119" s="1418">
        <v>101</v>
      </c>
      <c r="O119" s="1662">
        <v>0</v>
      </c>
      <c r="P119" s="1662">
        <f t="shared" si="47"/>
        <v>21552</v>
      </c>
      <c r="Q119" s="1639">
        <v>0</v>
      </c>
      <c r="R119" s="1489">
        <f t="shared" si="52"/>
        <v>0</v>
      </c>
      <c r="S119" s="1418">
        <v>0</v>
      </c>
      <c r="T119" s="1489">
        <f t="shared" si="52"/>
        <v>0</v>
      </c>
      <c r="U119" s="1418">
        <v>21552</v>
      </c>
      <c r="V119" s="1489">
        <f t="shared" ref="V119:V122" si="53">U119/$AA119</f>
        <v>1</v>
      </c>
      <c r="W119" s="1418">
        <v>0</v>
      </c>
      <c r="X119" s="1421">
        <f t="shared" ref="X119:X122" si="54">W119/$AA119</f>
        <v>0</v>
      </c>
      <c r="Y119" s="1420">
        <v>0</v>
      </c>
      <c r="Z119" s="1421">
        <f t="shared" ref="Z119:Z122" si="55">Y119/$AA119</f>
        <v>0</v>
      </c>
      <c r="AA119" s="1420">
        <f t="shared" si="51"/>
        <v>21552</v>
      </c>
      <c r="AB119" s="1420">
        <v>0</v>
      </c>
    </row>
    <row r="120" spans="1:28">
      <c r="A120" s="2846"/>
      <c r="B120" s="1459">
        <v>102</v>
      </c>
      <c r="C120" s="1459" t="s">
        <v>415</v>
      </c>
      <c r="D120" s="1459">
        <v>0</v>
      </c>
      <c r="E120" s="1459">
        <v>0</v>
      </c>
      <c r="F120" s="1459">
        <v>130211</v>
      </c>
      <c r="G120" s="1459">
        <v>82408</v>
      </c>
      <c r="H120" s="1459">
        <v>0</v>
      </c>
      <c r="I120" s="1459">
        <v>0</v>
      </c>
      <c r="J120" s="1459">
        <v>20670</v>
      </c>
      <c r="K120" s="1459">
        <v>1</v>
      </c>
      <c r="L120" s="1459">
        <v>0</v>
      </c>
      <c r="M120" s="1612">
        <v>0</v>
      </c>
      <c r="N120" s="1459">
        <v>102</v>
      </c>
      <c r="O120" s="1612">
        <v>446867</v>
      </c>
      <c r="P120" s="1612">
        <f t="shared" si="47"/>
        <v>680156</v>
      </c>
      <c r="Q120" s="1613">
        <v>549945</v>
      </c>
      <c r="R120" s="1464">
        <f t="shared" si="52"/>
        <v>0.8085571545351361</v>
      </c>
      <c r="S120" s="1459">
        <v>130211</v>
      </c>
      <c r="T120" s="1464">
        <f t="shared" si="52"/>
        <v>0.19144284546486395</v>
      </c>
      <c r="U120" s="1459"/>
      <c r="V120" s="1464">
        <f t="shared" si="53"/>
        <v>0</v>
      </c>
      <c r="W120" s="1459"/>
      <c r="X120" s="1614">
        <f t="shared" si="54"/>
        <v>0</v>
      </c>
      <c r="Y120" s="1460"/>
      <c r="Z120" s="1614">
        <f t="shared" si="55"/>
        <v>0</v>
      </c>
      <c r="AA120" s="1460">
        <f t="shared" si="51"/>
        <v>680156</v>
      </c>
      <c r="AB120" s="1460">
        <v>0</v>
      </c>
    </row>
    <row r="121" spans="1:28" ht="14.25" thickBot="1">
      <c r="A121" s="2846"/>
      <c r="B121" s="1443">
        <v>103</v>
      </c>
      <c r="C121" s="1459" t="s">
        <v>416</v>
      </c>
      <c r="D121" s="1459">
        <v>0</v>
      </c>
      <c r="E121" s="1459">
        <v>0</v>
      </c>
      <c r="F121" s="1459">
        <v>79087</v>
      </c>
      <c r="G121" s="1459">
        <v>0</v>
      </c>
      <c r="H121" s="1459">
        <v>0</v>
      </c>
      <c r="I121" s="1459">
        <v>0</v>
      </c>
      <c r="J121" s="1459">
        <v>224958</v>
      </c>
      <c r="K121" s="1459">
        <v>6</v>
      </c>
      <c r="L121" s="1459">
        <v>0</v>
      </c>
      <c r="M121" s="1612">
        <v>4406</v>
      </c>
      <c r="N121" s="1443">
        <v>103</v>
      </c>
      <c r="O121" s="1612">
        <v>348067</v>
      </c>
      <c r="P121" s="1612">
        <f t="shared" si="47"/>
        <v>656518</v>
      </c>
      <c r="Q121" s="1617">
        <v>418433</v>
      </c>
      <c r="R121" s="1470">
        <f t="shared" si="52"/>
        <v>0.64165818141668918</v>
      </c>
      <c r="S121" s="1465">
        <v>19024</v>
      </c>
      <c r="T121" s="1470">
        <f t="shared" si="52"/>
        <v>2.9172902814240498E-2</v>
      </c>
      <c r="U121" s="1465">
        <v>214655</v>
      </c>
      <c r="V121" s="1470">
        <f t="shared" si="53"/>
        <v>0.32916891576907037</v>
      </c>
      <c r="W121" s="1465">
        <v>0</v>
      </c>
      <c r="X121" s="1618">
        <f t="shared" si="54"/>
        <v>0</v>
      </c>
      <c r="Y121" s="1466">
        <v>0</v>
      </c>
      <c r="Z121" s="1618">
        <f t="shared" si="55"/>
        <v>0</v>
      </c>
      <c r="AA121" s="1466">
        <f t="shared" si="51"/>
        <v>652112</v>
      </c>
      <c r="AB121" s="1466">
        <v>0</v>
      </c>
    </row>
    <row r="122" spans="1:28" ht="14.25" thickTop="1">
      <c r="A122" s="2846"/>
      <c r="B122" s="1493"/>
      <c r="C122" s="1663" t="s">
        <v>113</v>
      </c>
      <c r="D122" s="1663">
        <f>SUM(D115:D121)</f>
        <v>162000</v>
      </c>
      <c r="E122" s="1663">
        <f t="shared" ref="E122:M122" si="56">SUM(E115:E121)</f>
        <v>31000</v>
      </c>
      <c r="F122" s="1663">
        <f t="shared" si="56"/>
        <v>322850</v>
      </c>
      <c r="G122" s="1663">
        <f t="shared" si="56"/>
        <v>88708</v>
      </c>
      <c r="H122" s="1663">
        <f t="shared" si="56"/>
        <v>0</v>
      </c>
      <c r="I122" s="1663">
        <f t="shared" si="56"/>
        <v>0</v>
      </c>
      <c r="J122" s="1663">
        <f t="shared" si="56"/>
        <v>282593</v>
      </c>
      <c r="K122" s="1663">
        <f t="shared" si="56"/>
        <v>7</v>
      </c>
      <c r="L122" s="1663">
        <f t="shared" si="56"/>
        <v>0</v>
      </c>
      <c r="M122" s="1663">
        <f t="shared" si="56"/>
        <v>232320</v>
      </c>
      <c r="N122" s="1628"/>
      <c r="O122" s="1663">
        <f t="shared" ref="O122:Q122" si="57">SUM(O115:O121)</f>
        <v>894934</v>
      </c>
      <c r="P122" s="1663">
        <f t="shared" si="57"/>
        <v>2014405</v>
      </c>
      <c r="Q122" s="1663">
        <f t="shared" si="57"/>
        <v>1111643</v>
      </c>
      <c r="R122" s="1664">
        <f t="shared" si="52"/>
        <v>0.63737891215164399</v>
      </c>
      <c r="S122" s="1663">
        <f>SUM(S115:S121)</f>
        <v>149235</v>
      </c>
      <c r="T122" s="1664">
        <f t="shared" si="52"/>
        <v>8.5566357144290561E-2</v>
      </c>
      <c r="U122" s="1663">
        <f>SUM(U115:U121)</f>
        <v>418207</v>
      </c>
      <c r="V122" s="1664">
        <f t="shared" si="53"/>
        <v>0.23978590493009228</v>
      </c>
      <c r="W122" s="1663">
        <f>SUM(W115:W121)</f>
        <v>65000</v>
      </c>
      <c r="X122" s="1664">
        <f t="shared" si="54"/>
        <v>3.7268825773973169E-2</v>
      </c>
      <c r="Y122" s="1663">
        <f>SUM(Y115:Y121)</f>
        <v>0</v>
      </c>
      <c r="Z122" s="1664">
        <f t="shared" si="55"/>
        <v>0</v>
      </c>
      <c r="AA122" s="1663">
        <f t="shared" ref="AA122:AB122" si="58">SUM(AA115:AA121)</f>
        <v>1744085</v>
      </c>
      <c r="AB122" s="1663">
        <f t="shared" si="58"/>
        <v>0</v>
      </c>
    </row>
    <row r="123" spans="1:28">
      <c r="A123" s="2849"/>
      <c r="B123" s="1501"/>
      <c r="C123" s="1665"/>
      <c r="D123" s="1666"/>
      <c r="E123" s="1667"/>
      <c r="F123" s="1667"/>
      <c r="G123" s="1667"/>
      <c r="H123" s="1667"/>
      <c r="I123" s="1667"/>
      <c r="J123" s="1667"/>
      <c r="K123" s="1667"/>
      <c r="L123" s="1667"/>
      <c r="M123" s="1668"/>
      <c r="N123" s="1501"/>
      <c r="O123" s="1668"/>
      <c r="P123" s="1668"/>
      <c r="Q123" s="1631"/>
      <c r="R123" s="1632"/>
      <c r="S123" s="1503"/>
      <c r="T123" s="1632"/>
      <c r="U123" s="1529"/>
      <c r="V123" s="1650"/>
      <c r="W123" s="1529"/>
      <c r="X123" s="1651"/>
      <c r="Y123" s="1529"/>
      <c r="Z123" s="1651"/>
      <c r="AA123" s="1529"/>
      <c r="AB123" s="1529"/>
    </row>
    <row r="124" spans="1:28">
      <c r="A124" s="2850" t="s">
        <v>1161</v>
      </c>
      <c r="B124" s="1443">
        <v>104</v>
      </c>
      <c r="C124" s="1443" t="s">
        <v>1162</v>
      </c>
      <c r="D124" s="1443">
        <v>0</v>
      </c>
      <c r="E124" s="1443">
        <v>0</v>
      </c>
      <c r="F124" s="1443">
        <v>0</v>
      </c>
      <c r="G124" s="1443">
        <v>0</v>
      </c>
      <c r="H124" s="1443">
        <v>0</v>
      </c>
      <c r="I124" s="1443">
        <v>0</v>
      </c>
      <c r="J124" s="1443">
        <v>0</v>
      </c>
      <c r="K124" s="1443">
        <v>0</v>
      </c>
      <c r="L124" s="1443">
        <v>0</v>
      </c>
      <c r="M124" s="1619">
        <v>0</v>
      </c>
      <c r="N124" s="1443">
        <v>104</v>
      </c>
      <c r="O124" s="1619">
        <v>173135</v>
      </c>
      <c r="P124" s="1619">
        <f t="shared" ref="P124:P131" si="59">D124+E124+F124+G124+H124+J124+L124+M124+O124</f>
        <v>173135</v>
      </c>
      <c r="Q124" s="1620">
        <v>173135</v>
      </c>
      <c r="R124" s="1483">
        <f t="shared" ref="R124:T139" si="60">Q124/$AA124</f>
        <v>1</v>
      </c>
      <c r="S124" s="1443">
        <v>0</v>
      </c>
      <c r="T124" s="1483">
        <f t="shared" ref="T124:T132" si="61">S124/$AA124</f>
        <v>0</v>
      </c>
      <c r="U124" s="1443">
        <v>0</v>
      </c>
      <c r="V124" s="1483">
        <f t="shared" ref="V124:V132" si="62">U124/$AA124</f>
        <v>0</v>
      </c>
      <c r="W124" s="1443">
        <v>0</v>
      </c>
      <c r="X124" s="1446">
        <f t="shared" ref="X124:X132" si="63">W124/$AA124</f>
        <v>0</v>
      </c>
      <c r="Y124" s="1444">
        <v>0</v>
      </c>
      <c r="Z124" s="1446">
        <f t="shared" ref="Z124:Z132" si="64">Y124/$AA124</f>
        <v>0</v>
      </c>
      <c r="AA124" s="1444">
        <f t="shared" ref="AA124:AA131" si="65">Q124+S124+U124+W124+Y124</f>
        <v>173135</v>
      </c>
      <c r="AB124" s="1444">
        <v>0</v>
      </c>
    </row>
    <row r="125" spans="1:28">
      <c r="A125" s="2851"/>
      <c r="B125" s="1554">
        <v>105</v>
      </c>
      <c r="C125" s="1555" t="s">
        <v>1163</v>
      </c>
      <c r="D125" s="1554">
        <v>0</v>
      </c>
      <c r="E125" s="1554">
        <v>0</v>
      </c>
      <c r="F125" s="1554">
        <v>0</v>
      </c>
      <c r="G125" s="1554">
        <v>0</v>
      </c>
      <c r="H125" s="1554">
        <v>0</v>
      </c>
      <c r="I125" s="1554">
        <v>0</v>
      </c>
      <c r="J125" s="1554">
        <v>48300</v>
      </c>
      <c r="K125" s="1554">
        <v>3</v>
      </c>
      <c r="L125" s="1554">
        <v>0</v>
      </c>
      <c r="M125" s="1658">
        <v>0</v>
      </c>
      <c r="N125" s="1554">
        <v>105</v>
      </c>
      <c r="O125" s="1658">
        <v>134339</v>
      </c>
      <c r="P125" s="1658">
        <f t="shared" si="59"/>
        <v>182639</v>
      </c>
      <c r="Q125" s="1659">
        <v>182639</v>
      </c>
      <c r="R125" s="1558">
        <f t="shared" si="60"/>
        <v>1</v>
      </c>
      <c r="S125" s="1554">
        <v>0</v>
      </c>
      <c r="T125" s="1558">
        <f t="shared" si="61"/>
        <v>0</v>
      </c>
      <c r="U125" s="1554">
        <v>0</v>
      </c>
      <c r="V125" s="1558">
        <f t="shared" si="62"/>
        <v>0</v>
      </c>
      <c r="W125" s="1554">
        <v>0</v>
      </c>
      <c r="X125" s="1660">
        <f t="shared" si="63"/>
        <v>0</v>
      </c>
      <c r="Y125" s="1661">
        <v>0</v>
      </c>
      <c r="Z125" s="1660">
        <f t="shared" si="64"/>
        <v>0</v>
      </c>
      <c r="AA125" s="1661">
        <f t="shared" si="65"/>
        <v>182639</v>
      </c>
      <c r="AB125" s="1661">
        <v>0</v>
      </c>
    </row>
    <row r="126" spans="1:28">
      <c r="A126" s="2851"/>
      <c r="B126" s="1443">
        <v>106</v>
      </c>
      <c r="C126" s="1555" t="s">
        <v>1164</v>
      </c>
      <c r="D126" s="1554">
        <v>0</v>
      </c>
      <c r="E126" s="1554">
        <v>0</v>
      </c>
      <c r="F126" s="1554">
        <v>0</v>
      </c>
      <c r="G126" s="1554">
        <v>0</v>
      </c>
      <c r="H126" s="1554">
        <v>0</v>
      </c>
      <c r="I126" s="1554">
        <v>0</v>
      </c>
      <c r="J126" s="1554">
        <v>0</v>
      </c>
      <c r="K126" s="1554">
        <v>0</v>
      </c>
      <c r="L126" s="1554">
        <v>0</v>
      </c>
      <c r="M126" s="1658">
        <v>0</v>
      </c>
      <c r="N126" s="1443">
        <v>106</v>
      </c>
      <c r="O126" s="1658">
        <v>10223</v>
      </c>
      <c r="P126" s="1658">
        <f t="shared" si="59"/>
        <v>10223</v>
      </c>
      <c r="Q126" s="1659">
        <v>9957</v>
      </c>
      <c r="R126" s="1558">
        <f t="shared" si="60"/>
        <v>1</v>
      </c>
      <c r="S126" s="1554">
        <v>0</v>
      </c>
      <c r="T126" s="1558">
        <f t="shared" si="61"/>
        <v>0</v>
      </c>
      <c r="U126" s="1554">
        <v>0</v>
      </c>
      <c r="V126" s="1558">
        <f t="shared" si="62"/>
        <v>0</v>
      </c>
      <c r="W126" s="1554">
        <v>0</v>
      </c>
      <c r="X126" s="1660">
        <f t="shared" si="63"/>
        <v>0</v>
      </c>
      <c r="Y126" s="1661">
        <v>0</v>
      </c>
      <c r="Z126" s="1660">
        <f t="shared" si="64"/>
        <v>0</v>
      </c>
      <c r="AA126" s="1661">
        <f t="shared" si="65"/>
        <v>9957</v>
      </c>
      <c r="AB126" s="1661">
        <v>0</v>
      </c>
    </row>
    <row r="127" spans="1:28">
      <c r="A127" s="2851"/>
      <c r="B127" s="1554">
        <v>107</v>
      </c>
      <c r="C127" s="1427" t="s">
        <v>1165</v>
      </c>
      <c r="D127" s="1427">
        <v>0</v>
      </c>
      <c r="E127" s="1427">
        <v>0</v>
      </c>
      <c r="F127" s="1427">
        <v>19200</v>
      </c>
      <c r="G127" s="1427">
        <v>0</v>
      </c>
      <c r="H127" s="1427">
        <v>0</v>
      </c>
      <c r="I127" s="1427">
        <v>0</v>
      </c>
      <c r="J127" s="1427">
        <v>0</v>
      </c>
      <c r="K127" s="1427">
        <v>0</v>
      </c>
      <c r="L127" s="1427">
        <v>0</v>
      </c>
      <c r="M127" s="1624">
        <v>0</v>
      </c>
      <c r="N127" s="1554">
        <v>107</v>
      </c>
      <c r="O127" s="1624">
        <v>0</v>
      </c>
      <c r="P127" s="1624">
        <f t="shared" si="59"/>
        <v>19200</v>
      </c>
      <c r="Q127" s="1625">
        <v>16320</v>
      </c>
      <c r="R127" s="1479">
        <f t="shared" si="60"/>
        <v>1</v>
      </c>
      <c r="S127" s="1427">
        <v>0</v>
      </c>
      <c r="T127" s="1479">
        <f t="shared" si="61"/>
        <v>0</v>
      </c>
      <c r="U127" s="1427">
        <v>0</v>
      </c>
      <c r="V127" s="1479">
        <f t="shared" si="62"/>
        <v>0</v>
      </c>
      <c r="W127" s="1427">
        <v>0</v>
      </c>
      <c r="X127" s="1520">
        <f t="shared" si="63"/>
        <v>0</v>
      </c>
      <c r="Y127" s="1435">
        <v>0</v>
      </c>
      <c r="Z127" s="1520">
        <f t="shared" si="64"/>
        <v>0</v>
      </c>
      <c r="AA127" s="1435">
        <f t="shared" si="65"/>
        <v>16320</v>
      </c>
      <c r="AB127" s="1435">
        <v>0</v>
      </c>
    </row>
    <row r="128" spans="1:28">
      <c r="A128" s="2851"/>
      <c r="B128" s="1436">
        <v>108</v>
      </c>
      <c r="C128" s="1436" t="s">
        <v>1166</v>
      </c>
      <c r="D128" s="1436">
        <v>0</v>
      </c>
      <c r="E128" s="1436">
        <v>0</v>
      </c>
      <c r="F128" s="1436">
        <v>0</v>
      </c>
      <c r="G128" s="1436">
        <v>13750</v>
      </c>
      <c r="H128" s="1436">
        <v>0</v>
      </c>
      <c r="I128" s="1436">
        <v>0</v>
      </c>
      <c r="J128" s="1436">
        <v>0</v>
      </c>
      <c r="K128" s="1436">
        <v>0</v>
      </c>
      <c r="L128" s="1436">
        <v>0</v>
      </c>
      <c r="M128" s="1621">
        <v>0</v>
      </c>
      <c r="N128" s="1436">
        <v>108</v>
      </c>
      <c r="O128" s="1621">
        <v>0</v>
      </c>
      <c r="P128" s="1621">
        <f t="shared" si="59"/>
        <v>13750</v>
      </c>
      <c r="Q128" s="1622">
        <v>0</v>
      </c>
      <c r="R128" s="1511">
        <f t="shared" si="60"/>
        <v>0</v>
      </c>
      <c r="S128" s="1436">
        <v>10150</v>
      </c>
      <c r="T128" s="1511">
        <f t="shared" si="61"/>
        <v>1</v>
      </c>
      <c r="U128" s="1436">
        <v>0</v>
      </c>
      <c r="V128" s="1511">
        <f t="shared" si="62"/>
        <v>0</v>
      </c>
      <c r="W128" s="1436">
        <v>0</v>
      </c>
      <c r="X128" s="1439">
        <f t="shared" si="63"/>
        <v>0</v>
      </c>
      <c r="Y128" s="1437">
        <v>0</v>
      </c>
      <c r="Z128" s="1439">
        <f t="shared" si="64"/>
        <v>0</v>
      </c>
      <c r="AA128" s="1437">
        <f t="shared" si="65"/>
        <v>10150</v>
      </c>
      <c r="AB128" s="1437">
        <v>0</v>
      </c>
    </row>
    <row r="129" spans="1:28">
      <c r="A129" s="2851"/>
      <c r="B129" s="1560">
        <v>109</v>
      </c>
      <c r="C129" s="1459" t="s">
        <v>1167</v>
      </c>
      <c r="D129" s="1459">
        <v>0</v>
      </c>
      <c r="E129" s="1459">
        <v>0</v>
      </c>
      <c r="F129" s="1459">
        <v>0</v>
      </c>
      <c r="G129" s="1459">
        <v>0</v>
      </c>
      <c r="H129" s="1459">
        <v>0</v>
      </c>
      <c r="I129" s="1459">
        <v>0</v>
      </c>
      <c r="J129" s="1459">
        <v>0</v>
      </c>
      <c r="K129" s="1459">
        <v>0</v>
      </c>
      <c r="L129" s="1459">
        <v>0</v>
      </c>
      <c r="M129" s="1612">
        <v>0</v>
      </c>
      <c r="N129" s="1532">
        <v>109</v>
      </c>
      <c r="O129" s="1612">
        <v>21410</v>
      </c>
      <c r="P129" s="1612">
        <f t="shared" si="59"/>
        <v>21410</v>
      </c>
      <c r="Q129" s="1613">
        <v>21410</v>
      </c>
      <c r="R129" s="1464">
        <f t="shared" si="60"/>
        <v>1</v>
      </c>
      <c r="S129" s="1459">
        <v>0</v>
      </c>
      <c r="T129" s="1464">
        <f t="shared" si="61"/>
        <v>0</v>
      </c>
      <c r="U129" s="1459">
        <v>0</v>
      </c>
      <c r="V129" s="1464">
        <f t="shared" si="62"/>
        <v>0</v>
      </c>
      <c r="W129" s="1459">
        <v>0</v>
      </c>
      <c r="X129" s="1614">
        <f t="shared" si="63"/>
        <v>0</v>
      </c>
      <c r="Y129" s="1460">
        <v>0</v>
      </c>
      <c r="Z129" s="1614">
        <f t="shared" si="64"/>
        <v>0</v>
      </c>
      <c r="AA129" s="1460">
        <f t="shared" si="65"/>
        <v>21410</v>
      </c>
      <c r="AB129" s="1460">
        <v>0</v>
      </c>
    </row>
    <row r="130" spans="1:28">
      <c r="A130" s="2851"/>
      <c r="B130" s="1443">
        <v>110</v>
      </c>
      <c r="C130" s="1443" t="s">
        <v>426</v>
      </c>
      <c r="D130" s="1443">
        <v>0</v>
      </c>
      <c r="E130" s="1443">
        <v>0</v>
      </c>
      <c r="F130" s="1443">
        <v>0</v>
      </c>
      <c r="G130" s="1443">
        <v>0</v>
      </c>
      <c r="H130" s="1443">
        <v>7300</v>
      </c>
      <c r="I130" s="1443">
        <v>1</v>
      </c>
      <c r="J130" s="1443">
        <v>29200</v>
      </c>
      <c r="K130" s="1443">
        <v>1</v>
      </c>
      <c r="L130" s="1443">
        <v>0</v>
      </c>
      <c r="M130" s="1619">
        <v>0</v>
      </c>
      <c r="N130" s="1443">
        <v>110</v>
      </c>
      <c r="O130" s="1619">
        <v>572945</v>
      </c>
      <c r="P130" s="1619">
        <f t="shared" si="59"/>
        <v>609445</v>
      </c>
      <c r="Q130" s="1620">
        <v>469474</v>
      </c>
      <c r="R130" s="1483">
        <f t="shared" si="60"/>
        <v>0.77033038256118269</v>
      </c>
      <c r="S130" s="1443">
        <v>0</v>
      </c>
      <c r="T130" s="1483">
        <f t="shared" si="61"/>
        <v>0</v>
      </c>
      <c r="U130" s="1443">
        <v>139491</v>
      </c>
      <c r="V130" s="1483">
        <f t="shared" si="62"/>
        <v>0.22888201560436133</v>
      </c>
      <c r="W130" s="1443">
        <v>480</v>
      </c>
      <c r="X130" s="1446">
        <f t="shared" si="63"/>
        <v>7.8760183445593943E-4</v>
      </c>
      <c r="Y130" s="1444">
        <v>0</v>
      </c>
      <c r="Z130" s="1446">
        <f t="shared" si="64"/>
        <v>0</v>
      </c>
      <c r="AA130" s="1444">
        <f t="shared" si="65"/>
        <v>609445</v>
      </c>
      <c r="AB130" s="1444">
        <v>0</v>
      </c>
    </row>
    <row r="131" spans="1:28" ht="14.25" thickBot="1">
      <c r="A131" s="2851"/>
      <c r="B131" s="1554">
        <v>111</v>
      </c>
      <c r="C131" s="1427" t="s">
        <v>1170</v>
      </c>
      <c r="D131" s="1427">
        <v>0</v>
      </c>
      <c r="E131" s="1427">
        <v>0</v>
      </c>
      <c r="F131" s="1427">
        <v>0</v>
      </c>
      <c r="G131" s="1427">
        <v>0</v>
      </c>
      <c r="H131" s="1427">
        <v>0</v>
      </c>
      <c r="I131" s="1427">
        <v>0</v>
      </c>
      <c r="J131" s="1427">
        <v>0</v>
      </c>
      <c r="K131" s="1427">
        <v>0</v>
      </c>
      <c r="L131" s="1427">
        <v>0</v>
      </c>
      <c r="M131" s="1624">
        <v>0</v>
      </c>
      <c r="N131" s="1554">
        <v>111</v>
      </c>
      <c r="O131" s="1624">
        <v>6492</v>
      </c>
      <c r="P131" s="1624">
        <f t="shared" si="59"/>
        <v>6492</v>
      </c>
      <c r="Q131" s="1625">
        <v>3060</v>
      </c>
      <c r="R131" s="1479">
        <f t="shared" si="60"/>
        <v>1</v>
      </c>
      <c r="S131" s="1427">
        <v>0</v>
      </c>
      <c r="T131" s="1479">
        <f t="shared" si="61"/>
        <v>0</v>
      </c>
      <c r="U131" s="1427">
        <v>0</v>
      </c>
      <c r="V131" s="1479">
        <f t="shared" si="62"/>
        <v>0</v>
      </c>
      <c r="W131" s="1427">
        <v>0</v>
      </c>
      <c r="X131" s="1520">
        <f t="shared" si="63"/>
        <v>0</v>
      </c>
      <c r="Y131" s="1435">
        <v>0</v>
      </c>
      <c r="Z131" s="1520">
        <f t="shared" si="64"/>
        <v>0</v>
      </c>
      <c r="AA131" s="1435">
        <f t="shared" si="65"/>
        <v>3060</v>
      </c>
      <c r="AB131" s="1435">
        <v>0</v>
      </c>
    </row>
    <row r="132" spans="1:28" ht="14.25" thickTop="1">
      <c r="A132" s="2851"/>
      <c r="B132" s="1493"/>
      <c r="C132" s="1494" t="s">
        <v>113</v>
      </c>
      <c r="D132" s="1628">
        <f>SUM(D124:D131)</f>
        <v>0</v>
      </c>
      <c r="E132" s="1628">
        <f t="shared" ref="E132:M132" si="66">SUM(E124:E131)</f>
        <v>0</v>
      </c>
      <c r="F132" s="1628">
        <f t="shared" si="66"/>
        <v>19200</v>
      </c>
      <c r="G132" s="1628">
        <f t="shared" si="66"/>
        <v>13750</v>
      </c>
      <c r="H132" s="1628">
        <f t="shared" si="66"/>
        <v>7300</v>
      </c>
      <c r="I132" s="1628">
        <f t="shared" si="66"/>
        <v>1</v>
      </c>
      <c r="J132" s="1628">
        <f t="shared" si="66"/>
        <v>77500</v>
      </c>
      <c r="K132" s="1628">
        <f t="shared" si="66"/>
        <v>4</v>
      </c>
      <c r="L132" s="1628">
        <f t="shared" si="66"/>
        <v>0</v>
      </c>
      <c r="M132" s="1628">
        <f t="shared" si="66"/>
        <v>0</v>
      </c>
      <c r="N132" s="1628"/>
      <c r="O132" s="1628">
        <f t="shared" ref="O132:Q132" si="67">SUM(O124:O131)</f>
        <v>918544</v>
      </c>
      <c r="P132" s="1628">
        <f t="shared" si="67"/>
        <v>1036294</v>
      </c>
      <c r="Q132" s="1628">
        <f t="shared" si="67"/>
        <v>875995</v>
      </c>
      <c r="R132" s="1629">
        <f t="shared" si="60"/>
        <v>0.8536997766334411</v>
      </c>
      <c r="S132" s="1628">
        <f>SUM(S124:S131)</f>
        <v>10150</v>
      </c>
      <c r="T132" s="1629">
        <f t="shared" si="61"/>
        <v>9.8916691680082953E-3</v>
      </c>
      <c r="U132" s="1628">
        <f>SUM(U124:U131)</f>
        <v>139491</v>
      </c>
      <c r="V132" s="1629">
        <f t="shared" si="62"/>
        <v>0.13594077082902908</v>
      </c>
      <c r="W132" s="1628">
        <f>SUM(W124:W131)</f>
        <v>480</v>
      </c>
      <c r="X132" s="1629">
        <f t="shared" si="63"/>
        <v>4.6778336952157457E-4</v>
      </c>
      <c r="Y132" s="1628">
        <f>SUM(Y124:Y131)</f>
        <v>0</v>
      </c>
      <c r="Z132" s="1629">
        <f t="shared" si="64"/>
        <v>0</v>
      </c>
      <c r="AA132" s="1628">
        <f>SUM(AA124:AA131)</f>
        <v>1026116</v>
      </c>
      <c r="AB132" s="1628">
        <f>SUM(AB124:AB131)</f>
        <v>0</v>
      </c>
    </row>
    <row r="133" spans="1:28">
      <c r="A133" s="2852"/>
      <c r="B133" s="1501"/>
      <c r="C133" s="1502"/>
      <c r="D133" s="1529"/>
      <c r="E133" s="1529"/>
      <c r="F133" s="1529"/>
      <c r="G133" s="1529"/>
      <c r="H133" s="1529"/>
      <c r="I133" s="1529"/>
      <c r="J133" s="1529"/>
      <c r="K133" s="1529"/>
      <c r="L133" s="1529"/>
      <c r="M133" s="1649"/>
      <c r="N133" s="1501"/>
      <c r="O133" s="1649"/>
      <c r="P133" s="1649"/>
      <c r="Q133" s="1631"/>
      <c r="R133" s="1632"/>
      <c r="S133" s="1503"/>
      <c r="T133" s="1632"/>
      <c r="U133" s="1529"/>
      <c r="V133" s="1650"/>
      <c r="W133" s="1529"/>
      <c r="X133" s="1651"/>
      <c r="Y133" s="1529"/>
      <c r="Z133" s="1651"/>
      <c r="AA133" s="1529"/>
      <c r="AB133" s="1529"/>
    </row>
    <row r="134" spans="1:28">
      <c r="A134" s="2848" t="s">
        <v>1172</v>
      </c>
      <c r="B134" s="1443">
        <v>112</v>
      </c>
      <c r="C134" s="1443" t="s">
        <v>1173</v>
      </c>
      <c r="D134" s="1443">
        <v>0</v>
      </c>
      <c r="E134" s="1443">
        <v>0</v>
      </c>
      <c r="F134" s="1443">
        <v>0</v>
      </c>
      <c r="G134" s="1443">
        <v>0</v>
      </c>
      <c r="H134" s="1443">
        <v>0</v>
      </c>
      <c r="I134" s="1443">
        <v>0</v>
      </c>
      <c r="J134" s="1443">
        <v>31200</v>
      </c>
      <c r="K134" s="1443">
        <v>1</v>
      </c>
      <c r="L134" s="1443">
        <v>0</v>
      </c>
      <c r="M134" s="1619">
        <v>0</v>
      </c>
      <c r="N134" s="1443">
        <v>112</v>
      </c>
      <c r="O134" s="1619">
        <v>0</v>
      </c>
      <c r="P134" s="1643">
        <f t="shared" ref="P134:P142" si="68">D134+E134+F134+G134+H134+J134+L134+M134+O134</f>
        <v>31200</v>
      </c>
      <c r="Q134" s="1620">
        <v>31200</v>
      </c>
      <c r="R134" s="1483">
        <f t="shared" si="60"/>
        <v>1</v>
      </c>
      <c r="S134" s="1443">
        <v>0</v>
      </c>
      <c r="T134" s="1483">
        <f t="shared" si="60"/>
        <v>0</v>
      </c>
      <c r="U134" s="1443">
        <v>0</v>
      </c>
      <c r="V134" s="1483">
        <f t="shared" ref="V134:V140" si="69">U134/$AA134</f>
        <v>0</v>
      </c>
      <c r="W134" s="1443">
        <v>0</v>
      </c>
      <c r="X134" s="1446">
        <f t="shared" ref="X134:X140" si="70">W134/$AA134</f>
        <v>0</v>
      </c>
      <c r="Y134" s="1444">
        <v>0</v>
      </c>
      <c r="Z134" s="1446">
        <f t="shared" ref="Z134:Z140" si="71">Y134/$AA134</f>
        <v>0</v>
      </c>
      <c r="AA134" s="1444">
        <f t="shared" ref="AA134:AA142" si="72">Q134+S134+U134+W134+Y134</f>
        <v>31200</v>
      </c>
      <c r="AB134" s="1444">
        <v>0</v>
      </c>
    </row>
    <row r="135" spans="1:28">
      <c r="A135" s="2846"/>
      <c r="B135" s="1572">
        <v>113</v>
      </c>
      <c r="C135" s="1669" t="s">
        <v>1174</v>
      </c>
      <c r="D135" s="1572">
        <v>0</v>
      </c>
      <c r="E135" s="1572">
        <v>0</v>
      </c>
      <c r="F135" s="1572">
        <v>0</v>
      </c>
      <c r="G135" s="1572">
        <v>75006</v>
      </c>
      <c r="H135" s="1572">
        <v>0</v>
      </c>
      <c r="I135" s="1572">
        <v>0</v>
      </c>
      <c r="J135" s="1572">
        <v>0</v>
      </c>
      <c r="K135" s="1572">
        <v>0</v>
      </c>
      <c r="L135" s="1572">
        <v>0</v>
      </c>
      <c r="M135" s="1670">
        <v>0</v>
      </c>
      <c r="N135" s="1572">
        <v>113</v>
      </c>
      <c r="O135" s="1670">
        <v>0</v>
      </c>
      <c r="P135" s="1671">
        <f t="shared" si="68"/>
        <v>75006</v>
      </c>
      <c r="Q135" s="1672">
        <v>75006</v>
      </c>
      <c r="R135" s="1673">
        <f t="shared" si="60"/>
        <v>1</v>
      </c>
      <c r="S135" s="1572">
        <v>0</v>
      </c>
      <c r="T135" s="1673">
        <f t="shared" si="60"/>
        <v>0</v>
      </c>
      <c r="U135" s="1572">
        <v>0</v>
      </c>
      <c r="V135" s="1673">
        <f t="shared" si="69"/>
        <v>0</v>
      </c>
      <c r="W135" s="1572">
        <v>0</v>
      </c>
      <c r="X135" s="1674">
        <f t="shared" si="70"/>
        <v>0</v>
      </c>
      <c r="Y135" s="1675">
        <v>0</v>
      </c>
      <c r="Z135" s="1674">
        <f t="shared" si="71"/>
        <v>0</v>
      </c>
      <c r="AA135" s="1675">
        <f t="shared" si="72"/>
        <v>75006</v>
      </c>
      <c r="AB135" s="1675">
        <v>0</v>
      </c>
    </row>
    <row r="136" spans="1:28">
      <c r="A136" s="2846"/>
      <c r="B136" s="1436">
        <v>114</v>
      </c>
      <c r="C136" s="1669" t="s">
        <v>1175</v>
      </c>
      <c r="D136" s="1572">
        <v>0</v>
      </c>
      <c r="E136" s="1572">
        <v>0</v>
      </c>
      <c r="F136" s="1572">
        <v>242525</v>
      </c>
      <c r="G136" s="1572">
        <v>0</v>
      </c>
      <c r="H136" s="1572">
        <v>0</v>
      </c>
      <c r="I136" s="1572">
        <v>0</v>
      </c>
      <c r="J136" s="1572">
        <v>3795</v>
      </c>
      <c r="K136" s="1572">
        <v>1</v>
      </c>
      <c r="L136" s="1572">
        <v>0</v>
      </c>
      <c r="M136" s="1670">
        <v>0</v>
      </c>
      <c r="N136" s="1436">
        <v>114</v>
      </c>
      <c r="O136" s="1670">
        <v>25185</v>
      </c>
      <c r="P136" s="1671">
        <f t="shared" si="68"/>
        <v>271505</v>
      </c>
      <c r="Q136" s="1672">
        <v>0</v>
      </c>
      <c r="R136" s="1673">
        <f t="shared" si="60"/>
        <v>0</v>
      </c>
      <c r="S136" s="1572">
        <v>127736</v>
      </c>
      <c r="T136" s="1673">
        <f t="shared" si="60"/>
        <v>1</v>
      </c>
      <c r="U136" s="1572">
        <v>0</v>
      </c>
      <c r="V136" s="1673">
        <f t="shared" si="69"/>
        <v>0</v>
      </c>
      <c r="W136" s="1572">
        <v>0</v>
      </c>
      <c r="X136" s="1674">
        <f t="shared" si="70"/>
        <v>0</v>
      </c>
      <c r="Y136" s="1675">
        <v>0</v>
      </c>
      <c r="Z136" s="1674">
        <f t="shared" si="71"/>
        <v>0</v>
      </c>
      <c r="AA136" s="1675">
        <f t="shared" si="72"/>
        <v>127736</v>
      </c>
      <c r="AB136" s="1675">
        <v>0</v>
      </c>
    </row>
    <row r="137" spans="1:28">
      <c r="A137" s="2846"/>
      <c r="B137" s="1572">
        <v>115</v>
      </c>
      <c r="C137" s="1436" t="s">
        <v>1213</v>
      </c>
      <c r="D137" s="1436">
        <v>0</v>
      </c>
      <c r="E137" s="1436">
        <v>0</v>
      </c>
      <c r="F137" s="1436">
        <v>0</v>
      </c>
      <c r="G137" s="1436">
        <v>0</v>
      </c>
      <c r="H137" s="1436">
        <v>0</v>
      </c>
      <c r="I137" s="1436">
        <v>0</v>
      </c>
      <c r="J137" s="1436">
        <v>0</v>
      </c>
      <c r="K137" s="1436">
        <v>0</v>
      </c>
      <c r="L137" s="1436">
        <v>0</v>
      </c>
      <c r="M137" s="1621">
        <v>0</v>
      </c>
      <c r="N137" s="1572">
        <v>115</v>
      </c>
      <c r="O137" s="1621">
        <v>23000</v>
      </c>
      <c r="P137" s="1646">
        <f t="shared" si="68"/>
        <v>23000</v>
      </c>
      <c r="Q137" s="1622">
        <v>23000</v>
      </c>
      <c r="R137" s="1511">
        <f t="shared" si="60"/>
        <v>1</v>
      </c>
      <c r="S137" s="1436">
        <v>0</v>
      </c>
      <c r="T137" s="1511">
        <f t="shared" si="60"/>
        <v>0</v>
      </c>
      <c r="U137" s="1436">
        <v>0</v>
      </c>
      <c r="V137" s="1511">
        <f t="shared" si="69"/>
        <v>0</v>
      </c>
      <c r="W137" s="1436">
        <v>0</v>
      </c>
      <c r="X137" s="1439">
        <f t="shared" si="70"/>
        <v>0</v>
      </c>
      <c r="Y137" s="1437">
        <v>0</v>
      </c>
      <c r="Z137" s="1439">
        <f t="shared" si="71"/>
        <v>0</v>
      </c>
      <c r="AA137" s="1437">
        <f t="shared" si="72"/>
        <v>23000</v>
      </c>
      <c r="AB137" s="1437">
        <v>0</v>
      </c>
    </row>
    <row r="138" spans="1:28">
      <c r="A138" s="2846"/>
      <c r="B138" s="1436">
        <v>116</v>
      </c>
      <c r="C138" s="1436" t="s">
        <v>1177</v>
      </c>
      <c r="D138" s="1436">
        <v>0</v>
      </c>
      <c r="E138" s="1436">
        <v>0</v>
      </c>
      <c r="F138" s="1436">
        <v>0</v>
      </c>
      <c r="G138" s="1436">
        <v>11000</v>
      </c>
      <c r="H138" s="1436">
        <v>0</v>
      </c>
      <c r="I138" s="1436">
        <v>0</v>
      </c>
      <c r="J138" s="1436">
        <v>0</v>
      </c>
      <c r="K138" s="1436">
        <v>0</v>
      </c>
      <c r="L138" s="1436">
        <v>0</v>
      </c>
      <c r="M138" s="1621">
        <v>0</v>
      </c>
      <c r="N138" s="1436">
        <v>116</v>
      </c>
      <c r="O138" s="1621">
        <v>0</v>
      </c>
      <c r="P138" s="1646">
        <f t="shared" si="68"/>
        <v>11000</v>
      </c>
      <c r="Q138" s="1622">
        <v>11000</v>
      </c>
      <c r="R138" s="1511">
        <f t="shared" si="60"/>
        <v>1</v>
      </c>
      <c r="S138" s="1436">
        <v>0</v>
      </c>
      <c r="T138" s="1511">
        <f t="shared" si="60"/>
        <v>0</v>
      </c>
      <c r="U138" s="1436">
        <v>0</v>
      </c>
      <c r="V138" s="1511">
        <f t="shared" si="69"/>
        <v>0</v>
      </c>
      <c r="W138" s="1436">
        <v>0</v>
      </c>
      <c r="X138" s="1439">
        <f t="shared" si="70"/>
        <v>0</v>
      </c>
      <c r="Y138" s="1437">
        <v>0</v>
      </c>
      <c r="Z138" s="1439">
        <f t="shared" si="71"/>
        <v>0</v>
      </c>
      <c r="AA138" s="1437">
        <f t="shared" si="72"/>
        <v>11000</v>
      </c>
      <c r="AB138" s="1437">
        <v>0</v>
      </c>
    </row>
    <row r="139" spans="1:28">
      <c r="A139" s="2846"/>
      <c r="B139" s="1577">
        <v>117</v>
      </c>
      <c r="C139" s="1443" t="s">
        <v>1178</v>
      </c>
      <c r="D139" s="1443">
        <v>0</v>
      </c>
      <c r="E139" s="1443">
        <v>0</v>
      </c>
      <c r="F139" s="1443">
        <v>0</v>
      </c>
      <c r="G139" s="1443">
        <v>0</v>
      </c>
      <c r="H139" s="1443">
        <v>0</v>
      </c>
      <c r="I139" s="1443">
        <v>0</v>
      </c>
      <c r="J139" s="1443">
        <v>57878</v>
      </c>
      <c r="K139" s="1443">
        <v>1</v>
      </c>
      <c r="L139" s="1443">
        <v>0</v>
      </c>
      <c r="M139" s="1619">
        <v>0</v>
      </c>
      <c r="N139" s="1577">
        <v>117</v>
      </c>
      <c r="O139" s="1619">
        <v>0</v>
      </c>
      <c r="P139" s="1643">
        <f t="shared" si="68"/>
        <v>57878</v>
      </c>
      <c r="Q139" s="1620">
        <v>9442</v>
      </c>
      <c r="R139" s="1483">
        <f t="shared" si="60"/>
        <v>1</v>
      </c>
      <c r="S139" s="1443">
        <v>0</v>
      </c>
      <c r="T139" s="1483">
        <f t="shared" si="60"/>
        <v>0</v>
      </c>
      <c r="U139" s="1443">
        <v>0</v>
      </c>
      <c r="V139" s="1483">
        <f t="shared" si="69"/>
        <v>0</v>
      </c>
      <c r="W139" s="1443">
        <v>0</v>
      </c>
      <c r="X139" s="1446">
        <f t="shared" si="70"/>
        <v>0</v>
      </c>
      <c r="Y139" s="1444">
        <v>0</v>
      </c>
      <c r="Z139" s="1446">
        <f t="shared" si="71"/>
        <v>0</v>
      </c>
      <c r="AA139" s="1444">
        <f t="shared" si="72"/>
        <v>9442</v>
      </c>
      <c r="AB139" s="1444">
        <v>0</v>
      </c>
    </row>
    <row r="140" spans="1:28">
      <c r="A140" s="2846"/>
      <c r="B140" s="1436">
        <v>118</v>
      </c>
      <c r="C140" s="1428" t="s">
        <v>1179</v>
      </c>
      <c r="D140" s="1428">
        <v>0</v>
      </c>
      <c r="E140" s="1428">
        <v>0</v>
      </c>
      <c r="F140" s="1428">
        <v>9800</v>
      </c>
      <c r="G140" s="1428">
        <v>0</v>
      </c>
      <c r="H140" s="1428">
        <v>0</v>
      </c>
      <c r="I140" s="1428">
        <v>0</v>
      </c>
      <c r="J140" s="1428">
        <v>105747</v>
      </c>
      <c r="K140" s="1570">
        <v>1</v>
      </c>
      <c r="L140" s="1570">
        <v>0</v>
      </c>
      <c r="M140" s="1676">
        <v>0</v>
      </c>
      <c r="N140" s="1436">
        <v>118</v>
      </c>
      <c r="O140" s="1676">
        <v>53751</v>
      </c>
      <c r="P140" s="1677">
        <f t="shared" si="68"/>
        <v>169298</v>
      </c>
      <c r="Q140" s="1678">
        <v>159498</v>
      </c>
      <c r="R140" s="1486">
        <f t="shared" ref="R140:T143" si="73">Q140/$AA140</f>
        <v>0.94211390565747966</v>
      </c>
      <c r="S140" s="1428">
        <v>9800</v>
      </c>
      <c r="T140" s="1486">
        <f t="shared" si="73"/>
        <v>5.7886094342520289E-2</v>
      </c>
      <c r="U140" s="1428">
        <v>0</v>
      </c>
      <c r="V140" s="1486">
        <f t="shared" si="69"/>
        <v>0</v>
      </c>
      <c r="W140" s="1428">
        <v>0</v>
      </c>
      <c r="X140" s="1431">
        <f t="shared" si="70"/>
        <v>0</v>
      </c>
      <c r="Y140" s="1430">
        <v>0</v>
      </c>
      <c r="Z140" s="1431">
        <f t="shared" si="71"/>
        <v>0</v>
      </c>
      <c r="AA140" s="1430">
        <f t="shared" si="72"/>
        <v>169298</v>
      </c>
      <c r="AB140" s="1430">
        <v>0</v>
      </c>
    </row>
    <row r="141" spans="1:28">
      <c r="A141" s="2846"/>
      <c r="B141" s="1560">
        <v>119</v>
      </c>
      <c r="C141" s="1459" t="s">
        <v>1180</v>
      </c>
      <c r="D141" s="1461" t="s">
        <v>1049</v>
      </c>
      <c r="E141" s="1461" t="s">
        <v>1049</v>
      </c>
      <c r="F141" s="1461" t="s">
        <v>1049</v>
      </c>
      <c r="G141" s="1461" t="s">
        <v>1049</v>
      </c>
      <c r="H141" s="1461" t="s">
        <v>1049</v>
      </c>
      <c r="I141" s="1461" t="s">
        <v>1049</v>
      </c>
      <c r="J141" s="1461" t="s">
        <v>1049</v>
      </c>
      <c r="K141" s="1461" t="s">
        <v>1049</v>
      </c>
      <c r="L141" s="1461" t="s">
        <v>1049</v>
      </c>
      <c r="M141" s="1679" t="s">
        <v>1049</v>
      </c>
      <c r="N141" s="1560">
        <v>119</v>
      </c>
      <c r="O141" s="1679" t="s">
        <v>1049</v>
      </c>
      <c r="P141" s="1680" t="s">
        <v>1049</v>
      </c>
      <c r="Q141" s="1461" t="s">
        <v>1049</v>
      </c>
      <c r="R141" s="1681" t="s">
        <v>1049</v>
      </c>
      <c r="S141" s="1461" t="s">
        <v>1049</v>
      </c>
      <c r="T141" s="1681" t="s">
        <v>480</v>
      </c>
      <c r="U141" s="1461" t="s">
        <v>480</v>
      </c>
      <c r="V141" s="1681" t="s">
        <v>480</v>
      </c>
      <c r="W141" s="1461" t="s">
        <v>480</v>
      </c>
      <c r="X141" s="1682" t="s">
        <v>480</v>
      </c>
      <c r="Y141" s="1683" t="s">
        <v>480</v>
      </c>
      <c r="Z141" s="1682" t="s">
        <v>480</v>
      </c>
      <c r="AA141" s="1683" t="s">
        <v>480</v>
      </c>
      <c r="AB141" s="1683" t="s">
        <v>480</v>
      </c>
    </row>
    <row r="142" spans="1:28" ht="14.25" thickBot="1">
      <c r="A142" s="2846"/>
      <c r="B142" s="1443">
        <v>120</v>
      </c>
      <c r="C142" s="1443" t="s">
        <v>437</v>
      </c>
      <c r="D142" s="1443">
        <v>195049</v>
      </c>
      <c r="E142" s="1443">
        <v>0</v>
      </c>
      <c r="F142" s="1443">
        <v>302867</v>
      </c>
      <c r="G142" s="1443">
        <v>0</v>
      </c>
      <c r="H142" s="1443">
        <v>0</v>
      </c>
      <c r="I142" s="1443">
        <v>0</v>
      </c>
      <c r="J142" s="1443">
        <v>0</v>
      </c>
      <c r="K142" s="1443">
        <v>0</v>
      </c>
      <c r="L142" s="1443">
        <v>0</v>
      </c>
      <c r="M142" s="1619">
        <v>0</v>
      </c>
      <c r="N142" s="1443">
        <v>120</v>
      </c>
      <c r="O142" s="1619">
        <v>28970</v>
      </c>
      <c r="P142" s="1643">
        <f t="shared" si="68"/>
        <v>526886</v>
      </c>
      <c r="Q142" s="1620">
        <v>28970</v>
      </c>
      <c r="R142" s="1483">
        <f t="shared" si="73"/>
        <v>5.7383381202337325E-2</v>
      </c>
      <c r="S142" s="1443">
        <v>0</v>
      </c>
      <c r="T142" s="1483">
        <f t="shared" si="73"/>
        <v>0</v>
      </c>
      <c r="U142" s="1443">
        <v>475880</v>
      </c>
      <c r="V142" s="1483">
        <f t="shared" ref="V142:V143" si="74">U142/$AA142</f>
        <v>0.94261661879766268</v>
      </c>
      <c r="W142" s="1443">
        <v>0</v>
      </c>
      <c r="X142" s="1446">
        <f t="shared" ref="X142:X143" si="75">W142/$AA142</f>
        <v>0</v>
      </c>
      <c r="Y142" s="1444">
        <v>0</v>
      </c>
      <c r="Z142" s="1446">
        <f t="shared" ref="Z142:Z143" si="76">Y142/$AA142</f>
        <v>0</v>
      </c>
      <c r="AA142" s="1444">
        <f t="shared" si="72"/>
        <v>504850</v>
      </c>
      <c r="AB142" s="1444">
        <v>0</v>
      </c>
    </row>
    <row r="143" spans="1:28" ht="14.25" thickTop="1">
      <c r="A143" s="2846"/>
      <c r="B143" s="1493"/>
      <c r="C143" s="1494" t="s">
        <v>113</v>
      </c>
      <c r="D143" s="1628">
        <f>SUM(D134:D142)</f>
        <v>195049</v>
      </c>
      <c r="E143" s="1628">
        <f t="shared" ref="E143:M143" si="77">SUM(E134:E142)</f>
        <v>0</v>
      </c>
      <c r="F143" s="1628">
        <f t="shared" si="77"/>
        <v>555192</v>
      </c>
      <c r="G143" s="1628">
        <f t="shared" si="77"/>
        <v>86006</v>
      </c>
      <c r="H143" s="1628">
        <f t="shared" si="77"/>
        <v>0</v>
      </c>
      <c r="I143" s="1628">
        <f t="shared" si="77"/>
        <v>0</v>
      </c>
      <c r="J143" s="1628">
        <f t="shared" si="77"/>
        <v>198620</v>
      </c>
      <c r="K143" s="1628">
        <f t="shared" si="77"/>
        <v>4</v>
      </c>
      <c r="L143" s="1628">
        <f t="shared" si="77"/>
        <v>0</v>
      </c>
      <c r="M143" s="1628">
        <f t="shared" si="77"/>
        <v>0</v>
      </c>
      <c r="N143" s="1628"/>
      <c r="O143" s="1628">
        <f t="shared" ref="O143:Q143" si="78">SUM(O134:O142)</f>
        <v>130906</v>
      </c>
      <c r="P143" s="1628">
        <f t="shared" si="78"/>
        <v>1165773</v>
      </c>
      <c r="Q143" s="1628">
        <f t="shared" si="78"/>
        <v>338116</v>
      </c>
      <c r="R143" s="1629">
        <f t="shared" si="73"/>
        <v>0.35533854878238463</v>
      </c>
      <c r="S143" s="1628">
        <f>SUM(S134:S142)</f>
        <v>137536</v>
      </c>
      <c r="T143" s="1629">
        <f t="shared" si="73"/>
        <v>0.14454164442183762</v>
      </c>
      <c r="U143" s="1628">
        <f>SUM(U134:U142)</f>
        <v>475880</v>
      </c>
      <c r="V143" s="1629">
        <f t="shared" si="74"/>
        <v>0.50011980679577772</v>
      </c>
      <c r="W143" s="1628">
        <f>SUM(W134:W142)</f>
        <v>0</v>
      </c>
      <c r="X143" s="1629">
        <f t="shared" si="75"/>
        <v>0</v>
      </c>
      <c r="Y143" s="1628">
        <f>SUM(Y134:Y142)</f>
        <v>0</v>
      </c>
      <c r="Z143" s="1629">
        <f t="shared" si="76"/>
        <v>0</v>
      </c>
      <c r="AA143" s="1628">
        <f t="shared" ref="AA143:AB143" si="79">SUM(AA134:AA142)</f>
        <v>951532</v>
      </c>
      <c r="AB143" s="1628">
        <f t="shared" si="79"/>
        <v>0</v>
      </c>
    </row>
    <row r="144" spans="1:28">
      <c r="A144" s="2849"/>
      <c r="B144" s="1501"/>
      <c r="C144" s="1502"/>
      <c r="D144" s="1529"/>
      <c r="E144" s="1529"/>
      <c r="F144" s="1529"/>
      <c r="G144" s="1529"/>
      <c r="H144" s="1529"/>
      <c r="I144" s="1529"/>
      <c r="J144" s="1529"/>
      <c r="K144" s="1529"/>
      <c r="L144" s="1529"/>
      <c r="M144" s="1684"/>
      <c r="N144" s="1501"/>
      <c r="O144" s="1684"/>
      <c r="P144" s="1684"/>
      <c r="Q144" s="1631"/>
      <c r="R144" s="1632"/>
      <c r="S144" s="1503"/>
      <c r="T144" s="1632"/>
      <c r="U144" s="1529"/>
      <c r="V144" s="1650"/>
      <c r="W144" s="1529"/>
      <c r="X144" s="1651"/>
      <c r="Y144" s="1529"/>
      <c r="Z144" s="1651"/>
      <c r="AA144" s="1529"/>
      <c r="AB144" s="1529"/>
    </row>
    <row r="145" spans="1:28">
      <c r="A145" s="2848" t="s">
        <v>1214</v>
      </c>
      <c r="B145" s="1459">
        <v>121</v>
      </c>
      <c r="C145" s="1459" t="s">
        <v>1182</v>
      </c>
      <c r="D145" s="1459">
        <v>0</v>
      </c>
      <c r="E145" s="1459">
        <v>0</v>
      </c>
      <c r="F145" s="1459">
        <v>0</v>
      </c>
      <c r="G145" s="1459">
        <v>0</v>
      </c>
      <c r="H145" s="1459">
        <v>0</v>
      </c>
      <c r="I145" s="1459">
        <v>0</v>
      </c>
      <c r="J145" s="1459">
        <v>233912</v>
      </c>
      <c r="K145" s="1571">
        <v>4</v>
      </c>
      <c r="L145" s="1571">
        <v>0</v>
      </c>
      <c r="M145" s="1685">
        <v>0</v>
      </c>
      <c r="N145" s="1418">
        <v>121</v>
      </c>
      <c r="O145" s="1685">
        <v>0</v>
      </c>
      <c r="P145" s="1686">
        <f t="shared" ref="P145:P155" si="80">D145+E145+F145+G145+H145+J145+L145+M145+O145</f>
        <v>233912</v>
      </c>
      <c r="Q145" s="1613">
        <v>233912</v>
      </c>
      <c r="R145" s="1464">
        <f t="shared" ref="R145:Z158" si="81">Q145/$AA145</f>
        <v>1</v>
      </c>
      <c r="S145" s="1459">
        <v>0</v>
      </c>
      <c r="T145" s="1464">
        <f t="shared" ref="T145:T156" si="82">S145/$AA145</f>
        <v>0</v>
      </c>
      <c r="U145" s="1459">
        <v>0</v>
      </c>
      <c r="V145" s="1464">
        <f t="shared" ref="V145:V156" si="83">U145/$AA145</f>
        <v>0</v>
      </c>
      <c r="W145" s="1459">
        <v>0</v>
      </c>
      <c r="X145" s="1462">
        <f t="shared" ref="X145:X156" si="84">W145/$AA145</f>
        <v>0</v>
      </c>
      <c r="Y145" s="1459">
        <v>0</v>
      </c>
      <c r="Z145" s="1462">
        <f t="shared" ref="Z145:Z156" si="85">Y145/$AA145</f>
        <v>0</v>
      </c>
      <c r="AA145" s="1459">
        <f t="shared" ref="AA145:AA155" si="86">Q145+S145+U145+W145+Y145</f>
        <v>233912</v>
      </c>
      <c r="AB145" s="1459">
        <v>0</v>
      </c>
    </row>
    <row r="146" spans="1:28">
      <c r="A146" s="2846"/>
      <c r="B146" s="1418">
        <v>122</v>
      </c>
      <c r="C146" s="1652" t="s">
        <v>1144</v>
      </c>
      <c r="D146" s="1577">
        <v>0</v>
      </c>
      <c r="E146" s="1577">
        <v>0</v>
      </c>
      <c r="F146" s="1577">
        <v>458297</v>
      </c>
      <c r="G146" s="1577">
        <v>0</v>
      </c>
      <c r="H146" s="1577">
        <v>0</v>
      </c>
      <c r="I146" s="1577">
        <v>0</v>
      </c>
      <c r="J146" s="1577">
        <v>21036</v>
      </c>
      <c r="K146" s="1577">
        <v>1</v>
      </c>
      <c r="L146" s="1577">
        <v>0</v>
      </c>
      <c r="M146" s="1653">
        <v>0</v>
      </c>
      <c r="N146" s="1418">
        <v>122</v>
      </c>
      <c r="O146" s="1653">
        <v>0</v>
      </c>
      <c r="P146" s="1687">
        <f t="shared" si="80"/>
        <v>479333</v>
      </c>
      <c r="Q146" s="1654">
        <v>46082</v>
      </c>
      <c r="R146" s="1655">
        <f t="shared" si="81"/>
        <v>0.34509046249700454</v>
      </c>
      <c r="S146" s="1577">
        <v>0</v>
      </c>
      <c r="T146" s="1655">
        <f t="shared" si="82"/>
        <v>0</v>
      </c>
      <c r="U146" s="1577">
        <v>87454</v>
      </c>
      <c r="V146" s="1655">
        <f t="shared" si="83"/>
        <v>0.65490953750299541</v>
      </c>
      <c r="W146" s="1577">
        <v>0</v>
      </c>
      <c r="X146" s="1688">
        <f t="shared" si="84"/>
        <v>0</v>
      </c>
      <c r="Y146" s="1577">
        <v>0</v>
      </c>
      <c r="Z146" s="1688">
        <f t="shared" si="85"/>
        <v>0</v>
      </c>
      <c r="AA146" s="1577">
        <f t="shared" si="86"/>
        <v>133536</v>
      </c>
      <c r="AB146" s="1577">
        <v>0</v>
      </c>
    </row>
    <row r="147" spans="1:28">
      <c r="A147" s="2846"/>
      <c r="B147" s="1427">
        <v>123</v>
      </c>
      <c r="C147" s="1555" t="s">
        <v>1183</v>
      </c>
      <c r="D147" s="1554">
        <v>0</v>
      </c>
      <c r="E147" s="1554">
        <v>0</v>
      </c>
      <c r="F147" s="1554">
        <v>49070</v>
      </c>
      <c r="G147" s="1554">
        <v>0</v>
      </c>
      <c r="H147" s="1554">
        <v>0</v>
      </c>
      <c r="I147" s="1554">
        <v>0</v>
      </c>
      <c r="J147" s="1554">
        <v>0</v>
      </c>
      <c r="K147" s="1554">
        <v>0</v>
      </c>
      <c r="L147" s="1554">
        <v>0</v>
      </c>
      <c r="M147" s="1658">
        <v>0</v>
      </c>
      <c r="N147" s="1428">
        <v>123</v>
      </c>
      <c r="O147" s="1658">
        <v>0</v>
      </c>
      <c r="P147" s="1689">
        <f t="shared" si="80"/>
        <v>49070</v>
      </c>
      <c r="Q147" s="1659">
        <v>49070</v>
      </c>
      <c r="R147" s="1558">
        <f t="shared" si="81"/>
        <v>1</v>
      </c>
      <c r="S147" s="1554">
        <v>0</v>
      </c>
      <c r="T147" s="1558">
        <f t="shared" si="82"/>
        <v>0</v>
      </c>
      <c r="U147" s="1554">
        <v>0</v>
      </c>
      <c r="V147" s="1558">
        <f t="shared" si="83"/>
        <v>0</v>
      </c>
      <c r="W147" s="1554">
        <v>0</v>
      </c>
      <c r="X147" s="1557">
        <f t="shared" si="84"/>
        <v>0</v>
      </c>
      <c r="Y147" s="1554">
        <v>0</v>
      </c>
      <c r="Z147" s="1557">
        <f t="shared" si="85"/>
        <v>0</v>
      </c>
      <c r="AA147" s="1554">
        <f t="shared" si="86"/>
        <v>49070</v>
      </c>
      <c r="AB147" s="1554">
        <v>0</v>
      </c>
    </row>
    <row r="148" spans="1:28">
      <c r="A148" s="2846"/>
      <c r="B148" s="1436">
        <v>124</v>
      </c>
      <c r="C148" s="1436" t="s">
        <v>1184</v>
      </c>
      <c r="D148" s="1436">
        <v>0</v>
      </c>
      <c r="E148" s="1436">
        <v>0</v>
      </c>
      <c r="F148" s="1436">
        <v>0</v>
      </c>
      <c r="G148" s="1436">
        <v>0</v>
      </c>
      <c r="H148" s="1436">
        <v>0</v>
      </c>
      <c r="I148" s="1436">
        <v>0</v>
      </c>
      <c r="J148" s="1436">
        <v>0</v>
      </c>
      <c r="K148" s="1436">
        <v>0</v>
      </c>
      <c r="L148" s="1436">
        <v>0</v>
      </c>
      <c r="M148" s="1621">
        <v>0</v>
      </c>
      <c r="N148" s="1436">
        <v>124</v>
      </c>
      <c r="O148" s="1621">
        <v>200000</v>
      </c>
      <c r="P148" s="1646">
        <f t="shared" si="80"/>
        <v>200000</v>
      </c>
      <c r="Q148" s="1622">
        <v>200000</v>
      </c>
      <c r="R148" s="1511">
        <f t="shared" si="81"/>
        <v>1</v>
      </c>
      <c r="S148" s="1436">
        <v>0</v>
      </c>
      <c r="T148" s="1511">
        <f t="shared" si="82"/>
        <v>0</v>
      </c>
      <c r="U148" s="1436">
        <v>0</v>
      </c>
      <c r="V148" s="1511">
        <f t="shared" si="83"/>
        <v>0</v>
      </c>
      <c r="W148" s="1436">
        <v>0</v>
      </c>
      <c r="X148" s="1510">
        <f t="shared" si="84"/>
        <v>0</v>
      </c>
      <c r="Y148" s="1436">
        <v>0</v>
      </c>
      <c r="Z148" s="1510">
        <f t="shared" si="85"/>
        <v>0</v>
      </c>
      <c r="AA148" s="1436">
        <f t="shared" si="86"/>
        <v>200000</v>
      </c>
      <c r="AB148" s="1436">
        <v>0</v>
      </c>
    </row>
    <row r="149" spans="1:28">
      <c r="A149" s="2846"/>
      <c r="B149" s="1443">
        <v>125</v>
      </c>
      <c r="C149" s="1443" t="s">
        <v>1185</v>
      </c>
      <c r="D149" s="1443">
        <v>0</v>
      </c>
      <c r="E149" s="1443">
        <v>0</v>
      </c>
      <c r="F149" s="1443">
        <v>0</v>
      </c>
      <c r="G149" s="1443">
        <v>0</v>
      </c>
      <c r="H149" s="1443">
        <v>0</v>
      </c>
      <c r="I149" s="1443">
        <v>0</v>
      </c>
      <c r="J149" s="1443">
        <v>39955</v>
      </c>
      <c r="K149" s="1443">
        <v>2</v>
      </c>
      <c r="L149" s="1443">
        <v>0</v>
      </c>
      <c r="M149" s="1619">
        <v>0</v>
      </c>
      <c r="N149" s="1443">
        <v>125</v>
      </c>
      <c r="O149" s="1619">
        <v>0</v>
      </c>
      <c r="P149" s="1643">
        <f t="shared" si="80"/>
        <v>39955</v>
      </c>
      <c r="Q149" s="1620">
        <v>39955</v>
      </c>
      <c r="R149" s="1483">
        <f t="shared" si="81"/>
        <v>1</v>
      </c>
      <c r="S149" s="1443">
        <v>0</v>
      </c>
      <c r="T149" s="1483">
        <f t="shared" si="82"/>
        <v>0</v>
      </c>
      <c r="U149" s="1443">
        <v>0</v>
      </c>
      <c r="V149" s="1483">
        <f t="shared" si="83"/>
        <v>0</v>
      </c>
      <c r="W149" s="1443">
        <v>0</v>
      </c>
      <c r="X149" s="1480">
        <f t="shared" si="84"/>
        <v>0</v>
      </c>
      <c r="Y149" s="1443">
        <v>0</v>
      </c>
      <c r="Z149" s="1480">
        <f t="shared" si="85"/>
        <v>0</v>
      </c>
      <c r="AA149" s="1443">
        <f t="shared" si="86"/>
        <v>39955</v>
      </c>
      <c r="AB149" s="1443">
        <v>0</v>
      </c>
    </row>
    <row r="150" spans="1:28">
      <c r="A150" s="2846"/>
      <c r="B150" s="1436">
        <v>126</v>
      </c>
      <c r="C150" s="1436" t="s">
        <v>1186</v>
      </c>
      <c r="D150" s="1436">
        <v>0</v>
      </c>
      <c r="E150" s="1436">
        <v>0</v>
      </c>
      <c r="F150" s="1436">
        <v>0</v>
      </c>
      <c r="G150" s="1436">
        <v>0</v>
      </c>
      <c r="H150" s="1436">
        <v>0</v>
      </c>
      <c r="I150" s="1436">
        <v>0</v>
      </c>
      <c r="J150" s="1436">
        <v>12147</v>
      </c>
      <c r="K150" s="1436">
        <v>1</v>
      </c>
      <c r="L150" s="1436">
        <v>0</v>
      </c>
      <c r="M150" s="1621">
        <v>0</v>
      </c>
      <c r="N150" s="1436">
        <v>126</v>
      </c>
      <c r="O150" s="1621">
        <v>0</v>
      </c>
      <c r="P150" s="1646">
        <f t="shared" si="80"/>
        <v>12147</v>
      </c>
      <c r="Q150" s="1622">
        <v>12147</v>
      </c>
      <c r="R150" s="1511">
        <f t="shared" si="81"/>
        <v>1</v>
      </c>
      <c r="S150" s="1436">
        <v>0</v>
      </c>
      <c r="T150" s="1511">
        <f t="shared" si="82"/>
        <v>0</v>
      </c>
      <c r="U150" s="1436">
        <v>0</v>
      </c>
      <c r="V150" s="1511">
        <f t="shared" si="83"/>
        <v>0</v>
      </c>
      <c r="W150" s="1436">
        <v>0</v>
      </c>
      <c r="X150" s="1510">
        <f t="shared" si="84"/>
        <v>0</v>
      </c>
      <c r="Y150" s="1436">
        <v>0</v>
      </c>
      <c r="Z150" s="1510">
        <f t="shared" si="85"/>
        <v>0</v>
      </c>
      <c r="AA150" s="1436">
        <f t="shared" si="86"/>
        <v>12147</v>
      </c>
      <c r="AB150" s="1436">
        <v>0</v>
      </c>
    </row>
    <row r="151" spans="1:28">
      <c r="A151" s="2846"/>
      <c r="B151" s="1443">
        <v>127</v>
      </c>
      <c r="C151" s="1443" t="s">
        <v>1187</v>
      </c>
      <c r="D151" s="1443">
        <v>0</v>
      </c>
      <c r="E151" s="1443">
        <v>0</v>
      </c>
      <c r="F151" s="1443">
        <v>0</v>
      </c>
      <c r="G151" s="1443">
        <v>0</v>
      </c>
      <c r="H151" s="1443">
        <v>0</v>
      </c>
      <c r="I151" s="1443">
        <v>0</v>
      </c>
      <c r="J151" s="1443">
        <v>0</v>
      </c>
      <c r="K151" s="1443">
        <v>0</v>
      </c>
      <c r="L151" s="1443">
        <v>0</v>
      </c>
      <c r="M151" s="1619">
        <v>0</v>
      </c>
      <c r="N151" s="1443">
        <v>127</v>
      </c>
      <c r="O151" s="1619">
        <v>12887</v>
      </c>
      <c r="P151" s="1643">
        <f t="shared" si="80"/>
        <v>12887</v>
      </c>
      <c r="Q151" s="1620">
        <v>12887</v>
      </c>
      <c r="R151" s="1483">
        <f t="shared" si="81"/>
        <v>1</v>
      </c>
      <c r="S151" s="1443">
        <v>0</v>
      </c>
      <c r="T151" s="1483">
        <f t="shared" si="82"/>
        <v>0</v>
      </c>
      <c r="U151" s="1443">
        <v>0</v>
      </c>
      <c r="V151" s="1483">
        <f t="shared" si="83"/>
        <v>0</v>
      </c>
      <c r="W151" s="1443">
        <v>0</v>
      </c>
      <c r="X151" s="1480">
        <f t="shared" si="84"/>
        <v>0</v>
      </c>
      <c r="Y151" s="1443">
        <v>0</v>
      </c>
      <c r="Z151" s="1480">
        <f t="shared" si="85"/>
        <v>0</v>
      </c>
      <c r="AA151" s="1443">
        <f t="shared" si="86"/>
        <v>12887</v>
      </c>
      <c r="AB151" s="1443">
        <v>0</v>
      </c>
    </row>
    <row r="152" spans="1:28">
      <c r="A152" s="2846"/>
      <c r="B152" s="1427">
        <v>128</v>
      </c>
      <c r="C152" s="1443" t="s">
        <v>1188</v>
      </c>
      <c r="D152" s="1443">
        <v>0</v>
      </c>
      <c r="E152" s="1443">
        <v>0</v>
      </c>
      <c r="F152" s="1443">
        <v>0</v>
      </c>
      <c r="G152" s="1443">
        <v>0</v>
      </c>
      <c r="H152" s="1443">
        <v>0</v>
      </c>
      <c r="I152" s="1443">
        <v>0</v>
      </c>
      <c r="J152" s="1443">
        <v>32223</v>
      </c>
      <c r="K152" s="1443">
        <v>1</v>
      </c>
      <c r="L152" s="1443">
        <v>0</v>
      </c>
      <c r="M152" s="1619">
        <v>0</v>
      </c>
      <c r="N152" s="1427">
        <v>128</v>
      </c>
      <c r="O152" s="1619">
        <v>32510</v>
      </c>
      <c r="P152" s="1643">
        <f t="shared" si="80"/>
        <v>64733</v>
      </c>
      <c r="Q152" s="1620">
        <v>64733</v>
      </c>
      <c r="R152" s="1483">
        <f t="shared" si="81"/>
        <v>1</v>
      </c>
      <c r="S152" s="1443">
        <v>0</v>
      </c>
      <c r="T152" s="1483">
        <f t="shared" si="82"/>
        <v>0</v>
      </c>
      <c r="U152" s="1443">
        <v>0</v>
      </c>
      <c r="V152" s="1483">
        <f t="shared" si="83"/>
        <v>0</v>
      </c>
      <c r="W152" s="1443">
        <v>0</v>
      </c>
      <c r="X152" s="1480">
        <f t="shared" si="84"/>
        <v>0</v>
      </c>
      <c r="Y152" s="1443">
        <v>0</v>
      </c>
      <c r="Z152" s="1480">
        <f t="shared" si="85"/>
        <v>0</v>
      </c>
      <c r="AA152" s="1443">
        <f t="shared" si="86"/>
        <v>64733</v>
      </c>
      <c r="AB152" s="1443">
        <v>0</v>
      </c>
    </row>
    <row r="153" spans="1:28">
      <c r="A153" s="2846"/>
      <c r="B153" s="1427">
        <v>129</v>
      </c>
      <c r="C153" s="1427" t="s">
        <v>1189</v>
      </c>
      <c r="D153" s="1427">
        <v>0</v>
      </c>
      <c r="E153" s="1427">
        <v>0</v>
      </c>
      <c r="F153" s="1427">
        <v>0</v>
      </c>
      <c r="G153" s="1427">
        <v>0</v>
      </c>
      <c r="H153" s="1427">
        <v>0</v>
      </c>
      <c r="I153" s="1427">
        <v>0</v>
      </c>
      <c r="J153" s="1427">
        <v>0</v>
      </c>
      <c r="K153" s="1427">
        <v>0</v>
      </c>
      <c r="L153" s="1427">
        <v>0</v>
      </c>
      <c r="M153" s="1624">
        <v>0</v>
      </c>
      <c r="N153" s="1427">
        <v>129</v>
      </c>
      <c r="O153" s="1624">
        <v>8572</v>
      </c>
      <c r="P153" s="1644">
        <f t="shared" si="80"/>
        <v>8572</v>
      </c>
      <c r="Q153" s="1625">
        <v>8572</v>
      </c>
      <c r="R153" s="1479">
        <f t="shared" si="81"/>
        <v>1</v>
      </c>
      <c r="S153" s="1427">
        <v>0</v>
      </c>
      <c r="T153" s="1479">
        <f t="shared" si="82"/>
        <v>0</v>
      </c>
      <c r="U153" s="1427">
        <v>0</v>
      </c>
      <c r="V153" s="1479">
        <f t="shared" si="83"/>
        <v>0</v>
      </c>
      <c r="W153" s="1427">
        <v>0</v>
      </c>
      <c r="X153" s="1477">
        <f t="shared" si="84"/>
        <v>0</v>
      </c>
      <c r="Y153" s="1427">
        <v>0</v>
      </c>
      <c r="Z153" s="1477">
        <f t="shared" si="85"/>
        <v>0</v>
      </c>
      <c r="AA153" s="1427">
        <f t="shared" si="86"/>
        <v>8572</v>
      </c>
      <c r="AB153" s="1427">
        <v>0</v>
      </c>
    </row>
    <row r="154" spans="1:28">
      <c r="A154" s="2846"/>
      <c r="B154" s="1436">
        <v>130</v>
      </c>
      <c r="C154" s="1436" t="s">
        <v>1190</v>
      </c>
      <c r="D154" s="1436">
        <v>0</v>
      </c>
      <c r="E154" s="1436">
        <v>0</v>
      </c>
      <c r="F154" s="1436">
        <v>0</v>
      </c>
      <c r="G154" s="1436">
        <v>0</v>
      </c>
      <c r="H154" s="1436">
        <v>0</v>
      </c>
      <c r="I154" s="1436">
        <v>0</v>
      </c>
      <c r="J154" s="1436">
        <v>0</v>
      </c>
      <c r="K154" s="1436">
        <v>0</v>
      </c>
      <c r="L154" s="1436">
        <v>0</v>
      </c>
      <c r="M154" s="1621">
        <v>0</v>
      </c>
      <c r="N154" s="1436">
        <v>130</v>
      </c>
      <c r="O154" s="1621">
        <v>9171</v>
      </c>
      <c r="P154" s="1646">
        <f t="shared" si="80"/>
        <v>9171</v>
      </c>
      <c r="Q154" s="1622">
        <v>9171</v>
      </c>
      <c r="R154" s="1511">
        <f t="shared" si="81"/>
        <v>1</v>
      </c>
      <c r="S154" s="1436">
        <v>0</v>
      </c>
      <c r="T154" s="1511">
        <f t="shared" si="82"/>
        <v>0</v>
      </c>
      <c r="U154" s="1436">
        <v>0</v>
      </c>
      <c r="V154" s="1511">
        <f t="shared" si="83"/>
        <v>0</v>
      </c>
      <c r="W154" s="1436">
        <v>0</v>
      </c>
      <c r="X154" s="1510">
        <f t="shared" si="84"/>
        <v>0</v>
      </c>
      <c r="Y154" s="1436">
        <v>0</v>
      </c>
      <c r="Z154" s="1510">
        <f t="shared" si="85"/>
        <v>0</v>
      </c>
      <c r="AA154" s="1436">
        <f t="shared" si="86"/>
        <v>9171</v>
      </c>
      <c r="AB154" s="1436">
        <v>0</v>
      </c>
    </row>
    <row r="155" spans="1:28" ht="14.25" thickBot="1">
      <c r="A155" s="2846"/>
      <c r="B155" s="1443">
        <v>131</v>
      </c>
      <c r="C155" s="1443" t="s">
        <v>1191</v>
      </c>
      <c r="D155" s="1443">
        <v>0</v>
      </c>
      <c r="E155" s="1443">
        <v>0</v>
      </c>
      <c r="F155" s="1443">
        <v>0</v>
      </c>
      <c r="G155" s="1443">
        <v>0</v>
      </c>
      <c r="H155" s="1443">
        <v>0</v>
      </c>
      <c r="I155" s="1443">
        <v>0</v>
      </c>
      <c r="J155" s="1443">
        <v>62599</v>
      </c>
      <c r="K155" s="1443">
        <v>7</v>
      </c>
      <c r="L155" s="1443">
        <v>0</v>
      </c>
      <c r="M155" s="1619">
        <v>0</v>
      </c>
      <c r="N155" s="1443">
        <v>131</v>
      </c>
      <c r="O155" s="1619">
        <v>119132</v>
      </c>
      <c r="P155" s="1643">
        <f t="shared" si="80"/>
        <v>181731</v>
      </c>
      <c r="Q155" s="1620">
        <v>181731</v>
      </c>
      <c r="R155" s="1483">
        <f t="shared" si="81"/>
        <v>1</v>
      </c>
      <c r="S155" s="1443">
        <v>0</v>
      </c>
      <c r="T155" s="1483">
        <f t="shared" si="82"/>
        <v>0</v>
      </c>
      <c r="U155" s="1443">
        <v>0</v>
      </c>
      <c r="V155" s="1483">
        <f t="shared" si="83"/>
        <v>0</v>
      </c>
      <c r="W155" s="1443">
        <v>0</v>
      </c>
      <c r="X155" s="1480">
        <f t="shared" si="84"/>
        <v>0</v>
      </c>
      <c r="Y155" s="1443">
        <v>0</v>
      </c>
      <c r="Z155" s="1480">
        <f t="shared" si="85"/>
        <v>0</v>
      </c>
      <c r="AA155" s="1443">
        <f t="shared" si="86"/>
        <v>181731</v>
      </c>
      <c r="AB155" s="1443">
        <v>0</v>
      </c>
    </row>
    <row r="156" spans="1:28" ht="14.25" thickTop="1">
      <c r="A156" s="2846"/>
      <c r="B156" s="1493"/>
      <c r="C156" s="1494" t="s">
        <v>113</v>
      </c>
      <c r="D156" s="1628">
        <f>SUM(D145:D155)</f>
        <v>0</v>
      </c>
      <c r="E156" s="1628">
        <f t="shared" ref="E156:M156" si="87">SUM(E145:E155)</f>
        <v>0</v>
      </c>
      <c r="F156" s="1628">
        <f t="shared" si="87"/>
        <v>507367</v>
      </c>
      <c r="G156" s="1628">
        <f t="shared" si="87"/>
        <v>0</v>
      </c>
      <c r="H156" s="1628">
        <f t="shared" si="87"/>
        <v>0</v>
      </c>
      <c r="I156" s="1628">
        <f t="shared" si="87"/>
        <v>0</v>
      </c>
      <c r="J156" s="1628">
        <f t="shared" si="87"/>
        <v>401872</v>
      </c>
      <c r="K156" s="1628">
        <f t="shared" si="87"/>
        <v>16</v>
      </c>
      <c r="L156" s="1628">
        <f t="shared" si="87"/>
        <v>0</v>
      </c>
      <c r="M156" s="1628">
        <f t="shared" si="87"/>
        <v>0</v>
      </c>
      <c r="N156" s="1628"/>
      <c r="O156" s="1628">
        <f t="shared" ref="O156:Q156" si="88">SUM(O145:O155)</f>
        <v>382272</v>
      </c>
      <c r="P156" s="1628">
        <f t="shared" si="88"/>
        <v>1291511</v>
      </c>
      <c r="Q156" s="1628">
        <f t="shared" si="88"/>
        <v>858260</v>
      </c>
      <c r="R156" s="1629">
        <f t="shared" si="81"/>
        <v>0.90752595393533353</v>
      </c>
      <c r="S156" s="1628">
        <f>SUM(S145:S155)</f>
        <v>0</v>
      </c>
      <c r="T156" s="1629">
        <f t="shared" si="82"/>
        <v>0</v>
      </c>
      <c r="U156" s="1628">
        <f>SUM(U145:U155)</f>
        <v>87454</v>
      </c>
      <c r="V156" s="1629">
        <f t="shared" si="83"/>
        <v>9.2474046064666485E-2</v>
      </c>
      <c r="W156" s="1628">
        <f>SUM(W145:W155)</f>
        <v>0</v>
      </c>
      <c r="X156" s="1629">
        <f t="shared" si="84"/>
        <v>0</v>
      </c>
      <c r="Y156" s="1628">
        <f>SUM(Y145:Y155)</f>
        <v>0</v>
      </c>
      <c r="Z156" s="1629">
        <f t="shared" si="85"/>
        <v>0</v>
      </c>
      <c r="AA156" s="1628">
        <f>SUM(AA145:AA155)</f>
        <v>945714</v>
      </c>
      <c r="AB156" s="1628">
        <f>SUM(AB145:AB155)</f>
        <v>0</v>
      </c>
    </row>
    <row r="157" spans="1:28" ht="14.25" thickBot="1">
      <c r="A157" s="1690"/>
      <c r="B157" s="1585"/>
      <c r="C157" s="1586"/>
      <c r="D157" s="1587"/>
      <c r="E157" s="1587"/>
      <c r="F157" s="1587"/>
      <c r="G157" s="1587"/>
      <c r="H157" s="1587"/>
      <c r="I157" s="1587"/>
      <c r="J157" s="1587"/>
      <c r="K157" s="1587"/>
      <c r="L157" s="1587"/>
      <c r="M157" s="1590"/>
      <c r="N157" s="1585"/>
      <c r="O157" s="1691"/>
      <c r="P157" s="1590"/>
      <c r="Q157" s="1588"/>
      <c r="R157" s="1692"/>
      <c r="S157" s="1587"/>
      <c r="T157" s="1692"/>
      <c r="U157" s="1587"/>
      <c r="V157" s="1692"/>
      <c r="W157" s="1587"/>
      <c r="X157" s="1693"/>
      <c r="Y157" s="1587"/>
      <c r="Z157" s="1693"/>
      <c r="AA157" s="1587"/>
      <c r="AB157" s="1587"/>
    </row>
    <row r="158" spans="1:28" ht="14.25" thickTop="1">
      <c r="A158" s="1591" t="s">
        <v>779</v>
      </c>
      <c r="B158" s="1592"/>
      <c r="C158" s="1593" t="s">
        <v>113</v>
      </c>
      <c r="D158" s="1694">
        <f>D33+D38+D56+D79+D92+D113+D122+D132+D143+D156</f>
        <v>357049</v>
      </c>
      <c r="E158" s="1694">
        <f t="shared" ref="E158:M158" si="89">E33+E38+E56+E79+E92+E113+E122+E132+E143+E156</f>
        <v>201324</v>
      </c>
      <c r="F158" s="1694">
        <f t="shared" si="89"/>
        <v>8167199</v>
      </c>
      <c r="G158" s="1694">
        <f t="shared" si="89"/>
        <v>4314567</v>
      </c>
      <c r="H158" s="1694">
        <f t="shared" si="89"/>
        <v>83934</v>
      </c>
      <c r="I158" s="1694">
        <f t="shared" si="89"/>
        <v>5</v>
      </c>
      <c r="J158" s="1694">
        <f t="shared" si="89"/>
        <v>2722995</v>
      </c>
      <c r="K158" s="1694">
        <f t="shared" si="89"/>
        <v>74</v>
      </c>
      <c r="L158" s="1694">
        <f t="shared" si="89"/>
        <v>138389</v>
      </c>
      <c r="M158" s="1694">
        <f t="shared" si="89"/>
        <v>336161</v>
      </c>
      <c r="N158" s="1694"/>
      <c r="O158" s="1694">
        <f t="shared" ref="O158:P158" si="90">O33+O38+O56+O79+O92+O113+O122+O132+O143+O156</f>
        <v>8187683</v>
      </c>
      <c r="P158" s="1694">
        <f t="shared" si="90"/>
        <v>24509301</v>
      </c>
      <c r="Q158" s="1694">
        <f>Q33+Q38+Q56+Q79+Q92+Q113+Q122+Q132+Q143+Q156</f>
        <v>13002821</v>
      </c>
      <c r="R158" s="1695">
        <f t="shared" si="81"/>
        <v>0.60891948435709131</v>
      </c>
      <c r="S158" s="1694">
        <f>S33+S38+S56+S79+S92+S113+S122+S132+S143+S156</f>
        <v>1238737</v>
      </c>
      <c r="T158" s="1695">
        <f t="shared" si="81"/>
        <v>5.8009803818267605E-2</v>
      </c>
      <c r="U158" s="1694">
        <f>U33+U38+U56+U79+U92+U113+U122+U132+U143+U156</f>
        <v>5240005</v>
      </c>
      <c r="V158" s="1695">
        <f t="shared" si="81"/>
        <v>0.24538837707821864</v>
      </c>
      <c r="W158" s="1694">
        <f>W33+W38+W56+W79+W92+W113+W122+W132+W143+W156</f>
        <v>1670286</v>
      </c>
      <c r="X158" s="1695">
        <f t="shared" si="81"/>
        <v>7.8219156431428877E-2</v>
      </c>
      <c r="Y158" s="1694">
        <f>Y33+Y38+Y56+Y79+Y92+Y113+Y122+Y132+Y143+Y156</f>
        <v>202076</v>
      </c>
      <c r="Z158" s="1695">
        <f t="shared" si="81"/>
        <v>9.4631783149936137E-3</v>
      </c>
      <c r="AA158" s="1694">
        <f>AA33+AA38+AA56+AA79+AA92+AA113+AA122+AA132+AA143+AA156</f>
        <v>21353925</v>
      </c>
      <c r="AB158" s="1694">
        <f>AB33+AB38+AB56+AB79+AB92+AB113+AB122+AB132+AB143+AB156</f>
        <v>23725</v>
      </c>
    </row>
    <row r="162" spans="11:15">
      <c r="O162" s="1411"/>
    </row>
    <row r="163" spans="11:15">
      <c r="K163" s="1696"/>
    </row>
    <row r="166" spans="11:15">
      <c r="K166" s="1698"/>
    </row>
  </sheetData>
  <mergeCells count="29">
    <mergeCell ref="A3:A6"/>
    <mergeCell ref="B3:B6"/>
    <mergeCell ref="C3:C6"/>
    <mergeCell ref="D3:M4"/>
    <mergeCell ref="N3:N6"/>
    <mergeCell ref="W5:X5"/>
    <mergeCell ref="Y5:Z5"/>
    <mergeCell ref="AB5:AB6"/>
    <mergeCell ref="A7:A34"/>
    <mergeCell ref="O3:P4"/>
    <mergeCell ref="Q3:AB4"/>
    <mergeCell ref="D5:F5"/>
    <mergeCell ref="G5:K5"/>
    <mergeCell ref="L5:L6"/>
    <mergeCell ref="M5:M6"/>
    <mergeCell ref="O5:O6"/>
    <mergeCell ref="P5:P6"/>
    <mergeCell ref="Q5:R5"/>
    <mergeCell ref="S5:T5"/>
    <mergeCell ref="U5:V5"/>
    <mergeCell ref="A35:A39"/>
    <mergeCell ref="A145:A156"/>
    <mergeCell ref="A58:A80"/>
    <mergeCell ref="A81:A93"/>
    <mergeCell ref="A94:A114"/>
    <mergeCell ref="A115:A123"/>
    <mergeCell ref="A124:A133"/>
    <mergeCell ref="A134:A144"/>
    <mergeCell ref="A40:A57"/>
  </mergeCells>
  <phoneticPr fontId="4"/>
  <pageMargins left="0.74803149606299213" right="0.19685039370078741" top="0.59055118110236227" bottom="0.59055118110236227" header="0.51181102362204722" footer="0.51181102362204722"/>
  <pageSetup paperSize="9" scale="71" fitToWidth="2" fitToHeight="0" pageOrder="overThenDown" orientation="portrait" r:id="rId1"/>
  <headerFooter alignWithMargins="0"/>
  <rowBreaks count="1" manualBreakCount="1">
    <brk id="80" max="27" man="1"/>
  </rowBreaks>
  <colBreaks count="1" manualBreakCount="1">
    <brk id="13" max="157"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65"/>
  <sheetViews>
    <sheetView view="pageBreakPreview" zoomScaleNormal="75" zoomScaleSheetLayoutView="100" workbookViewId="0">
      <pane xSplit="3" ySplit="6" topLeftCell="D61" activePane="bottomRight" state="frozen"/>
      <selection pane="topRight" activeCell="D1" sqref="D1"/>
      <selection pane="bottomLeft" activeCell="A7" sqref="A7"/>
      <selection pane="bottomRight" activeCell="C72" sqref="C72"/>
    </sheetView>
  </sheetViews>
  <sheetFormatPr defaultRowHeight="13.5"/>
  <cols>
    <col min="1" max="1" width="5.625" style="1416" customWidth="1"/>
    <col min="2" max="2" width="4.125" style="1412" customWidth="1"/>
    <col min="3" max="3" width="23.875" style="1411" bestFit="1" customWidth="1"/>
    <col min="4" max="4" width="5.625" style="1416" customWidth="1"/>
    <col min="5" max="9" width="7.625" style="1782" customWidth="1"/>
    <col min="10" max="10" width="7.625" style="1416" customWidth="1"/>
    <col min="11" max="11" width="5.625" style="1783" customWidth="1"/>
    <col min="12" max="12" width="7.625" style="1782" customWidth="1"/>
    <col min="13" max="13" width="5.625" style="1783" customWidth="1"/>
    <col min="14" max="14" width="4.125" style="1412" customWidth="1"/>
    <col min="15" max="15" width="7.625" style="1782" customWidth="1"/>
    <col min="16" max="16" width="5.625" style="1783" customWidth="1"/>
    <col min="17" max="17" width="7.625" style="1416" customWidth="1"/>
    <col min="18" max="18" width="5.625" style="1783" customWidth="1"/>
    <col min="19" max="19" width="7.625" style="1416" customWidth="1"/>
    <col min="20" max="20" width="5.625" style="1783" customWidth="1"/>
    <col min="21" max="21" width="7.625" style="1416" customWidth="1"/>
    <col min="22" max="22" width="5.625" style="1783" customWidth="1"/>
    <col min="23" max="23" width="7.625" style="1416" customWidth="1"/>
    <col min="24" max="24" width="5.625" style="1783" customWidth="1"/>
    <col min="25" max="25" width="7.625" style="1783" customWidth="1"/>
    <col min="26" max="26" width="5.625" style="1783" customWidth="1"/>
    <col min="27" max="27" width="7.625" style="1416" customWidth="1"/>
    <col min="28" max="28" width="5.625" style="1783" customWidth="1"/>
    <col min="29" max="29" width="7.625" style="1782" customWidth="1"/>
    <col min="30" max="30" width="5.625" style="1783" customWidth="1"/>
  </cols>
  <sheetData>
    <row r="1" spans="1:30" ht="17.25">
      <c r="A1" s="1406" t="s">
        <v>1215</v>
      </c>
      <c r="B1" s="1407"/>
      <c r="C1" s="1406"/>
      <c r="D1" s="1406"/>
      <c r="E1" s="1607"/>
      <c r="F1" s="1607"/>
      <c r="G1" s="1607"/>
      <c r="H1" s="1607"/>
      <c r="I1" s="1607"/>
      <c r="J1" s="1406"/>
      <c r="K1" s="1410"/>
      <c r="L1" s="1607"/>
      <c r="M1" s="1410"/>
      <c r="N1" s="1407"/>
      <c r="O1" s="1607"/>
      <c r="P1" s="1410"/>
      <c r="Q1" s="1406"/>
      <c r="R1" s="1410"/>
      <c r="S1" s="1406"/>
      <c r="T1" s="1410"/>
      <c r="U1" s="1406"/>
      <c r="V1" s="1410"/>
      <c r="W1" s="1406"/>
      <c r="X1" s="1410"/>
      <c r="Y1" s="1410"/>
      <c r="Z1" s="1410"/>
      <c r="AA1" s="1406"/>
      <c r="AB1" s="1410"/>
      <c r="AC1" s="1607"/>
      <c r="AD1" s="1410"/>
    </row>
    <row r="3" spans="1:30" ht="20.100000000000001" customHeight="1">
      <c r="A3" s="2853" t="s">
        <v>482</v>
      </c>
      <c r="B3" s="2853" t="s">
        <v>483</v>
      </c>
      <c r="C3" s="2853" t="s">
        <v>1020</v>
      </c>
      <c r="D3" s="2858" t="s">
        <v>786</v>
      </c>
      <c r="E3" s="2860"/>
      <c r="F3" s="2876" t="s">
        <v>1216</v>
      </c>
      <c r="G3" s="2876" t="s">
        <v>1217</v>
      </c>
      <c r="H3" s="2876" t="s">
        <v>1218</v>
      </c>
      <c r="I3" s="2876" t="s">
        <v>1219</v>
      </c>
      <c r="J3" s="2873" t="s">
        <v>1220</v>
      </c>
      <c r="K3" s="2875"/>
      <c r="L3" s="2875"/>
      <c r="M3" s="2874"/>
      <c r="N3" s="1700" t="s">
        <v>483</v>
      </c>
      <c r="O3" s="2873" t="s">
        <v>1220</v>
      </c>
      <c r="P3" s="2875"/>
      <c r="Q3" s="2875"/>
      <c r="R3" s="2875"/>
      <c r="S3" s="2875"/>
      <c r="T3" s="2875"/>
      <c r="U3" s="2875"/>
      <c r="V3" s="2875"/>
      <c r="W3" s="2875"/>
      <c r="X3" s="2875"/>
      <c r="Y3" s="2875"/>
      <c r="Z3" s="2875"/>
      <c r="AA3" s="2875"/>
      <c r="AB3" s="2874"/>
      <c r="AC3" s="2858" t="s">
        <v>1221</v>
      </c>
      <c r="AD3" s="2860"/>
    </row>
    <row r="4" spans="1:30" ht="15" customHeight="1">
      <c r="A4" s="2857"/>
      <c r="B4" s="2857"/>
      <c r="C4" s="2857"/>
      <c r="D4" s="2879"/>
      <c r="E4" s="2880"/>
      <c r="F4" s="2878"/>
      <c r="G4" s="2878"/>
      <c r="H4" s="2878"/>
      <c r="I4" s="2878"/>
      <c r="J4" s="2858" t="s">
        <v>1222</v>
      </c>
      <c r="K4" s="2860"/>
      <c r="L4" s="2858" t="s">
        <v>551</v>
      </c>
      <c r="M4" s="2860"/>
      <c r="N4" s="1701"/>
      <c r="O4" s="2858" t="s">
        <v>550</v>
      </c>
      <c r="P4" s="2860"/>
      <c r="Q4" s="2858" t="s">
        <v>1223</v>
      </c>
      <c r="R4" s="2860"/>
      <c r="S4" s="2858" t="s">
        <v>875</v>
      </c>
      <c r="T4" s="2860"/>
      <c r="U4" s="2858" t="s">
        <v>1224</v>
      </c>
      <c r="V4" s="2860"/>
      <c r="W4" s="2858" t="s">
        <v>1225</v>
      </c>
      <c r="X4" s="2860"/>
      <c r="Y4" s="2858" t="s">
        <v>552</v>
      </c>
      <c r="Z4" s="2860"/>
      <c r="AA4" s="2858" t="s">
        <v>825</v>
      </c>
      <c r="AB4" s="2860"/>
      <c r="AC4" s="2879"/>
      <c r="AD4" s="2880"/>
    </row>
    <row r="5" spans="1:30" ht="15" customHeight="1">
      <c r="A5" s="2857"/>
      <c r="B5" s="2857"/>
      <c r="C5" s="2857"/>
      <c r="D5" s="2861"/>
      <c r="E5" s="2863"/>
      <c r="F5" s="2878"/>
      <c r="G5" s="2878"/>
      <c r="H5" s="2878"/>
      <c r="I5" s="2878"/>
      <c r="J5" s="2861"/>
      <c r="K5" s="2863"/>
      <c r="L5" s="2861"/>
      <c r="M5" s="2863"/>
      <c r="N5" s="1701"/>
      <c r="O5" s="2861"/>
      <c r="P5" s="2863"/>
      <c r="Q5" s="2861"/>
      <c r="R5" s="2863"/>
      <c r="S5" s="2861"/>
      <c r="T5" s="2863"/>
      <c r="U5" s="2861"/>
      <c r="V5" s="2863"/>
      <c r="W5" s="2861"/>
      <c r="X5" s="2863"/>
      <c r="Y5" s="2861"/>
      <c r="Z5" s="2863"/>
      <c r="AA5" s="2861"/>
      <c r="AB5" s="2863"/>
      <c r="AC5" s="2861"/>
      <c r="AD5" s="2863"/>
    </row>
    <row r="6" spans="1:30" ht="30" customHeight="1">
      <c r="A6" s="2854"/>
      <c r="B6" s="2854"/>
      <c r="C6" s="2854"/>
      <c r="D6" s="1702" t="s">
        <v>1226</v>
      </c>
      <c r="E6" s="1703" t="s">
        <v>1227</v>
      </c>
      <c r="F6" s="2877"/>
      <c r="G6" s="2877"/>
      <c r="H6" s="2877"/>
      <c r="I6" s="2877"/>
      <c r="J6" s="1609" t="s">
        <v>1228</v>
      </c>
      <c r="K6" s="1704" t="s">
        <v>804</v>
      </c>
      <c r="L6" s="1609" t="s">
        <v>1228</v>
      </c>
      <c r="M6" s="1704" t="s">
        <v>1210</v>
      </c>
      <c r="N6" s="1705"/>
      <c r="O6" s="1609" t="s">
        <v>1228</v>
      </c>
      <c r="P6" s="1704" t="s">
        <v>1210</v>
      </c>
      <c r="Q6" s="1609" t="s">
        <v>1228</v>
      </c>
      <c r="R6" s="1704" t="s">
        <v>1210</v>
      </c>
      <c r="S6" s="1609" t="s">
        <v>1228</v>
      </c>
      <c r="T6" s="1704" t="s">
        <v>1210</v>
      </c>
      <c r="U6" s="1609" t="s">
        <v>1228</v>
      </c>
      <c r="V6" s="1704" t="s">
        <v>1210</v>
      </c>
      <c r="W6" s="1609" t="s">
        <v>1228</v>
      </c>
      <c r="X6" s="1704" t="s">
        <v>1210</v>
      </c>
      <c r="Y6" s="1609" t="s">
        <v>1228</v>
      </c>
      <c r="Z6" s="1704" t="s">
        <v>1210</v>
      </c>
      <c r="AA6" s="1609" t="s">
        <v>1228</v>
      </c>
      <c r="AB6" s="1704" t="s">
        <v>1210</v>
      </c>
      <c r="AC6" s="1609" t="s">
        <v>1228</v>
      </c>
      <c r="AD6" s="1704" t="s">
        <v>1210</v>
      </c>
    </row>
    <row r="7" spans="1:30" ht="11.25" customHeight="1">
      <c r="A7" s="2848" t="s">
        <v>1046</v>
      </c>
      <c r="B7" s="1418">
        <v>1</v>
      </c>
      <c r="C7" s="1418" t="s">
        <v>1047</v>
      </c>
      <c r="D7" s="1639">
        <v>4</v>
      </c>
      <c r="E7" s="1638">
        <v>380</v>
      </c>
      <c r="F7" s="1638">
        <v>2784</v>
      </c>
      <c r="G7" s="1638">
        <v>946</v>
      </c>
      <c r="H7" s="1638">
        <v>11639</v>
      </c>
      <c r="I7" s="1638">
        <f>SUM(F7:H7)</f>
        <v>15369</v>
      </c>
      <c r="J7" s="1418">
        <v>217</v>
      </c>
      <c r="K7" s="1706">
        <f>J7/$I7</f>
        <v>1.4119331121087904E-2</v>
      </c>
      <c r="L7" s="1638">
        <v>8209</v>
      </c>
      <c r="M7" s="1706">
        <f>L7/$I7</f>
        <v>0.53412713904613185</v>
      </c>
      <c r="N7" s="1418">
        <v>1</v>
      </c>
      <c r="O7" s="1638">
        <v>1774</v>
      </c>
      <c r="P7" s="1706">
        <f>O7/$I7</f>
        <v>0.11542715856594443</v>
      </c>
      <c r="Q7" s="1418">
        <v>682</v>
      </c>
      <c r="R7" s="1706">
        <f>Q7/$I7</f>
        <v>4.4375040666276268E-2</v>
      </c>
      <c r="S7" s="1418">
        <v>1111</v>
      </c>
      <c r="T7" s="1706">
        <f>S7/$I7</f>
        <v>7.2288372698288764E-2</v>
      </c>
      <c r="U7" s="1418">
        <v>0</v>
      </c>
      <c r="V7" s="1706">
        <f>U7/$I7</f>
        <v>0</v>
      </c>
      <c r="W7" s="1418">
        <v>0</v>
      </c>
      <c r="X7" s="1706">
        <f>W7/$I7</f>
        <v>0</v>
      </c>
      <c r="Y7" s="1707">
        <v>3085</v>
      </c>
      <c r="Z7" s="1706">
        <f>Y7/$I7</f>
        <v>0.20072873967076582</v>
      </c>
      <c r="AA7" s="1418">
        <v>291</v>
      </c>
      <c r="AB7" s="1706">
        <f>AA7/$I7</f>
        <v>1.8934218231504978E-2</v>
      </c>
      <c r="AC7" s="1418">
        <v>3085</v>
      </c>
      <c r="AD7" s="1706">
        <f>AC7/$I7</f>
        <v>0.20072873967076582</v>
      </c>
    </row>
    <row r="8" spans="1:30" ht="11.25" customHeight="1">
      <c r="A8" s="2846"/>
      <c r="B8" s="1459">
        <v>2</v>
      </c>
      <c r="C8" s="1459" t="s">
        <v>1053</v>
      </c>
      <c r="D8" s="1613">
        <v>2</v>
      </c>
      <c r="E8" s="1612">
        <v>450</v>
      </c>
      <c r="F8" s="1708">
        <v>2261</v>
      </c>
      <c r="G8" s="1612">
        <v>1261</v>
      </c>
      <c r="H8" s="1612">
        <v>12820</v>
      </c>
      <c r="I8" s="1612">
        <f t="shared" ref="I8:I32" si="0">SUM(F8:H8)</f>
        <v>16342</v>
      </c>
      <c r="J8" s="1459">
        <v>3522</v>
      </c>
      <c r="K8" s="1709">
        <f t="shared" ref="K8:M33" si="1">J8/$I8</f>
        <v>0.2155182964141476</v>
      </c>
      <c r="L8" s="1612">
        <v>0</v>
      </c>
      <c r="M8" s="1709">
        <f t="shared" si="1"/>
        <v>0</v>
      </c>
      <c r="N8" s="1459">
        <v>2</v>
      </c>
      <c r="O8" s="1685">
        <v>12820</v>
      </c>
      <c r="P8" s="1709">
        <f t="shared" ref="P8:P33" si="2">O8/$I8</f>
        <v>0.78448170358585245</v>
      </c>
      <c r="Q8" s="1459">
        <v>0</v>
      </c>
      <c r="R8" s="1709">
        <f t="shared" ref="R8:R33" si="3">Q8/$I8</f>
        <v>0</v>
      </c>
      <c r="S8" s="1459">
        <v>0</v>
      </c>
      <c r="T8" s="1709">
        <f t="shared" ref="T8:T33" si="4">S8/$I8</f>
        <v>0</v>
      </c>
      <c r="U8" s="1459">
        <v>0</v>
      </c>
      <c r="V8" s="1709">
        <f t="shared" ref="V8:V33" si="5">U8/$I8</f>
        <v>0</v>
      </c>
      <c r="W8" s="1459">
        <v>0</v>
      </c>
      <c r="X8" s="1709">
        <f t="shared" ref="X8:X33" si="6">W8/$I8</f>
        <v>0</v>
      </c>
      <c r="Y8" s="1612">
        <v>0</v>
      </c>
      <c r="Z8" s="1709">
        <f t="shared" ref="Z8:Z33" si="7">Y8/$I8</f>
        <v>0</v>
      </c>
      <c r="AA8" s="1459">
        <v>0</v>
      </c>
      <c r="AB8" s="1709">
        <f t="shared" ref="AB8:AB33" si="8">AA8/$I8</f>
        <v>0</v>
      </c>
      <c r="AC8" s="1459">
        <v>0</v>
      </c>
      <c r="AD8" s="1709">
        <f t="shared" ref="AD8:AD33" si="9">AC8/$I8</f>
        <v>0</v>
      </c>
    </row>
    <row r="9" spans="1:30" ht="11.25" customHeight="1">
      <c r="A9" s="2846"/>
      <c r="B9" s="1443">
        <v>3</v>
      </c>
      <c r="C9" s="1453" t="s">
        <v>1056</v>
      </c>
      <c r="D9" s="1620">
        <v>3</v>
      </c>
      <c r="E9" s="1619">
        <v>171</v>
      </c>
      <c r="F9" s="1710">
        <v>1351</v>
      </c>
      <c r="G9" s="1619">
        <v>2227</v>
      </c>
      <c r="H9" s="1619">
        <v>795</v>
      </c>
      <c r="I9" s="1619">
        <f t="shared" si="0"/>
        <v>4373</v>
      </c>
      <c r="J9" s="1443">
        <v>0</v>
      </c>
      <c r="K9" s="1711">
        <f t="shared" si="1"/>
        <v>0</v>
      </c>
      <c r="L9" s="1619">
        <v>3552</v>
      </c>
      <c r="M9" s="1711">
        <f t="shared" si="1"/>
        <v>0.81225703178595932</v>
      </c>
      <c r="N9" s="1443">
        <v>3</v>
      </c>
      <c r="O9" s="1712">
        <v>0</v>
      </c>
      <c r="P9" s="1711">
        <f t="shared" si="2"/>
        <v>0</v>
      </c>
      <c r="Q9" s="1443">
        <v>0</v>
      </c>
      <c r="R9" s="1711">
        <f t="shared" si="3"/>
        <v>0</v>
      </c>
      <c r="S9" s="1443">
        <v>821</v>
      </c>
      <c r="T9" s="1711">
        <f t="shared" si="4"/>
        <v>0.18774296821404071</v>
      </c>
      <c r="U9" s="1443">
        <v>0</v>
      </c>
      <c r="V9" s="1711">
        <f t="shared" si="5"/>
        <v>0</v>
      </c>
      <c r="W9" s="1443">
        <v>0</v>
      </c>
      <c r="X9" s="1711">
        <f t="shared" si="6"/>
        <v>0</v>
      </c>
      <c r="Y9" s="1619">
        <v>0</v>
      </c>
      <c r="Z9" s="1711">
        <f t="shared" si="7"/>
        <v>0</v>
      </c>
      <c r="AA9" s="1443">
        <v>0</v>
      </c>
      <c r="AB9" s="1711">
        <f t="shared" si="8"/>
        <v>0</v>
      </c>
      <c r="AC9" s="1443">
        <v>0</v>
      </c>
      <c r="AD9" s="1711">
        <f t="shared" si="9"/>
        <v>0</v>
      </c>
    </row>
    <row r="10" spans="1:30" ht="11.25" customHeight="1">
      <c r="A10" s="2846"/>
      <c r="B10" s="1427">
        <v>4</v>
      </c>
      <c r="C10" s="1427" t="s">
        <v>1058</v>
      </c>
      <c r="D10" s="1620">
        <v>1</v>
      </c>
      <c r="E10" s="1619">
        <v>80</v>
      </c>
      <c r="F10" s="1710">
        <v>2400</v>
      </c>
      <c r="G10" s="1619">
        <v>0</v>
      </c>
      <c r="H10" s="1619">
        <v>2400</v>
      </c>
      <c r="I10" s="1619">
        <f t="shared" si="0"/>
        <v>4800</v>
      </c>
      <c r="J10" s="1443">
        <v>0</v>
      </c>
      <c r="K10" s="1711">
        <f t="shared" si="1"/>
        <v>0</v>
      </c>
      <c r="L10" s="1619">
        <v>1600</v>
      </c>
      <c r="M10" s="1711">
        <f t="shared" si="1"/>
        <v>0.33333333333333331</v>
      </c>
      <c r="N10" s="1427">
        <v>4</v>
      </c>
      <c r="O10" s="1712">
        <v>0</v>
      </c>
      <c r="P10" s="1711">
        <f t="shared" si="2"/>
        <v>0</v>
      </c>
      <c r="Q10" s="1443">
        <v>0</v>
      </c>
      <c r="R10" s="1711">
        <f t="shared" si="3"/>
        <v>0</v>
      </c>
      <c r="S10" s="1443">
        <v>0</v>
      </c>
      <c r="T10" s="1711">
        <f t="shared" si="4"/>
        <v>0</v>
      </c>
      <c r="U10" s="1443">
        <v>0</v>
      </c>
      <c r="V10" s="1711">
        <f t="shared" si="5"/>
        <v>0</v>
      </c>
      <c r="W10" s="1443">
        <v>0</v>
      </c>
      <c r="X10" s="1711">
        <f t="shared" si="6"/>
        <v>0</v>
      </c>
      <c r="Y10" s="1619">
        <v>1600</v>
      </c>
      <c r="Z10" s="1711">
        <f t="shared" si="7"/>
        <v>0.33333333333333331</v>
      </c>
      <c r="AA10" s="1443">
        <v>1600</v>
      </c>
      <c r="AB10" s="1711">
        <f t="shared" si="8"/>
        <v>0.33333333333333331</v>
      </c>
      <c r="AC10" s="1443">
        <v>0</v>
      </c>
      <c r="AD10" s="1711">
        <f t="shared" si="9"/>
        <v>0</v>
      </c>
    </row>
    <row r="11" spans="1:30" ht="11.25" customHeight="1">
      <c r="A11" s="2846"/>
      <c r="B11" s="1436">
        <v>5</v>
      </c>
      <c r="C11" s="1436" t="s">
        <v>1059</v>
      </c>
      <c r="D11" s="1622">
        <v>1</v>
      </c>
      <c r="E11" s="1621">
        <v>160</v>
      </c>
      <c r="F11" s="1713">
        <v>2340</v>
      </c>
      <c r="G11" s="1621">
        <v>0</v>
      </c>
      <c r="H11" s="1621">
        <v>3270</v>
      </c>
      <c r="I11" s="1621">
        <f t="shared" si="0"/>
        <v>5610</v>
      </c>
      <c r="J11" s="1436">
        <v>0</v>
      </c>
      <c r="K11" s="1714">
        <f t="shared" si="1"/>
        <v>0</v>
      </c>
      <c r="L11" s="1621">
        <v>330</v>
      </c>
      <c r="M11" s="1714">
        <f t="shared" si="1"/>
        <v>5.8823529411764705E-2</v>
      </c>
      <c r="N11" s="1436">
        <v>5</v>
      </c>
      <c r="O11" s="1715">
        <v>0</v>
      </c>
      <c r="P11" s="1714">
        <f t="shared" si="2"/>
        <v>0</v>
      </c>
      <c r="Q11" s="1436">
        <v>660</v>
      </c>
      <c r="R11" s="1714">
        <f t="shared" si="3"/>
        <v>0.11764705882352941</v>
      </c>
      <c r="S11" s="1436">
        <v>0</v>
      </c>
      <c r="T11" s="1714">
        <f t="shared" si="4"/>
        <v>0</v>
      </c>
      <c r="U11" s="1436">
        <v>0</v>
      </c>
      <c r="V11" s="1714">
        <f t="shared" si="5"/>
        <v>0</v>
      </c>
      <c r="W11" s="1436">
        <v>0</v>
      </c>
      <c r="X11" s="1714">
        <f t="shared" si="6"/>
        <v>0</v>
      </c>
      <c r="Y11" s="1621">
        <v>2310</v>
      </c>
      <c r="Z11" s="1714">
        <f t="shared" si="7"/>
        <v>0.41176470588235292</v>
      </c>
      <c r="AA11" s="1436">
        <v>2310</v>
      </c>
      <c r="AB11" s="1714">
        <f t="shared" si="8"/>
        <v>0.41176470588235292</v>
      </c>
      <c r="AC11" s="1436">
        <v>0</v>
      </c>
      <c r="AD11" s="1714">
        <f t="shared" si="9"/>
        <v>0</v>
      </c>
    </row>
    <row r="12" spans="1:30" ht="11.25" customHeight="1">
      <c r="A12" s="2846"/>
      <c r="B12" s="1443">
        <v>6</v>
      </c>
      <c r="C12" s="1443" t="s">
        <v>1061</v>
      </c>
      <c r="D12" s="1620">
        <v>1</v>
      </c>
      <c r="E12" s="1619">
        <v>234</v>
      </c>
      <c r="F12" s="1710">
        <v>1021</v>
      </c>
      <c r="G12" s="1619">
        <v>42</v>
      </c>
      <c r="H12" s="1619">
        <v>3354</v>
      </c>
      <c r="I12" s="1619">
        <f t="shared" si="0"/>
        <v>4417</v>
      </c>
      <c r="J12" s="1443">
        <v>0</v>
      </c>
      <c r="K12" s="1711">
        <f t="shared" si="1"/>
        <v>0</v>
      </c>
      <c r="L12" s="1619">
        <v>1129</v>
      </c>
      <c r="M12" s="1711">
        <f t="shared" si="1"/>
        <v>0.25560335069051393</v>
      </c>
      <c r="N12" s="1443">
        <v>6</v>
      </c>
      <c r="O12" s="1712">
        <v>198</v>
      </c>
      <c r="P12" s="1711">
        <f t="shared" si="2"/>
        <v>4.4826805524111391E-2</v>
      </c>
      <c r="Q12" s="1443">
        <v>0</v>
      </c>
      <c r="R12" s="1711">
        <f t="shared" si="3"/>
        <v>0</v>
      </c>
      <c r="S12" s="1443">
        <v>2126</v>
      </c>
      <c r="T12" s="1711">
        <f t="shared" si="4"/>
        <v>0.48132216436495356</v>
      </c>
      <c r="U12" s="1443">
        <v>0</v>
      </c>
      <c r="V12" s="1711">
        <f t="shared" si="5"/>
        <v>0</v>
      </c>
      <c r="W12" s="1443">
        <v>0</v>
      </c>
      <c r="X12" s="1711">
        <f t="shared" si="6"/>
        <v>0</v>
      </c>
      <c r="Y12" s="1619">
        <v>964</v>
      </c>
      <c r="Z12" s="1711">
        <f t="shared" si="7"/>
        <v>0.21824767942042109</v>
      </c>
      <c r="AA12" s="1443">
        <v>0</v>
      </c>
      <c r="AB12" s="1711">
        <f t="shared" si="8"/>
        <v>0</v>
      </c>
      <c r="AC12" s="1443">
        <v>0</v>
      </c>
      <c r="AD12" s="1711">
        <f t="shared" si="9"/>
        <v>0</v>
      </c>
    </row>
    <row r="13" spans="1:30" ht="11.25" customHeight="1">
      <c r="A13" s="2846"/>
      <c r="B13" s="1428">
        <v>7</v>
      </c>
      <c r="C13" s="1428" t="s">
        <v>1062</v>
      </c>
      <c r="D13" s="1678">
        <v>2</v>
      </c>
      <c r="E13" s="1676">
        <v>270</v>
      </c>
      <c r="F13" s="1716">
        <v>245</v>
      </c>
      <c r="G13" s="1676">
        <v>1292</v>
      </c>
      <c r="H13" s="1676">
        <v>3828</v>
      </c>
      <c r="I13" s="1676">
        <f t="shared" si="0"/>
        <v>5365</v>
      </c>
      <c r="J13" s="1428">
        <v>0</v>
      </c>
      <c r="K13" s="1717">
        <f t="shared" si="1"/>
        <v>0</v>
      </c>
      <c r="L13" s="1676">
        <v>0</v>
      </c>
      <c r="M13" s="1717">
        <f t="shared" si="1"/>
        <v>0</v>
      </c>
      <c r="N13" s="1428">
        <v>7</v>
      </c>
      <c r="O13" s="1718">
        <v>56</v>
      </c>
      <c r="P13" s="1717">
        <f t="shared" si="2"/>
        <v>1.043802423112768E-2</v>
      </c>
      <c r="Q13" s="1428">
        <v>0</v>
      </c>
      <c r="R13" s="1717">
        <f t="shared" si="3"/>
        <v>0</v>
      </c>
      <c r="S13" s="1428">
        <v>5309</v>
      </c>
      <c r="T13" s="1717">
        <f t="shared" si="4"/>
        <v>0.98956197576887228</v>
      </c>
      <c r="U13" s="1428">
        <v>0</v>
      </c>
      <c r="V13" s="1717">
        <f t="shared" si="5"/>
        <v>0</v>
      </c>
      <c r="W13" s="1428">
        <v>0</v>
      </c>
      <c r="X13" s="1717">
        <f t="shared" si="6"/>
        <v>0</v>
      </c>
      <c r="Y13" s="1676">
        <v>0</v>
      </c>
      <c r="Z13" s="1717">
        <f t="shared" si="7"/>
        <v>0</v>
      </c>
      <c r="AA13" s="1428">
        <v>0</v>
      </c>
      <c r="AB13" s="1717">
        <f t="shared" si="8"/>
        <v>0</v>
      </c>
      <c r="AC13" s="1428">
        <v>0</v>
      </c>
      <c r="AD13" s="1717">
        <f t="shared" si="9"/>
        <v>0</v>
      </c>
    </row>
    <row r="14" spans="1:30" ht="11.25" customHeight="1">
      <c r="A14" s="2846"/>
      <c r="B14" s="1418">
        <v>8</v>
      </c>
      <c r="C14" s="1418" t="s">
        <v>1063</v>
      </c>
      <c r="D14" s="1639">
        <v>2</v>
      </c>
      <c r="E14" s="1638">
        <v>358</v>
      </c>
      <c r="F14" s="1719">
        <v>0</v>
      </c>
      <c r="G14" s="1638">
        <v>1485</v>
      </c>
      <c r="H14" s="1638">
        <v>3140</v>
      </c>
      <c r="I14" s="1638">
        <f t="shared" si="0"/>
        <v>4625</v>
      </c>
      <c r="J14" s="1418">
        <v>560</v>
      </c>
      <c r="K14" s="1720">
        <f t="shared" si="1"/>
        <v>0.12108108108108108</v>
      </c>
      <c r="L14" s="1638">
        <v>0</v>
      </c>
      <c r="M14" s="1720">
        <f t="shared" si="1"/>
        <v>0</v>
      </c>
      <c r="N14" s="1418">
        <v>8</v>
      </c>
      <c r="O14" s="1721">
        <v>2215</v>
      </c>
      <c r="P14" s="1720">
        <f t="shared" si="2"/>
        <v>0.47891891891891891</v>
      </c>
      <c r="Q14" s="1418">
        <v>0</v>
      </c>
      <c r="R14" s="1720">
        <f t="shared" si="3"/>
        <v>0</v>
      </c>
      <c r="S14" s="1418">
        <v>1850</v>
      </c>
      <c r="T14" s="1720">
        <f t="shared" si="4"/>
        <v>0.4</v>
      </c>
      <c r="U14" s="1418">
        <v>0</v>
      </c>
      <c r="V14" s="1720">
        <f t="shared" si="5"/>
        <v>0</v>
      </c>
      <c r="W14" s="1418">
        <v>0</v>
      </c>
      <c r="X14" s="1720">
        <f t="shared" si="6"/>
        <v>0</v>
      </c>
      <c r="Y14" s="1638">
        <v>0</v>
      </c>
      <c r="Z14" s="1720">
        <f t="shared" si="7"/>
        <v>0</v>
      </c>
      <c r="AA14" s="1418">
        <v>0</v>
      </c>
      <c r="AB14" s="1720">
        <f t="shared" si="8"/>
        <v>0</v>
      </c>
      <c r="AC14" s="1418">
        <v>0</v>
      </c>
      <c r="AD14" s="1720">
        <f t="shared" si="9"/>
        <v>0</v>
      </c>
    </row>
    <row r="15" spans="1:30" ht="11.25" customHeight="1">
      <c r="A15" s="2846"/>
      <c r="B15" s="1436">
        <v>9</v>
      </c>
      <c r="C15" s="1436" t="s">
        <v>1065</v>
      </c>
      <c r="D15" s="1622">
        <v>13</v>
      </c>
      <c r="E15" s="1621">
        <v>2243</v>
      </c>
      <c r="F15" s="1713">
        <v>6514</v>
      </c>
      <c r="G15" s="1621">
        <v>6117</v>
      </c>
      <c r="H15" s="1621">
        <v>48418</v>
      </c>
      <c r="I15" s="1621">
        <f t="shared" si="0"/>
        <v>61049</v>
      </c>
      <c r="J15" s="1436">
        <v>0</v>
      </c>
      <c r="K15" s="1714">
        <f t="shared" si="1"/>
        <v>0</v>
      </c>
      <c r="L15" s="1621">
        <v>43903</v>
      </c>
      <c r="M15" s="1714">
        <f t="shared" si="1"/>
        <v>0.71914363871644094</v>
      </c>
      <c r="N15" s="1436">
        <v>9</v>
      </c>
      <c r="O15" s="1715">
        <v>2890</v>
      </c>
      <c r="P15" s="1714">
        <f t="shared" si="2"/>
        <v>4.733902275221543E-2</v>
      </c>
      <c r="Q15" s="1436">
        <v>0</v>
      </c>
      <c r="R15" s="1714">
        <f t="shared" si="3"/>
        <v>0</v>
      </c>
      <c r="S15" s="1436">
        <v>13554</v>
      </c>
      <c r="T15" s="1714">
        <f t="shared" si="4"/>
        <v>0.22201837867942145</v>
      </c>
      <c r="U15" s="1436">
        <v>0</v>
      </c>
      <c r="V15" s="1714">
        <f t="shared" si="5"/>
        <v>0</v>
      </c>
      <c r="W15" s="1436">
        <v>0</v>
      </c>
      <c r="X15" s="1714">
        <f t="shared" si="6"/>
        <v>0</v>
      </c>
      <c r="Y15" s="1621">
        <v>702</v>
      </c>
      <c r="Z15" s="1714">
        <f t="shared" si="7"/>
        <v>1.1498959851922227E-2</v>
      </c>
      <c r="AA15" s="1436">
        <v>0</v>
      </c>
      <c r="AB15" s="1714">
        <f t="shared" si="8"/>
        <v>0</v>
      </c>
      <c r="AC15" s="1436">
        <v>0</v>
      </c>
      <c r="AD15" s="1714">
        <f t="shared" si="9"/>
        <v>0</v>
      </c>
    </row>
    <row r="16" spans="1:30" ht="11.25" customHeight="1">
      <c r="A16" s="2846"/>
      <c r="B16" s="1465">
        <v>10</v>
      </c>
      <c r="C16" s="1466" t="s">
        <v>1067</v>
      </c>
      <c r="D16" s="1620">
        <v>10</v>
      </c>
      <c r="E16" s="1619">
        <v>2722</v>
      </c>
      <c r="F16" s="1710">
        <v>11459</v>
      </c>
      <c r="G16" s="1619">
        <v>2245</v>
      </c>
      <c r="H16" s="1619">
        <v>86224</v>
      </c>
      <c r="I16" s="1619">
        <f t="shared" si="0"/>
        <v>99928</v>
      </c>
      <c r="J16" s="1443">
        <v>3045</v>
      </c>
      <c r="K16" s="1711">
        <f t="shared" si="1"/>
        <v>3.047193979665359E-2</v>
      </c>
      <c r="L16" s="1619">
        <v>8918</v>
      </c>
      <c r="M16" s="1711">
        <f t="shared" si="1"/>
        <v>8.9244255864222244E-2</v>
      </c>
      <c r="N16" s="1443">
        <v>10</v>
      </c>
      <c r="O16" s="1712">
        <v>2652</v>
      </c>
      <c r="P16" s="1711">
        <f t="shared" si="2"/>
        <v>2.6539108157873668E-2</v>
      </c>
      <c r="Q16" s="1443">
        <v>0</v>
      </c>
      <c r="R16" s="1711">
        <f t="shared" si="3"/>
        <v>0</v>
      </c>
      <c r="S16" s="1443">
        <v>76425</v>
      </c>
      <c r="T16" s="1711">
        <f t="shared" si="4"/>
        <v>0.76480065647266027</v>
      </c>
      <c r="U16" s="1443">
        <v>0</v>
      </c>
      <c r="V16" s="1711">
        <f t="shared" si="5"/>
        <v>0</v>
      </c>
      <c r="W16" s="1443">
        <v>0</v>
      </c>
      <c r="X16" s="1711">
        <f t="shared" si="6"/>
        <v>0</v>
      </c>
      <c r="Y16" s="1619">
        <v>4739</v>
      </c>
      <c r="Z16" s="1711">
        <f t="shared" si="7"/>
        <v>4.7424145384676965E-2</v>
      </c>
      <c r="AA16" s="1443">
        <v>4149</v>
      </c>
      <c r="AB16" s="1711">
        <f t="shared" si="8"/>
        <v>4.1519894323913217E-2</v>
      </c>
      <c r="AC16" s="1443">
        <v>8918</v>
      </c>
      <c r="AD16" s="1711">
        <f t="shared" si="9"/>
        <v>8.9244255864222244E-2</v>
      </c>
    </row>
    <row r="17" spans="1:30" ht="11.25" customHeight="1">
      <c r="A17" s="2846"/>
      <c r="B17" s="1465">
        <v>11</v>
      </c>
      <c r="C17" s="1466" t="s">
        <v>353</v>
      </c>
      <c r="D17" s="1613">
        <v>8</v>
      </c>
      <c r="E17" s="1612">
        <v>532</v>
      </c>
      <c r="F17" s="1708">
        <v>6258</v>
      </c>
      <c r="G17" s="1612">
        <v>4865</v>
      </c>
      <c r="H17" s="1612">
        <v>14625</v>
      </c>
      <c r="I17" s="1612">
        <f t="shared" si="0"/>
        <v>25748</v>
      </c>
      <c r="J17" s="1459">
        <v>0</v>
      </c>
      <c r="K17" s="1709">
        <f t="shared" si="1"/>
        <v>0</v>
      </c>
      <c r="L17" s="1612">
        <v>7534</v>
      </c>
      <c r="M17" s="1709">
        <f t="shared" si="1"/>
        <v>0.29260525089327327</v>
      </c>
      <c r="N17" s="1459">
        <v>11</v>
      </c>
      <c r="O17" s="1685">
        <v>0</v>
      </c>
      <c r="P17" s="1709">
        <f t="shared" si="2"/>
        <v>0</v>
      </c>
      <c r="Q17" s="1459">
        <v>0</v>
      </c>
      <c r="R17" s="1709">
        <f t="shared" si="3"/>
        <v>0</v>
      </c>
      <c r="S17" s="1459">
        <v>15926</v>
      </c>
      <c r="T17" s="1709">
        <f t="shared" si="4"/>
        <v>0.61853347832841388</v>
      </c>
      <c r="U17" s="1459">
        <v>0</v>
      </c>
      <c r="V17" s="1709">
        <f t="shared" si="5"/>
        <v>0</v>
      </c>
      <c r="W17" s="1459">
        <v>0</v>
      </c>
      <c r="X17" s="1709">
        <f t="shared" si="6"/>
        <v>0</v>
      </c>
      <c r="Y17" s="1612">
        <v>0</v>
      </c>
      <c r="Z17" s="1709">
        <f t="shared" si="7"/>
        <v>0</v>
      </c>
      <c r="AA17" s="1459">
        <v>2288</v>
      </c>
      <c r="AB17" s="1709">
        <f t="shared" si="8"/>
        <v>8.8861270778312879E-2</v>
      </c>
      <c r="AC17" s="1459">
        <v>0</v>
      </c>
      <c r="AD17" s="1709">
        <f t="shared" si="9"/>
        <v>0</v>
      </c>
    </row>
    <row r="18" spans="1:30" ht="11.25" customHeight="1">
      <c r="A18" s="2846"/>
      <c r="B18" s="1465">
        <v>12</v>
      </c>
      <c r="C18" s="1466" t="s">
        <v>354</v>
      </c>
      <c r="D18" s="1617">
        <v>8</v>
      </c>
      <c r="E18" s="1616">
        <v>780</v>
      </c>
      <c r="F18" s="1722">
        <v>10879</v>
      </c>
      <c r="G18" s="1616">
        <v>80</v>
      </c>
      <c r="H18" s="1616">
        <v>17816</v>
      </c>
      <c r="I18" s="1616">
        <f t="shared" si="0"/>
        <v>28775</v>
      </c>
      <c r="J18" s="1465">
        <v>0</v>
      </c>
      <c r="K18" s="1723">
        <f t="shared" si="1"/>
        <v>0</v>
      </c>
      <c r="L18" s="1616">
        <v>13890</v>
      </c>
      <c r="M18" s="1723">
        <f t="shared" si="1"/>
        <v>0.48271068635968722</v>
      </c>
      <c r="N18" s="1465">
        <v>12</v>
      </c>
      <c r="O18" s="1724">
        <v>345</v>
      </c>
      <c r="P18" s="1723">
        <f t="shared" si="2"/>
        <v>1.1989574283231972E-2</v>
      </c>
      <c r="Q18" s="1465">
        <v>0</v>
      </c>
      <c r="R18" s="1723">
        <f t="shared" si="3"/>
        <v>0</v>
      </c>
      <c r="S18" s="1465">
        <v>14540</v>
      </c>
      <c r="T18" s="1723">
        <f t="shared" si="4"/>
        <v>0.50529973935708083</v>
      </c>
      <c r="U18" s="1465">
        <v>0</v>
      </c>
      <c r="V18" s="1723">
        <f t="shared" si="5"/>
        <v>0</v>
      </c>
      <c r="W18" s="1465">
        <v>0</v>
      </c>
      <c r="X18" s="1723">
        <f t="shared" si="6"/>
        <v>0</v>
      </c>
      <c r="Y18" s="1616">
        <v>0</v>
      </c>
      <c r="Z18" s="1723">
        <f t="shared" si="7"/>
        <v>0</v>
      </c>
      <c r="AA18" s="1465">
        <v>0</v>
      </c>
      <c r="AB18" s="1723">
        <f t="shared" si="8"/>
        <v>0</v>
      </c>
      <c r="AC18" s="1465">
        <v>0</v>
      </c>
      <c r="AD18" s="1723">
        <f t="shared" si="9"/>
        <v>0</v>
      </c>
    </row>
    <row r="19" spans="1:30" ht="11.25" customHeight="1">
      <c r="A19" s="2846"/>
      <c r="B19" s="1443">
        <v>13</v>
      </c>
      <c r="C19" s="1444" t="s">
        <v>1069</v>
      </c>
      <c r="D19" s="1620">
        <v>1</v>
      </c>
      <c r="E19" s="1619">
        <v>33</v>
      </c>
      <c r="F19" s="1710">
        <v>220</v>
      </c>
      <c r="G19" s="1619">
        <v>965</v>
      </c>
      <c r="H19" s="1619">
        <v>997</v>
      </c>
      <c r="I19" s="1619">
        <f t="shared" si="0"/>
        <v>2182</v>
      </c>
      <c r="J19" s="1443">
        <v>0</v>
      </c>
      <c r="K19" s="1711">
        <f t="shared" si="1"/>
        <v>0</v>
      </c>
      <c r="L19" s="1619">
        <v>0</v>
      </c>
      <c r="M19" s="1711">
        <f t="shared" si="1"/>
        <v>0</v>
      </c>
      <c r="N19" s="1443">
        <v>13</v>
      </c>
      <c r="O19" s="1712">
        <v>0</v>
      </c>
      <c r="P19" s="1711">
        <f t="shared" si="2"/>
        <v>0</v>
      </c>
      <c r="Q19" s="1443">
        <v>0</v>
      </c>
      <c r="R19" s="1711">
        <f t="shared" si="3"/>
        <v>0</v>
      </c>
      <c r="S19" s="1443">
        <v>2182</v>
      </c>
      <c r="T19" s="1711">
        <f t="shared" si="4"/>
        <v>1</v>
      </c>
      <c r="U19" s="1443">
        <v>0</v>
      </c>
      <c r="V19" s="1711">
        <f t="shared" si="5"/>
        <v>0</v>
      </c>
      <c r="W19" s="1443">
        <v>0</v>
      </c>
      <c r="X19" s="1711">
        <f t="shared" si="6"/>
        <v>0</v>
      </c>
      <c r="Y19" s="1619">
        <v>0</v>
      </c>
      <c r="Z19" s="1711">
        <f t="shared" si="7"/>
        <v>0</v>
      </c>
      <c r="AA19" s="1443">
        <v>0</v>
      </c>
      <c r="AB19" s="1711">
        <f t="shared" si="8"/>
        <v>0</v>
      </c>
      <c r="AC19" s="1443">
        <v>0</v>
      </c>
      <c r="AD19" s="1711">
        <f t="shared" si="9"/>
        <v>0</v>
      </c>
    </row>
    <row r="20" spans="1:30" ht="11.25" customHeight="1">
      <c r="A20" s="2846"/>
      <c r="B20" s="1427">
        <v>14</v>
      </c>
      <c r="C20" s="1435" t="s">
        <v>1070</v>
      </c>
      <c r="D20" s="1625">
        <v>1</v>
      </c>
      <c r="E20" s="1624">
        <v>242</v>
      </c>
      <c r="F20" s="1725">
        <v>127</v>
      </c>
      <c r="G20" s="1624">
        <v>1176</v>
      </c>
      <c r="H20" s="1624">
        <v>7399</v>
      </c>
      <c r="I20" s="1624">
        <f t="shared" si="0"/>
        <v>8702</v>
      </c>
      <c r="J20" s="1427">
        <v>0</v>
      </c>
      <c r="K20" s="1726">
        <f t="shared" si="1"/>
        <v>0</v>
      </c>
      <c r="L20" s="1624">
        <v>7199</v>
      </c>
      <c r="M20" s="1726">
        <f t="shared" si="1"/>
        <v>0.82728108480809004</v>
      </c>
      <c r="N20" s="1427">
        <v>14</v>
      </c>
      <c r="O20" s="1727">
        <v>1503</v>
      </c>
      <c r="P20" s="1726">
        <f t="shared" si="2"/>
        <v>0.17271891519190991</v>
      </c>
      <c r="Q20" s="1427">
        <v>0</v>
      </c>
      <c r="R20" s="1726">
        <f t="shared" si="3"/>
        <v>0</v>
      </c>
      <c r="S20" s="1427">
        <v>0</v>
      </c>
      <c r="T20" s="1726">
        <f t="shared" si="4"/>
        <v>0</v>
      </c>
      <c r="U20" s="1427">
        <v>0</v>
      </c>
      <c r="V20" s="1726">
        <f t="shared" si="5"/>
        <v>0</v>
      </c>
      <c r="W20" s="1427">
        <v>0</v>
      </c>
      <c r="X20" s="1726">
        <f t="shared" si="6"/>
        <v>0</v>
      </c>
      <c r="Y20" s="1624">
        <v>0</v>
      </c>
      <c r="Z20" s="1726">
        <f t="shared" si="7"/>
        <v>0</v>
      </c>
      <c r="AA20" s="1427">
        <v>0</v>
      </c>
      <c r="AB20" s="1726">
        <f t="shared" si="8"/>
        <v>0</v>
      </c>
      <c r="AC20" s="1427">
        <v>0</v>
      </c>
      <c r="AD20" s="1726">
        <f t="shared" si="9"/>
        <v>0</v>
      </c>
    </row>
    <row r="21" spans="1:30" ht="11.25" customHeight="1">
      <c r="A21" s="2846"/>
      <c r="B21" s="1427">
        <v>15</v>
      </c>
      <c r="C21" s="1435" t="s">
        <v>1071</v>
      </c>
      <c r="D21" s="1625">
        <v>3</v>
      </c>
      <c r="E21" s="1624">
        <v>401</v>
      </c>
      <c r="F21" s="1725">
        <v>0</v>
      </c>
      <c r="G21" s="1624">
        <v>1023</v>
      </c>
      <c r="H21" s="1624">
        <v>4565</v>
      </c>
      <c r="I21" s="1624">
        <f t="shared" si="0"/>
        <v>5588</v>
      </c>
      <c r="J21" s="1427">
        <v>0</v>
      </c>
      <c r="K21" s="1726">
        <f t="shared" si="1"/>
        <v>0</v>
      </c>
      <c r="L21" s="1624">
        <v>0</v>
      </c>
      <c r="M21" s="1726">
        <f t="shared" si="1"/>
        <v>0</v>
      </c>
      <c r="N21" s="1427">
        <v>15</v>
      </c>
      <c r="O21" s="1727">
        <v>0</v>
      </c>
      <c r="P21" s="1726">
        <f t="shared" si="2"/>
        <v>0</v>
      </c>
      <c r="Q21" s="1427">
        <v>5588</v>
      </c>
      <c r="R21" s="1726">
        <f t="shared" si="3"/>
        <v>1</v>
      </c>
      <c r="S21" s="1427">
        <v>0</v>
      </c>
      <c r="T21" s="1726">
        <f t="shared" si="4"/>
        <v>0</v>
      </c>
      <c r="U21" s="1427">
        <v>0</v>
      </c>
      <c r="V21" s="1726">
        <f t="shared" si="5"/>
        <v>0</v>
      </c>
      <c r="W21" s="1427">
        <v>0</v>
      </c>
      <c r="X21" s="1726">
        <f t="shared" si="6"/>
        <v>0</v>
      </c>
      <c r="Y21" s="1624">
        <v>0</v>
      </c>
      <c r="Z21" s="1726">
        <f t="shared" si="7"/>
        <v>0</v>
      </c>
      <c r="AA21" s="1427">
        <v>0</v>
      </c>
      <c r="AB21" s="1726">
        <f t="shared" si="8"/>
        <v>0</v>
      </c>
      <c r="AC21" s="1427">
        <v>0</v>
      </c>
      <c r="AD21" s="1726">
        <f t="shared" si="9"/>
        <v>0</v>
      </c>
    </row>
    <row r="22" spans="1:30" ht="11.25" customHeight="1">
      <c r="A22" s="2846"/>
      <c r="B22" s="1427">
        <v>16</v>
      </c>
      <c r="C22" s="1435" t="s">
        <v>1072</v>
      </c>
      <c r="D22" s="1625">
        <v>2</v>
      </c>
      <c r="E22" s="1624">
        <v>83</v>
      </c>
      <c r="F22" s="1725">
        <v>0</v>
      </c>
      <c r="G22" s="1624">
        <v>810</v>
      </c>
      <c r="H22" s="1624">
        <v>1610</v>
      </c>
      <c r="I22" s="1624">
        <f t="shared" si="0"/>
        <v>2420</v>
      </c>
      <c r="J22" s="1427">
        <v>0</v>
      </c>
      <c r="K22" s="1726">
        <f t="shared" si="1"/>
        <v>0</v>
      </c>
      <c r="L22" s="1624">
        <v>0</v>
      </c>
      <c r="M22" s="1726">
        <f t="shared" si="1"/>
        <v>0</v>
      </c>
      <c r="N22" s="1427">
        <v>16</v>
      </c>
      <c r="O22" s="1727">
        <v>0</v>
      </c>
      <c r="P22" s="1726">
        <f t="shared" si="2"/>
        <v>0</v>
      </c>
      <c r="Q22" s="1427">
        <v>0</v>
      </c>
      <c r="R22" s="1726">
        <f t="shared" si="3"/>
        <v>0</v>
      </c>
      <c r="S22" s="1427">
        <v>2420</v>
      </c>
      <c r="T22" s="1726">
        <f t="shared" si="4"/>
        <v>1</v>
      </c>
      <c r="U22" s="1427">
        <v>0</v>
      </c>
      <c r="V22" s="1726">
        <f t="shared" si="5"/>
        <v>0</v>
      </c>
      <c r="W22" s="1427">
        <v>0</v>
      </c>
      <c r="X22" s="1726">
        <f t="shared" si="6"/>
        <v>0</v>
      </c>
      <c r="Y22" s="1624">
        <v>0</v>
      </c>
      <c r="Z22" s="1726">
        <f t="shared" si="7"/>
        <v>0</v>
      </c>
      <c r="AA22" s="1427">
        <v>0</v>
      </c>
      <c r="AB22" s="1726">
        <f t="shared" si="8"/>
        <v>0</v>
      </c>
      <c r="AC22" s="1427">
        <v>0</v>
      </c>
      <c r="AD22" s="1726">
        <f t="shared" si="9"/>
        <v>0</v>
      </c>
    </row>
    <row r="23" spans="1:30" ht="11.25" customHeight="1">
      <c r="A23" s="2846"/>
      <c r="B23" s="1427">
        <v>17</v>
      </c>
      <c r="C23" s="1435" t="s">
        <v>1073</v>
      </c>
      <c r="D23" s="1625">
        <v>1</v>
      </c>
      <c r="E23" s="1624">
        <v>240</v>
      </c>
      <c r="F23" s="1725">
        <v>0</v>
      </c>
      <c r="G23" s="1624">
        <v>1545</v>
      </c>
      <c r="H23" s="1624">
        <v>10397</v>
      </c>
      <c r="I23" s="1624">
        <f t="shared" si="0"/>
        <v>11942</v>
      </c>
      <c r="J23" s="1427">
        <v>0</v>
      </c>
      <c r="K23" s="1726">
        <f t="shared" si="1"/>
        <v>0</v>
      </c>
      <c r="L23" s="1624">
        <v>0</v>
      </c>
      <c r="M23" s="1726">
        <f t="shared" si="1"/>
        <v>0</v>
      </c>
      <c r="N23" s="1427">
        <v>17</v>
      </c>
      <c r="O23" s="1727">
        <v>1545</v>
      </c>
      <c r="P23" s="1726">
        <f t="shared" si="2"/>
        <v>0.12937531401775246</v>
      </c>
      <c r="Q23" s="1427">
        <v>0</v>
      </c>
      <c r="R23" s="1726">
        <f t="shared" si="3"/>
        <v>0</v>
      </c>
      <c r="S23" s="1427">
        <v>10397</v>
      </c>
      <c r="T23" s="1726">
        <f t="shared" si="4"/>
        <v>0.87062468598224751</v>
      </c>
      <c r="U23" s="1427">
        <v>0</v>
      </c>
      <c r="V23" s="1726">
        <f t="shared" si="5"/>
        <v>0</v>
      </c>
      <c r="W23" s="1427">
        <v>0</v>
      </c>
      <c r="X23" s="1726">
        <f t="shared" si="6"/>
        <v>0</v>
      </c>
      <c r="Y23" s="1624">
        <v>0</v>
      </c>
      <c r="Z23" s="1726">
        <f t="shared" si="7"/>
        <v>0</v>
      </c>
      <c r="AA23" s="1427">
        <v>0</v>
      </c>
      <c r="AB23" s="1726">
        <f t="shared" si="8"/>
        <v>0</v>
      </c>
      <c r="AC23" s="1427">
        <v>0</v>
      </c>
      <c r="AD23" s="1726">
        <f t="shared" si="9"/>
        <v>0</v>
      </c>
    </row>
    <row r="24" spans="1:30" ht="11.25" customHeight="1">
      <c r="A24" s="2846"/>
      <c r="B24" s="1427">
        <v>18</v>
      </c>
      <c r="C24" s="1435" t="s">
        <v>1074</v>
      </c>
      <c r="D24" s="1625">
        <v>7</v>
      </c>
      <c r="E24" s="1624">
        <v>3940</v>
      </c>
      <c r="F24" s="1725">
        <v>5750</v>
      </c>
      <c r="G24" s="1624">
        <v>7154</v>
      </c>
      <c r="H24" s="1624">
        <v>83224</v>
      </c>
      <c r="I24" s="1624">
        <f t="shared" si="0"/>
        <v>96128</v>
      </c>
      <c r="J24" s="1427">
        <v>0</v>
      </c>
      <c r="K24" s="1726">
        <f t="shared" si="1"/>
        <v>0</v>
      </c>
      <c r="L24" s="1624">
        <v>3364</v>
      </c>
      <c r="M24" s="1726">
        <f t="shared" si="1"/>
        <v>3.4995006657789617E-2</v>
      </c>
      <c r="N24" s="1427">
        <v>18</v>
      </c>
      <c r="O24" s="1727">
        <v>3729</v>
      </c>
      <c r="P24" s="1726">
        <f t="shared" si="2"/>
        <v>3.8792027296937419E-2</v>
      </c>
      <c r="Q24" s="1427">
        <v>0</v>
      </c>
      <c r="R24" s="1726">
        <f t="shared" si="3"/>
        <v>0</v>
      </c>
      <c r="S24" s="1427">
        <v>85055</v>
      </c>
      <c r="T24" s="1726">
        <f t="shared" si="4"/>
        <v>0.88480983688415449</v>
      </c>
      <c r="U24" s="1427">
        <v>0</v>
      </c>
      <c r="V24" s="1726">
        <f t="shared" si="5"/>
        <v>0</v>
      </c>
      <c r="W24" s="1427">
        <v>0</v>
      </c>
      <c r="X24" s="1726">
        <f t="shared" si="6"/>
        <v>0</v>
      </c>
      <c r="Y24" s="1624">
        <v>3980</v>
      </c>
      <c r="Z24" s="1726">
        <f t="shared" si="7"/>
        <v>4.1403129161118511E-2</v>
      </c>
      <c r="AA24" s="1427">
        <v>0</v>
      </c>
      <c r="AB24" s="1726">
        <f t="shared" si="8"/>
        <v>0</v>
      </c>
      <c r="AC24" s="1427">
        <v>6500</v>
      </c>
      <c r="AD24" s="1726">
        <f t="shared" si="9"/>
        <v>6.7618175765645799E-2</v>
      </c>
    </row>
    <row r="25" spans="1:30" ht="11.25" customHeight="1">
      <c r="A25" s="2846"/>
      <c r="B25" s="1443">
        <v>19</v>
      </c>
      <c r="C25" s="1452" t="s">
        <v>1075</v>
      </c>
      <c r="D25" s="1636">
        <v>2</v>
      </c>
      <c r="E25" s="1626">
        <v>222</v>
      </c>
      <c r="F25" s="1728">
        <v>0</v>
      </c>
      <c r="G25" s="1626">
        <v>3934</v>
      </c>
      <c r="H25" s="1626">
        <v>11773</v>
      </c>
      <c r="I25" s="1626">
        <f t="shared" si="0"/>
        <v>15707</v>
      </c>
      <c r="J25" s="1453">
        <v>0</v>
      </c>
      <c r="K25" s="1711">
        <f t="shared" si="1"/>
        <v>0</v>
      </c>
      <c r="L25" s="1619">
        <v>11458</v>
      </c>
      <c r="M25" s="1711">
        <f t="shared" si="1"/>
        <v>0.72948366970140699</v>
      </c>
      <c r="N25" s="1453">
        <v>19</v>
      </c>
      <c r="O25" s="1712">
        <v>4249</v>
      </c>
      <c r="P25" s="1711">
        <f t="shared" si="2"/>
        <v>0.27051633029859301</v>
      </c>
      <c r="Q25" s="1443">
        <v>0</v>
      </c>
      <c r="R25" s="1711">
        <f t="shared" si="3"/>
        <v>0</v>
      </c>
      <c r="S25" s="1443">
        <v>0</v>
      </c>
      <c r="T25" s="1711">
        <f t="shared" si="4"/>
        <v>0</v>
      </c>
      <c r="U25" s="1443">
        <v>0</v>
      </c>
      <c r="V25" s="1711">
        <f t="shared" si="5"/>
        <v>0</v>
      </c>
      <c r="W25" s="1443">
        <v>0</v>
      </c>
      <c r="X25" s="1711">
        <f t="shared" si="6"/>
        <v>0</v>
      </c>
      <c r="Y25" s="1619">
        <v>0</v>
      </c>
      <c r="Z25" s="1711">
        <f t="shared" si="7"/>
        <v>0</v>
      </c>
      <c r="AA25" s="1443">
        <v>0</v>
      </c>
      <c r="AB25" s="1711">
        <f t="shared" si="8"/>
        <v>0</v>
      </c>
      <c r="AC25" s="1443">
        <v>1321</v>
      </c>
      <c r="AD25" s="1711">
        <f t="shared" si="9"/>
        <v>8.4102629400904058E-2</v>
      </c>
    </row>
    <row r="26" spans="1:30" ht="11.25" customHeight="1">
      <c r="A26" s="2846"/>
      <c r="B26" s="1427">
        <v>20</v>
      </c>
      <c r="C26" s="1435" t="s">
        <v>1076</v>
      </c>
      <c r="D26" s="1625">
        <v>1</v>
      </c>
      <c r="E26" s="1624">
        <v>110</v>
      </c>
      <c r="F26" s="1725">
        <v>0</v>
      </c>
      <c r="G26" s="1624">
        <v>1600</v>
      </c>
      <c r="H26" s="1624">
        <v>6360</v>
      </c>
      <c r="I26" s="1624">
        <f t="shared" si="0"/>
        <v>7960</v>
      </c>
      <c r="J26" s="1427">
        <v>3980</v>
      </c>
      <c r="K26" s="1726">
        <f t="shared" si="1"/>
        <v>0.5</v>
      </c>
      <c r="L26" s="1624">
        <v>3245</v>
      </c>
      <c r="M26" s="1726">
        <f t="shared" si="1"/>
        <v>0.40766331658291455</v>
      </c>
      <c r="N26" s="1427">
        <v>20</v>
      </c>
      <c r="O26" s="1727">
        <v>0</v>
      </c>
      <c r="P26" s="1726">
        <f t="shared" si="2"/>
        <v>0</v>
      </c>
      <c r="Q26" s="1427">
        <v>735</v>
      </c>
      <c r="R26" s="1726">
        <f t="shared" si="3"/>
        <v>9.2336683417085424E-2</v>
      </c>
      <c r="S26" s="1427">
        <v>0</v>
      </c>
      <c r="T26" s="1726">
        <f t="shared" si="4"/>
        <v>0</v>
      </c>
      <c r="U26" s="1427">
        <v>0</v>
      </c>
      <c r="V26" s="1726">
        <f t="shared" si="5"/>
        <v>0</v>
      </c>
      <c r="W26" s="1427">
        <v>0</v>
      </c>
      <c r="X26" s="1726">
        <f t="shared" si="6"/>
        <v>0</v>
      </c>
      <c r="Y26" s="1624">
        <v>0</v>
      </c>
      <c r="Z26" s="1726">
        <f t="shared" si="7"/>
        <v>0</v>
      </c>
      <c r="AA26" s="1427">
        <v>0</v>
      </c>
      <c r="AB26" s="1726">
        <f t="shared" si="8"/>
        <v>0</v>
      </c>
      <c r="AC26" s="1427">
        <v>0</v>
      </c>
      <c r="AD26" s="1726">
        <f t="shared" si="9"/>
        <v>0</v>
      </c>
    </row>
    <row r="27" spans="1:30" ht="11.25" customHeight="1">
      <c r="A27" s="2846"/>
      <c r="B27" s="1443">
        <v>21</v>
      </c>
      <c r="C27" s="1444" t="s">
        <v>1077</v>
      </c>
      <c r="D27" s="1620">
        <v>5</v>
      </c>
      <c r="E27" s="1619">
        <v>1203</v>
      </c>
      <c r="F27" s="1710">
        <v>1180</v>
      </c>
      <c r="G27" s="1619">
        <v>26314</v>
      </c>
      <c r="H27" s="1619">
        <v>0</v>
      </c>
      <c r="I27" s="1619">
        <f t="shared" si="0"/>
        <v>27494</v>
      </c>
      <c r="J27" s="1443">
        <v>0</v>
      </c>
      <c r="K27" s="1711">
        <f t="shared" si="1"/>
        <v>0</v>
      </c>
      <c r="L27" s="1619">
        <v>1327</v>
      </c>
      <c r="M27" s="1711">
        <f t="shared" si="1"/>
        <v>4.8265076016585438E-2</v>
      </c>
      <c r="N27" s="1443">
        <v>21</v>
      </c>
      <c r="O27" s="1712">
        <v>0</v>
      </c>
      <c r="P27" s="1711">
        <f t="shared" si="2"/>
        <v>0</v>
      </c>
      <c r="Q27" s="1443">
        <v>0</v>
      </c>
      <c r="R27" s="1711">
        <f t="shared" si="3"/>
        <v>0</v>
      </c>
      <c r="S27" s="1443">
        <v>26167</v>
      </c>
      <c r="T27" s="1711">
        <f t="shared" si="4"/>
        <v>0.95173492398341453</v>
      </c>
      <c r="U27" s="1443">
        <v>0</v>
      </c>
      <c r="V27" s="1711">
        <f t="shared" si="5"/>
        <v>0</v>
      </c>
      <c r="W27" s="1443">
        <v>0</v>
      </c>
      <c r="X27" s="1711">
        <f t="shared" si="6"/>
        <v>0</v>
      </c>
      <c r="Y27" s="1619">
        <v>0</v>
      </c>
      <c r="Z27" s="1711">
        <f t="shared" si="7"/>
        <v>0</v>
      </c>
      <c r="AA27" s="1443">
        <v>0</v>
      </c>
      <c r="AB27" s="1711">
        <f t="shared" si="8"/>
        <v>0</v>
      </c>
      <c r="AC27" s="1443">
        <v>0</v>
      </c>
      <c r="AD27" s="1711">
        <f t="shared" si="9"/>
        <v>0</v>
      </c>
    </row>
    <row r="28" spans="1:30" ht="11.25" customHeight="1">
      <c r="A28" s="2846"/>
      <c r="B28" s="1427">
        <v>22</v>
      </c>
      <c r="C28" s="1435" t="s">
        <v>1078</v>
      </c>
      <c r="D28" s="1625">
        <v>2</v>
      </c>
      <c r="E28" s="1624">
        <v>166</v>
      </c>
      <c r="F28" s="1725">
        <v>5</v>
      </c>
      <c r="G28" s="1624">
        <v>3358</v>
      </c>
      <c r="H28" s="1624">
        <v>7320</v>
      </c>
      <c r="I28" s="1624">
        <f t="shared" si="0"/>
        <v>10683</v>
      </c>
      <c r="J28" s="1427">
        <v>0</v>
      </c>
      <c r="K28" s="1726">
        <f t="shared" si="1"/>
        <v>0</v>
      </c>
      <c r="L28" s="1624">
        <v>1485</v>
      </c>
      <c r="M28" s="1726">
        <f t="shared" si="1"/>
        <v>0.13900589721988205</v>
      </c>
      <c r="N28" s="1427">
        <v>22</v>
      </c>
      <c r="O28" s="1727">
        <v>2929</v>
      </c>
      <c r="P28" s="1726">
        <f t="shared" si="2"/>
        <v>0.27417392118318823</v>
      </c>
      <c r="Q28" s="1427">
        <v>300</v>
      </c>
      <c r="R28" s="1726">
        <f t="shared" si="3"/>
        <v>2.8081999438360011E-2</v>
      </c>
      <c r="S28" s="1427">
        <v>5969</v>
      </c>
      <c r="T28" s="1726">
        <f t="shared" si="4"/>
        <v>0.55873818215856974</v>
      </c>
      <c r="U28" s="1427">
        <v>0</v>
      </c>
      <c r="V28" s="1726">
        <f t="shared" si="5"/>
        <v>0</v>
      </c>
      <c r="W28" s="1427">
        <v>0</v>
      </c>
      <c r="X28" s="1726">
        <f t="shared" si="6"/>
        <v>0</v>
      </c>
      <c r="Y28" s="1624">
        <v>0</v>
      </c>
      <c r="Z28" s="1726">
        <f t="shared" si="7"/>
        <v>0</v>
      </c>
      <c r="AA28" s="1427">
        <v>0</v>
      </c>
      <c r="AB28" s="1726">
        <f t="shared" si="8"/>
        <v>0</v>
      </c>
      <c r="AC28" s="1427">
        <v>0</v>
      </c>
      <c r="AD28" s="1726">
        <f t="shared" si="9"/>
        <v>0</v>
      </c>
    </row>
    <row r="29" spans="1:30" ht="11.25" customHeight="1">
      <c r="A29" s="2846"/>
      <c r="B29" s="1436">
        <v>23</v>
      </c>
      <c r="C29" s="1437" t="s">
        <v>1079</v>
      </c>
      <c r="D29" s="1622">
        <v>0</v>
      </c>
      <c r="E29" s="1621">
        <v>0</v>
      </c>
      <c r="F29" s="1713">
        <v>0</v>
      </c>
      <c r="G29" s="1621">
        <v>413</v>
      </c>
      <c r="H29" s="1621">
        <v>5914</v>
      </c>
      <c r="I29" s="1621">
        <f t="shared" si="0"/>
        <v>6327</v>
      </c>
      <c r="J29" s="1436">
        <v>0</v>
      </c>
      <c r="K29" s="1714">
        <f t="shared" si="1"/>
        <v>0</v>
      </c>
      <c r="L29" s="1621">
        <v>5914</v>
      </c>
      <c r="M29" s="1714">
        <f t="shared" si="1"/>
        <v>0.9347241978820926</v>
      </c>
      <c r="N29" s="1436">
        <v>23</v>
      </c>
      <c r="O29" s="1715">
        <v>0</v>
      </c>
      <c r="P29" s="1714">
        <f t="shared" si="2"/>
        <v>0</v>
      </c>
      <c r="Q29" s="1436">
        <v>0</v>
      </c>
      <c r="R29" s="1714">
        <f t="shared" si="3"/>
        <v>0</v>
      </c>
      <c r="S29" s="1436">
        <v>413</v>
      </c>
      <c r="T29" s="1714">
        <f t="shared" si="4"/>
        <v>6.5275802117907386E-2</v>
      </c>
      <c r="U29" s="1436">
        <v>0</v>
      </c>
      <c r="V29" s="1714">
        <f t="shared" si="5"/>
        <v>0</v>
      </c>
      <c r="W29" s="1436">
        <v>0</v>
      </c>
      <c r="X29" s="1714">
        <f t="shared" si="6"/>
        <v>0</v>
      </c>
      <c r="Y29" s="1621">
        <v>0</v>
      </c>
      <c r="Z29" s="1714">
        <f t="shared" si="7"/>
        <v>0</v>
      </c>
      <c r="AA29" s="1436">
        <v>0</v>
      </c>
      <c r="AB29" s="1714">
        <f t="shared" si="8"/>
        <v>0</v>
      </c>
      <c r="AC29" s="1436">
        <v>413</v>
      </c>
      <c r="AD29" s="1714">
        <f t="shared" si="9"/>
        <v>6.5275802117907386E-2</v>
      </c>
    </row>
    <row r="30" spans="1:30" ht="11.25" customHeight="1">
      <c r="A30" s="2846"/>
      <c r="B30" s="1443">
        <v>24</v>
      </c>
      <c r="C30" s="1444" t="s">
        <v>1080</v>
      </c>
      <c r="D30" s="1620">
        <v>2</v>
      </c>
      <c r="E30" s="1619">
        <v>230</v>
      </c>
      <c r="F30" s="1710">
        <v>5770</v>
      </c>
      <c r="G30" s="1619">
        <v>4087</v>
      </c>
      <c r="H30" s="1619">
        <v>4107</v>
      </c>
      <c r="I30" s="1619">
        <f t="shared" si="0"/>
        <v>13964</v>
      </c>
      <c r="J30" s="1443">
        <v>0</v>
      </c>
      <c r="K30" s="1711">
        <f t="shared" si="1"/>
        <v>0</v>
      </c>
      <c r="L30" s="1619">
        <v>0</v>
      </c>
      <c r="M30" s="1711">
        <f t="shared" si="1"/>
        <v>0</v>
      </c>
      <c r="N30" s="1443">
        <v>24</v>
      </c>
      <c r="O30" s="1712">
        <v>0</v>
      </c>
      <c r="P30" s="1711">
        <f t="shared" si="2"/>
        <v>0</v>
      </c>
      <c r="Q30" s="1443">
        <v>0</v>
      </c>
      <c r="R30" s="1711">
        <f t="shared" si="3"/>
        <v>0</v>
      </c>
      <c r="S30" s="1443">
        <v>12989</v>
      </c>
      <c r="T30" s="1711">
        <f t="shared" si="4"/>
        <v>0.93017759954167856</v>
      </c>
      <c r="U30" s="1443">
        <v>0</v>
      </c>
      <c r="V30" s="1711">
        <f t="shared" si="5"/>
        <v>0</v>
      </c>
      <c r="W30" s="1443">
        <v>0</v>
      </c>
      <c r="X30" s="1711">
        <f t="shared" si="6"/>
        <v>0</v>
      </c>
      <c r="Y30" s="1619">
        <v>0</v>
      </c>
      <c r="Z30" s="1711">
        <f t="shared" si="7"/>
        <v>0</v>
      </c>
      <c r="AA30" s="1443">
        <v>975</v>
      </c>
      <c r="AB30" s="1711">
        <f t="shared" si="8"/>
        <v>6.9822400458321401E-2</v>
      </c>
      <c r="AC30" s="1443">
        <v>0</v>
      </c>
      <c r="AD30" s="1711">
        <f t="shared" si="9"/>
        <v>0</v>
      </c>
    </row>
    <row r="31" spans="1:30" ht="11.25" customHeight="1">
      <c r="A31" s="2846"/>
      <c r="B31" s="1443">
        <v>25</v>
      </c>
      <c r="C31" s="1444" t="s">
        <v>1081</v>
      </c>
      <c r="D31" s="1620">
        <v>4</v>
      </c>
      <c r="E31" s="1619">
        <v>6154</v>
      </c>
      <c r="F31" s="1710">
        <v>7486</v>
      </c>
      <c r="G31" s="1619">
        <v>0</v>
      </c>
      <c r="H31" s="1619">
        <v>42667</v>
      </c>
      <c r="I31" s="1619">
        <f t="shared" si="0"/>
        <v>50153</v>
      </c>
      <c r="J31" s="1443">
        <v>0</v>
      </c>
      <c r="K31" s="1711">
        <f t="shared" si="1"/>
        <v>0</v>
      </c>
      <c r="L31" s="1619">
        <v>30694</v>
      </c>
      <c r="M31" s="1711">
        <f t="shared" si="1"/>
        <v>0.61200725779115905</v>
      </c>
      <c r="N31" s="1443">
        <v>25</v>
      </c>
      <c r="O31" s="1712">
        <v>0</v>
      </c>
      <c r="P31" s="1711">
        <f t="shared" si="2"/>
        <v>0</v>
      </c>
      <c r="Q31" s="1443">
        <v>0</v>
      </c>
      <c r="R31" s="1711">
        <f t="shared" si="3"/>
        <v>0</v>
      </c>
      <c r="S31" s="1443">
        <v>18445</v>
      </c>
      <c r="T31" s="1711">
        <f t="shared" si="4"/>
        <v>0.36777460969433534</v>
      </c>
      <c r="U31" s="1443">
        <v>0</v>
      </c>
      <c r="V31" s="1711">
        <f t="shared" si="5"/>
        <v>0</v>
      </c>
      <c r="W31" s="1443">
        <v>0</v>
      </c>
      <c r="X31" s="1711">
        <f t="shared" si="6"/>
        <v>0</v>
      </c>
      <c r="Y31" s="1619">
        <v>966</v>
      </c>
      <c r="Z31" s="1711">
        <f t="shared" si="7"/>
        <v>1.9261061152872211E-2</v>
      </c>
      <c r="AA31" s="1443">
        <v>48</v>
      </c>
      <c r="AB31" s="1711">
        <f t="shared" si="8"/>
        <v>9.5707136163340181E-4</v>
      </c>
      <c r="AC31" s="1443">
        <v>0</v>
      </c>
      <c r="AD31" s="1711">
        <f t="shared" si="9"/>
        <v>0</v>
      </c>
    </row>
    <row r="32" spans="1:30" ht="11.25" customHeight="1" thickBot="1">
      <c r="A32" s="2846"/>
      <c r="B32" s="1465">
        <v>26</v>
      </c>
      <c r="C32" s="1466" t="s">
        <v>1082</v>
      </c>
      <c r="D32" s="1617">
        <v>2</v>
      </c>
      <c r="E32" s="1616">
        <v>1763</v>
      </c>
      <c r="F32" s="1722">
        <v>1586</v>
      </c>
      <c r="G32" s="1616">
        <v>0</v>
      </c>
      <c r="H32" s="1616">
        <v>13748</v>
      </c>
      <c r="I32" s="1616">
        <f t="shared" si="0"/>
        <v>15334</v>
      </c>
      <c r="J32" s="1465">
        <v>874</v>
      </c>
      <c r="K32" s="1723">
        <f t="shared" si="1"/>
        <v>5.6997521846876224E-2</v>
      </c>
      <c r="L32" s="1616">
        <v>12153</v>
      </c>
      <c r="M32" s="1723">
        <f t="shared" si="1"/>
        <v>0.79255249771749059</v>
      </c>
      <c r="N32" s="1453">
        <v>26</v>
      </c>
      <c r="O32" s="1724">
        <v>0</v>
      </c>
      <c r="P32" s="1723">
        <f t="shared" si="2"/>
        <v>0</v>
      </c>
      <c r="Q32" s="1465">
        <v>0</v>
      </c>
      <c r="R32" s="1723">
        <f t="shared" si="3"/>
        <v>0</v>
      </c>
      <c r="S32" s="1465">
        <v>1771</v>
      </c>
      <c r="T32" s="1723">
        <f t="shared" si="4"/>
        <v>0.11549497847919656</v>
      </c>
      <c r="U32" s="1465">
        <v>0</v>
      </c>
      <c r="V32" s="1723">
        <f t="shared" si="5"/>
        <v>0</v>
      </c>
      <c r="W32" s="1465">
        <v>0</v>
      </c>
      <c r="X32" s="1723">
        <f t="shared" si="6"/>
        <v>0</v>
      </c>
      <c r="Y32" s="1616">
        <v>536</v>
      </c>
      <c r="Z32" s="1723">
        <f t="shared" si="7"/>
        <v>3.4955001956436679E-2</v>
      </c>
      <c r="AA32" s="1465">
        <v>0</v>
      </c>
      <c r="AB32" s="1723">
        <f t="shared" si="8"/>
        <v>0</v>
      </c>
      <c r="AC32" s="1465">
        <v>0</v>
      </c>
      <c r="AD32" s="1723">
        <f t="shared" si="9"/>
        <v>0</v>
      </c>
    </row>
    <row r="33" spans="1:30" ht="11.25" customHeight="1" thickTop="1">
      <c r="A33" s="2846"/>
      <c r="B33" s="1493"/>
      <c r="C33" s="1494" t="s">
        <v>113</v>
      </c>
      <c r="D33" s="1729">
        <f>SUM(D7:D32)</f>
        <v>88</v>
      </c>
      <c r="E33" s="1730">
        <f t="shared" ref="E33:AC33" si="10">SUM(E7:E32)</f>
        <v>23167</v>
      </c>
      <c r="F33" s="1730">
        <f t="shared" si="10"/>
        <v>69636</v>
      </c>
      <c r="G33" s="1730">
        <f t="shared" si="10"/>
        <v>72939</v>
      </c>
      <c r="H33" s="1730">
        <f t="shared" si="10"/>
        <v>408410</v>
      </c>
      <c r="I33" s="1730">
        <f t="shared" si="10"/>
        <v>550985</v>
      </c>
      <c r="J33" s="1729">
        <f t="shared" si="10"/>
        <v>12198</v>
      </c>
      <c r="K33" s="1731">
        <f t="shared" si="1"/>
        <v>2.2138533716888845E-2</v>
      </c>
      <c r="L33" s="1730">
        <f t="shared" si="10"/>
        <v>165904</v>
      </c>
      <c r="M33" s="1731">
        <f t="shared" si="1"/>
        <v>0.30110438578182708</v>
      </c>
      <c r="N33" s="1493">
        <f t="shared" si="10"/>
        <v>351</v>
      </c>
      <c r="O33" s="1730">
        <f t="shared" si="10"/>
        <v>36905</v>
      </c>
      <c r="P33" s="1731">
        <f t="shared" si="2"/>
        <v>6.6980044828806595E-2</v>
      </c>
      <c r="Q33" s="1729">
        <f t="shared" si="10"/>
        <v>7965</v>
      </c>
      <c r="R33" s="1731">
        <f t="shared" si="3"/>
        <v>1.4455928927284771E-2</v>
      </c>
      <c r="S33" s="1729">
        <f t="shared" si="10"/>
        <v>297470</v>
      </c>
      <c r="T33" s="1731">
        <f t="shared" si="4"/>
        <v>0.53988765574380426</v>
      </c>
      <c r="U33" s="1729">
        <f t="shared" si="10"/>
        <v>0</v>
      </c>
      <c r="V33" s="1731">
        <f t="shared" si="5"/>
        <v>0</v>
      </c>
      <c r="W33" s="1729">
        <f t="shared" si="10"/>
        <v>0</v>
      </c>
      <c r="X33" s="1731">
        <f t="shared" si="6"/>
        <v>0</v>
      </c>
      <c r="Y33" s="1730">
        <f t="shared" si="10"/>
        <v>18882</v>
      </c>
      <c r="Z33" s="1731">
        <f t="shared" si="7"/>
        <v>3.4269535468297682E-2</v>
      </c>
      <c r="AA33" s="1729">
        <f t="shared" si="10"/>
        <v>11661</v>
      </c>
      <c r="AB33" s="1731">
        <f t="shared" si="8"/>
        <v>2.1163915533090737E-2</v>
      </c>
      <c r="AC33" s="1729">
        <f t="shared" si="10"/>
        <v>20237</v>
      </c>
      <c r="AD33" s="1731">
        <f t="shared" si="9"/>
        <v>3.672876757080501E-2</v>
      </c>
    </row>
    <row r="34" spans="1:30" ht="11.25" customHeight="1">
      <c r="A34" s="2849"/>
      <c r="B34" s="1501"/>
      <c r="C34" s="1502"/>
      <c r="D34" s="1732"/>
      <c r="E34" s="1733"/>
      <c r="F34" s="1734"/>
      <c r="G34" s="1733"/>
      <c r="H34" s="1733"/>
      <c r="I34" s="1733"/>
      <c r="J34" s="1735"/>
      <c r="K34" s="1736"/>
      <c r="L34" s="1733"/>
      <c r="M34" s="1737"/>
      <c r="N34" s="1501"/>
      <c r="O34" s="1738"/>
      <c r="P34" s="1736"/>
      <c r="Q34" s="1735"/>
      <c r="R34" s="1736"/>
      <c r="S34" s="1735"/>
      <c r="T34" s="1736"/>
      <c r="U34" s="1735"/>
      <c r="V34" s="1736"/>
      <c r="W34" s="1735"/>
      <c r="X34" s="1736"/>
      <c r="Y34" s="1733"/>
      <c r="Z34" s="1736"/>
      <c r="AA34" s="1735"/>
      <c r="AB34" s="1736"/>
      <c r="AC34" s="1735"/>
      <c r="AD34" s="1736"/>
    </row>
    <row r="35" spans="1:30" ht="11.25" customHeight="1">
      <c r="A35" s="2848" t="s">
        <v>697</v>
      </c>
      <c r="B35" s="1443">
        <v>27</v>
      </c>
      <c r="C35" s="1443" t="s">
        <v>1085</v>
      </c>
      <c r="D35" s="1620">
        <v>2</v>
      </c>
      <c r="E35" s="1619">
        <v>1100</v>
      </c>
      <c r="F35" s="1710">
        <v>269</v>
      </c>
      <c r="G35" s="1619">
        <v>1211</v>
      </c>
      <c r="H35" s="1619">
        <v>669</v>
      </c>
      <c r="I35" s="1619">
        <f t="shared" ref="I35:I37" si="11">SUM(F35:H35)</f>
        <v>2149</v>
      </c>
      <c r="J35" s="1443">
        <v>0</v>
      </c>
      <c r="K35" s="1711">
        <f t="shared" ref="K35:M38" si="12">J35/$I35</f>
        <v>0</v>
      </c>
      <c r="L35" s="1619">
        <v>1797</v>
      </c>
      <c r="M35" s="1711">
        <f t="shared" ref="M35:M37" si="13">L35/$I35</f>
        <v>0.83620288506281992</v>
      </c>
      <c r="N35" s="1443">
        <v>27</v>
      </c>
      <c r="O35" s="1712">
        <v>0</v>
      </c>
      <c r="P35" s="1711">
        <f t="shared" ref="P35:P38" si="14">O35/$I35</f>
        <v>0</v>
      </c>
      <c r="Q35" s="1443">
        <v>0</v>
      </c>
      <c r="R35" s="1711">
        <f t="shared" ref="R35:R38" si="15">Q35/$I35</f>
        <v>0</v>
      </c>
      <c r="S35" s="1443">
        <v>352</v>
      </c>
      <c r="T35" s="1711">
        <f t="shared" ref="T35:T38" si="16">S35/$I35</f>
        <v>0.16379711493718008</v>
      </c>
      <c r="U35" s="1443">
        <v>0</v>
      </c>
      <c r="V35" s="1711">
        <f t="shared" ref="V35:V38" si="17">U35/$I35</f>
        <v>0</v>
      </c>
      <c r="W35" s="1443">
        <v>0</v>
      </c>
      <c r="X35" s="1711">
        <f t="shared" ref="X35:X38" si="18">W35/$I35</f>
        <v>0</v>
      </c>
      <c r="Y35" s="1619">
        <v>0</v>
      </c>
      <c r="Z35" s="1711">
        <f t="shared" ref="Z35:Z38" si="19">Y35/$I35</f>
        <v>0</v>
      </c>
      <c r="AA35" s="1739">
        <v>0</v>
      </c>
      <c r="AB35" s="1711">
        <f t="shared" ref="AB35:AB38" si="20">AA35/$I35</f>
        <v>0</v>
      </c>
      <c r="AC35" s="1443">
        <v>0</v>
      </c>
      <c r="AD35" s="1711">
        <f t="shared" ref="AD35:AD38" si="21">AC35/$I35</f>
        <v>0</v>
      </c>
    </row>
    <row r="36" spans="1:30" ht="11.25" customHeight="1">
      <c r="A36" s="2846"/>
      <c r="B36" s="1436">
        <v>28</v>
      </c>
      <c r="C36" s="1436" t="s">
        <v>1086</v>
      </c>
      <c r="D36" s="1622">
        <v>2</v>
      </c>
      <c r="E36" s="1621">
        <v>90</v>
      </c>
      <c r="F36" s="1713">
        <v>119</v>
      </c>
      <c r="G36" s="1621">
        <v>177</v>
      </c>
      <c r="H36" s="1621">
        <v>1649</v>
      </c>
      <c r="I36" s="1621">
        <f t="shared" si="11"/>
        <v>1945</v>
      </c>
      <c r="J36" s="1436">
        <v>0</v>
      </c>
      <c r="K36" s="1714">
        <f t="shared" si="12"/>
        <v>0</v>
      </c>
      <c r="L36" s="1621">
        <v>0</v>
      </c>
      <c r="M36" s="1714">
        <f t="shared" si="13"/>
        <v>0</v>
      </c>
      <c r="N36" s="1436">
        <v>28</v>
      </c>
      <c r="O36" s="1715">
        <v>0</v>
      </c>
      <c r="P36" s="1714">
        <f t="shared" si="14"/>
        <v>0</v>
      </c>
      <c r="Q36" s="1436">
        <v>0</v>
      </c>
      <c r="R36" s="1714">
        <f t="shared" si="15"/>
        <v>0</v>
      </c>
      <c r="S36" s="1436">
        <v>1945</v>
      </c>
      <c r="T36" s="1714">
        <f t="shared" si="16"/>
        <v>1</v>
      </c>
      <c r="U36" s="1436">
        <v>0</v>
      </c>
      <c r="V36" s="1714">
        <f t="shared" si="17"/>
        <v>0</v>
      </c>
      <c r="W36" s="1436">
        <v>0</v>
      </c>
      <c r="X36" s="1714">
        <f t="shared" si="18"/>
        <v>0</v>
      </c>
      <c r="Y36" s="1621">
        <v>0</v>
      </c>
      <c r="Z36" s="1714">
        <f t="shared" si="19"/>
        <v>0</v>
      </c>
      <c r="AA36" s="1740">
        <v>0</v>
      </c>
      <c r="AB36" s="1714">
        <f t="shared" si="20"/>
        <v>0</v>
      </c>
      <c r="AC36" s="1436">
        <v>0</v>
      </c>
      <c r="AD36" s="1714">
        <f t="shared" si="21"/>
        <v>0</v>
      </c>
    </row>
    <row r="37" spans="1:30" ht="11.25" customHeight="1" thickBot="1">
      <c r="A37" s="2846"/>
      <c r="B37" s="1443">
        <v>29</v>
      </c>
      <c r="C37" s="1443" t="s">
        <v>363</v>
      </c>
      <c r="D37" s="1620">
        <v>25</v>
      </c>
      <c r="E37" s="1619">
        <v>2480</v>
      </c>
      <c r="F37" s="1710">
        <v>16705</v>
      </c>
      <c r="G37" s="1619">
        <v>20072</v>
      </c>
      <c r="H37" s="1619">
        <v>63271</v>
      </c>
      <c r="I37" s="1619">
        <f t="shared" si="11"/>
        <v>100048</v>
      </c>
      <c r="J37" s="1443">
        <v>3448</v>
      </c>
      <c r="K37" s="1711">
        <f t="shared" si="12"/>
        <v>3.4463457540380618E-2</v>
      </c>
      <c r="L37" s="1619">
        <v>68352</v>
      </c>
      <c r="M37" s="1711">
        <f t="shared" si="13"/>
        <v>0.68319206780745245</v>
      </c>
      <c r="N37" s="1443">
        <v>29</v>
      </c>
      <c r="O37" s="1712">
        <v>1560</v>
      </c>
      <c r="P37" s="1711">
        <f t="shared" si="14"/>
        <v>1.5592515592515593E-2</v>
      </c>
      <c r="Q37" s="1443">
        <v>0</v>
      </c>
      <c r="R37" s="1711">
        <f t="shared" si="15"/>
        <v>0</v>
      </c>
      <c r="S37" s="1443">
        <v>22055</v>
      </c>
      <c r="T37" s="1711">
        <f t="shared" si="16"/>
        <v>0.22044418679034064</v>
      </c>
      <c r="U37" s="1443">
        <v>0</v>
      </c>
      <c r="V37" s="1711">
        <f t="shared" si="17"/>
        <v>0</v>
      </c>
      <c r="W37" s="1443">
        <v>0</v>
      </c>
      <c r="X37" s="1711">
        <f t="shared" si="18"/>
        <v>0</v>
      </c>
      <c r="Y37" s="1619">
        <v>4307</v>
      </c>
      <c r="Z37" s="1711">
        <f t="shared" si="19"/>
        <v>4.304933631856709E-2</v>
      </c>
      <c r="AA37" s="1741">
        <v>326</v>
      </c>
      <c r="AB37" s="1711">
        <f t="shared" si="20"/>
        <v>3.2584359507436432E-3</v>
      </c>
      <c r="AC37" s="1443">
        <v>0</v>
      </c>
      <c r="AD37" s="1711">
        <f t="shared" si="21"/>
        <v>0</v>
      </c>
    </row>
    <row r="38" spans="1:30" ht="11.25" customHeight="1" thickTop="1">
      <c r="A38" s="2846"/>
      <c r="B38" s="1493"/>
      <c r="C38" s="1494" t="s">
        <v>113</v>
      </c>
      <c r="D38" s="1729">
        <f>SUM(D35:D37)</f>
        <v>29</v>
      </c>
      <c r="E38" s="1730">
        <f t="shared" ref="E38:J38" si="22">SUM(E35:E37)</f>
        <v>3670</v>
      </c>
      <c r="F38" s="1730">
        <f t="shared" si="22"/>
        <v>17093</v>
      </c>
      <c r="G38" s="1730">
        <f t="shared" si="22"/>
        <v>21460</v>
      </c>
      <c r="H38" s="1730">
        <f t="shared" si="22"/>
        <v>65589</v>
      </c>
      <c r="I38" s="1730">
        <f t="shared" si="22"/>
        <v>104142</v>
      </c>
      <c r="J38" s="1729">
        <f t="shared" si="22"/>
        <v>3448</v>
      </c>
      <c r="K38" s="1731">
        <f t="shared" si="12"/>
        <v>3.3108640125981831E-2</v>
      </c>
      <c r="L38" s="1730">
        <f>SUM(L35:L37)</f>
        <v>70149</v>
      </c>
      <c r="M38" s="1731">
        <f t="shared" si="12"/>
        <v>0.6735899060897621</v>
      </c>
      <c r="N38" s="1493">
        <f t="shared" ref="N38" si="23">SUM(N12:N37)</f>
        <v>771</v>
      </c>
      <c r="O38" s="1730">
        <f>SUM(O35:O37)</f>
        <v>1560</v>
      </c>
      <c r="P38" s="1731">
        <f t="shared" si="14"/>
        <v>1.4979547156766722E-2</v>
      </c>
      <c r="Q38" s="1729">
        <f>SUM(Q35:Q37)</f>
        <v>0</v>
      </c>
      <c r="R38" s="1731">
        <f t="shared" si="15"/>
        <v>0</v>
      </c>
      <c r="S38" s="1729">
        <f>SUM(S35:S37)</f>
        <v>24352</v>
      </c>
      <c r="T38" s="1731">
        <f t="shared" si="16"/>
        <v>0.23383457202665592</v>
      </c>
      <c r="U38" s="1729">
        <f>SUM(U35:U37)</f>
        <v>0</v>
      </c>
      <c r="V38" s="1731">
        <f t="shared" si="17"/>
        <v>0</v>
      </c>
      <c r="W38" s="1729">
        <f>SUM(W35:W37)</f>
        <v>0</v>
      </c>
      <c r="X38" s="1731">
        <f t="shared" si="18"/>
        <v>0</v>
      </c>
      <c r="Y38" s="1729">
        <f>SUM(Y35:Y37)</f>
        <v>4307</v>
      </c>
      <c r="Z38" s="1731">
        <f t="shared" si="19"/>
        <v>4.1356993336021969E-2</v>
      </c>
      <c r="AA38" s="1729">
        <f>SUM(AA35:AA37)</f>
        <v>326</v>
      </c>
      <c r="AB38" s="1731">
        <f t="shared" si="20"/>
        <v>3.1303412648115074E-3</v>
      </c>
      <c r="AC38" s="1729">
        <f>SUM(AC35:AC37)</f>
        <v>0</v>
      </c>
      <c r="AD38" s="1731">
        <f t="shared" si="21"/>
        <v>0</v>
      </c>
    </row>
    <row r="39" spans="1:30" ht="11.25" customHeight="1">
      <c r="A39" s="2849"/>
      <c r="B39" s="1501"/>
      <c r="C39" s="1502"/>
      <c r="D39" s="1732"/>
      <c r="E39" s="1733"/>
      <c r="F39" s="1734"/>
      <c r="G39" s="1733"/>
      <c r="H39" s="1733"/>
      <c r="I39" s="1733"/>
      <c r="J39" s="1735"/>
      <c r="K39" s="1736"/>
      <c r="L39" s="1733"/>
      <c r="M39" s="1737"/>
      <c r="N39" s="1501"/>
      <c r="O39" s="1738"/>
      <c r="P39" s="1736"/>
      <c r="Q39" s="1735"/>
      <c r="R39" s="1736"/>
      <c r="S39" s="1735"/>
      <c r="T39" s="1736"/>
      <c r="U39" s="1735"/>
      <c r="V39" s="1736"/>
      <c r="W39" s="1735"/>
      <c r="X39" s="1736"/>
      <c r="Y39" s="1733"/>
      <c r="Z39" s="1736"/>
      <c r="AA39" s="1735"/>
      <c r="AB39" s="1736"/>
      <c r="AC39" s="1735"/>
      <c r="AD39" s="1736"/>
    </row>
    <row r="40" spans="1:30" ht="11.25" customHeight="1">
      <c r="A40" s="2848" t="s">
        <v>1088</v>
      </c>
      <c r="B40" s="1459">
        <v>30</v>
      </c>
      <c r="C40" s="1460" t="s">
        <v>1089</v>
      </c>
      <c r="D40" s="1613">
        <v>2</v>
      </c>
      <c r="E40" s="1612">
        <v>81</v>
      </c>
      <c r="F40" s="1708">
        <v>0</v>
      </c>
      <c r="G40" s="1612">
        <v>0</v>
      </c>
      <c r="H40" s="1612">
        <v>1130</v>
      </c>
      <c r="I40" s="1612">
        <f t="shared" ref="I40:I55" si="24">SUM(F40:H40)</f>
        <v>1130</v>
      </c>
      <c r="J40" s="1459">
        <v>0</v>
      </c>
      <c r="K40" s="1709">
        <f t="shared" ref="K40:M56" si="25">J40/$I40</f>
        <v>0</v>
      </c>
      <c r="L40" s="1612">
        <v>240</v>
      </c>
      <c r="M40" s="1709">
        <f t="shared" si="25"/>
        <v>0.21238938053097345</v>
      </c>
      <c r="N40" s="1459">
        <v>30</v>
      </c>
      <c r="O40" s="1685">
        <v>0</v>
      </c>
      <c r="P40" s="1709">
        <f t="shared" ref="P40:P56" si="26">O40/$I40</f>
        <v>0</v>
      </c>
      <c r="Q40" s="1459">
        <v>0</v>
      </c>
      <c r="R40" s="1709">
        <f t="shared" ref="R40:R56" si="27">Q40/$I40</f>
        <v>0</v>
      </c>
      <c r="S40" s="1459">
        <v>890</v>
      </c>
      <c r="T40" s="1709">
        <f t="shared" ref="T40:T56" si="28">S40/$I40</f>
        <v>0.78761061946902655</v>
      </c>
      <c r="U40" s="1459">
        <v>0</v>
      </c>
      <c r="V40" s="1709">
        <f t="shared" ref="V40:V56" si="29">U40/$I40</f>
        <v>0</v>
      </c>
      <c r="W40" s="1459">
        <v>0</v>
      </c>
      <c r="X40" s="1709">
        <f t="shared" ref="X40:X56" si="30">W40/$I40</f>
        <v>0</v>
      </c>
      <c r="Y40" s="1612">
        <v>0</v>
      </c>
      <c r="Z40" s="1709">
        <f t="shared" ref="Z40:Z56" si="31">Y40/$I40</f>
        <v>0</v>
      </c>
      <c r="AA40" s="1459">
        <v>0</v>
      </c>
      <c r="AB40" s="1709">
        <f t="shared" ref="AB40:AB56" si="32">AA40/$I40</f>
        <v>0</v>
      </c>
      <c r="AC40" s="1459">
        <v>890</v>
      </c>
      <c r="AD40" s="1709">
        <f t="shared" ref="AD40:AD56" si="33">AC40/$I40</f>
        <v>0.78761061946902655</v>
      </c>
    </row>
    <row r="41" spans="1:30" ht="11.25" customHeight="1">
      <c r="A41" s="2846"/>
      <c r="B41" s="1453">
        <v>31</v>
      </c>
      <c r="C41" s="1444" t="s">
        <v>1090</v>
      </c>
      <c r="D41" s="1620">
        <v>3</v>
      </c>
      <c r="E41" s="1619">
        <v>380</v>
      </c>
      <c r="F41" s="1710">
        <v>0</v>
      </c>
      <c r="G41" s="1619">
        <v>855</v>
      </c>
      <c r="H41" s="1619">
        <v>7229</v>
      </c>
      <c r="I41" s="1619">
        <f t="shared" si="24"/>
        <v>8084</v>
      </c>
      <c r="J41" s="1443">
        <v>0</v>
      </c>
      <c r="K41" s="1711">
        <f t="shared" si="25"/>
        <v>0</v>
      </c>
      <c r="L41" s="1619">
        <v>4096</v>
      </c>
      <c r="M41" s="1711">
        <f t="shared" si="25"/>
        <v>0.50667986145472543</v>
      </c>
      <c r="N41" s="1453">
        <v>31</v>
      </c>
      <c r="O41" s="1712">
        <v>3492</v>
      </c>
      <c r="P41" s="1711">
        <f t="shared" si="26"/>
        <v>0.43196437407224147</v>
      </c>
      <c r="Q41" s="1443">
        <v>0</v>
      </c>
      <c r="R41" s="1711">
        <f t="shared" si="27"/>
        <v>0</v>
      </c>
      <c r="S41" s="1443">
        <v>0</v>
      </c>
      <c r="T41" s="1711">
        <f t="shared" si="28"/>
        <v>0</v>
      </c>
      <c r="U41" s="1443">
        <v>0</v>
      </c>
      <c r="V41" s="1711">
        <f t="shared" si="29"/>
        <v>0</v>
      </c>
      <c r="W41" s="1443">
        <v>0</v>
      </c>
      <c r="X41" s="1711">
        <f t="shared" si="30"/>
        <v>0</v>
      </c>
      <c r="Y41" s="1619">
        <v>496</v>
      </c>
      <c r="Z41" s="1711">
        <f t="shared" si="31"/>
        <v>6.1355764473033154E-2</v>
      </c>
      <c r="AA41" s="1443">
        <v>0</v>
      </c>
      <c r="AB41" s="1711">
        <f t="shared" si="32"/>
        <v>0</v>
      </c>
      <c r="AC41" s="1443">
        <v>496</v>
      </c>
      <c r="AD41" s="1711">
        <f t="shared" si="33"/>
        <v>6.1355764473033154E-2</v>
      </c>
    </row>
    <row r="42" spans="1:30" ht="11.25" customHeight="1">
      <c r="A42" s="2846"/>
      <c r="B42" s="1427">
        <v>32</v>
      </c>
      <c r="C42" s="1435" t="s">
        <v>1091</v>
      </c>
      <c r="D42" s="1625">
        <v>1</v>
      </c>
      <c r="E42" s="1624">
        <v>24</v>
      </c>
      <c r="F42" s="1725">
        <v>0</v>
      </c>
      <c r="G42" s="1624">
        <v>949</v>
      </c>
      <c r="H42" s="1624">
        <v>1459</v>
      </c>
      <c r="I42" s="1624">
        <f t="shared" si="24"/>
        <v>2408</v>
      </c>
      <c r="J42" s="1427">
        <v>0</v>
      </c>
      <c r="K42" s="1726">
        <f t="shared" si="25"/>
        <v>0</v>
      </c>
      <c r="L42" s="1624">
        <v>1294</v>
      </c>
      <c r="M42" s="1726">
        <f t="shared" si="25"/>
        <v>0.53737541528239208</v>
      </c>
      <c r="N42" s="1427">
        <v>32</v>
      </c>
      <c r="O42" s="1727">
        <v>64</v>
      </c>
      <c r="P42" s="1726">
        <f t="shared" si="26"/>
        <v>2.6578073089700997E-2</v>
      </c>
      <c r="Q42" s="1427">
        <v>0</v>
      </c>
      <c r="R42" s="1726">
        <f t="shared" si="27"/>
        <v>0</v>
      </c>
      <c r="S42" s="1427">
        <v>0</v>
      </c>
      <c r="T42" s="1726">
        <f t="shared" si="28"/>
        <v>0</v>
      </c>
      <c r="U42" s="1427">
        <v>0</v>
      </c>
      <c r="V42" s="1726">
        <f t="shared" si="29"/>
        <v>0</v>
      </c>
      <c r="W42" s="1427">
        <v>0</v>
      </c>
      <c r="X42" s="1726">
        <f t="shared" si="30"/>
        <v>0</v>
      </c>
      <c r="Y42" s="1624">
        <v>1050</v>
      </c>
      <c r="Z42" s="1726">
        <f t="shared" si="31"/>
        <v>0.43604651162790697</v>
      </c>
      <c r="AA42" s="1427">
        <v>0</v>
      </c>
      <c r="AB42" s="1726">
        <f t="shared" si="32"/>
        <v>0</v>
      </c>
      <c r="AC42" s="1427">
        <v>165</v>
      </c>
      <c r="AD42" s="1726">
        <f t="shared" si="33"/>
        <v>6.8521594684385387E-2</v>
      </c>
    </row>
    <row r="43" spans="1:30" ht="11.25" customHeight="1">
      <c r="A43" s="2846"/>
      <c r="B43" s="1453">
        <v>33</v>
      </c>
      <c r="C43" s="1435" t="s">
        <v>1092</v>
      </c>
      <c r="D43" s="1678">
        <v>1</v>
      </c>
      <c r="E43" s="1624">
        <v>24</v>
      </c>
      <c r="F43" s="1725">
        <v>0</v>
      </c>
      <c r="G43" s="1624">
        <v>124</v>
      </c>
      <c r="H43" s="1624">
        <v>1138</v>
      </c>
      <c r="I43" s="1624">
        <f t="shared" si="24"/>
        <v>1262</v>
      </c>
      <c r="J43" s="1427">
        <v>0</v>
      </c>
      <c r="K43" s="1726">
        <f t="shared" si="25"/>
        <v>0</v>
      </c>
      <c r="L43" s="1624">
        <v>846</v>
      </c>
      <c r="M43" s="1726">
        <f t="shared" si="25"/>
        <v>0.67036450079239307</v>
      </c>
      <c r="N43" s="1427">
        <v>33</v>
      </c>
      <c r="O43" s="1727">
        <v>0</v>
      </c>
      <c r="P43" s="1726">
        <f t="shared" si="26"/>
        <v>0</v>
      </c>
      <c r="Q43" s="1427">
        <v>124</v>
      </c>
      <c r="R43" s="1726">
        <f t="shared" si="27"/>
        <v>9.8256735340728998E-2</v>
      </c>
      <c r="S43" s="1427">
        <v>0</v>
      </c>
      <c r="T43" s="1726">
        <f t="shared" si="28"/>
        <v>0</v>
      </c>
      <c r="U43" s="1427">
        <v>0</v>
      </c>
      <c r="V43" s="1726">
        <f t="shared" si="29"/>
        <v>0</v>
      </c>
      <c r="W43" s="1427">
        <v>0</v>
      </c>
      <c r="X43" s="1726">
        <f t="shared" si="30"/>
        <v>0</v>
      </c>
      <c r="Y43" s="1676">
        <v>292</v>
      </c>
      <c r="Z43" s="1726">
        <f t="shared" si="31"/>
        <v>0.23137876386687797</v>
      </c>
      <c r="AA43" s="1428">
        <v>0</v>
      </c>
      <c r="AB43" s="1726">
        <f t="shared" si="32"/>
        <v>0</v>
      </c>
      <c r="AC43" s="1428">
        <v>292</v>
      </c>
      <c r="AD43" s="1726">
        <f t="shared" si="33"/>
        <v>0.23137876386687797</v>
      </c>
    </row>
    <row r="44" spans="1:30" ht="11.25" customHeight="1">
      <c r="A44" s="2846"/>
      <c r="B44" s="1436">
        <v>34</v>
      </c>
      <c r="C44" s="1437" t="s">
        <v>1211</v>
      </c>
      <c r="D44" s="1622">
        <v>1</v>
      </c>
      <c r="E44" s="1621">
        <v>200</v>
      </c>
      <c r="F44" s="1722">
        <v>0</v>
      </c>
      <c r="G44" s="1616">
        <v>454</v>
      </c>
      <c r="H44" s="1616">
        <v>7861</v>
      </c>
      <c r="I44" s="1616">
        <f t="shared" si="24"/>
        <v>8315</v>
      </c>
      <c r="J44" s="1465">
        <v>0</v>
      </c>
      <c r="K44" s="1723">
        <f t="shared" si="25"/>
        <v>0</v>
      </c>
      <c r="L44" s="1616">
        <v>8315</v>
      </c>
      <c r="M44" s="1723">
        <f t="shared" si="25"/>
        <v>1</v>
      </c>
      <c r="N44" s="1465">
        <v>34</v>
      </c>
      <c r="O44" s="1724">
        <v>0</v>
      </c>
      <c r="P44" s="1723">
        <f t="shared" si="26"/>
        <v>0</v>
      </c>
      <c r="Q44" s="1465">
        <v>0</v>
      </c>
      <c r="R44" s="1723">
        <f t="shared" si="27"/>
        <v>0</v>
      </c>
      <c r="S44" s="1465">
        <v>0</v>
      </c>
      <c r="T44" s="1723">
        <f t="shared" si="28"/>
        <v>0</v>
      </c>
      <c r="U44" s="1465">
        <v>0</v>
      </c>
      <c r="V44" s="1723">
        <f t="shared" si="29"/>
        <v>0</v>
      </c>
      <c r="W44" s="1465">
        <v>0</v>
      </c>
      <c r="X44" s="1723">
        <f t="shared" si="30"/>
        <v>0</v>
      </c>
      <c r="Y44" s="1621">
        <v>0</v>
      </c>
      <c r="Z44" s="1723">
        <f t="shared" si="31"/>
        <v>0</v>
      </c>
      <c r="AA44" s="1436">
        <v>0</v>
      </c>
      <c r="AB44" s="1723">
        <f t="shared" si="32"/>
        <v>0</v>
      </c>
      <c r="AC44" s="1436">
        <v>0</v>
      </c>
      <c r="AD44" s="1723">
        <f t="shared" si="33"/>
        <v>0</v>
      </c>
    </row>
    <row r="45" spans="1:30" ht="11.25" customHeight="1">
      <c r="A45" s="2846"/>
      <c r="B45" s="1453">
        <v>35</v>
      </c>
      <c r="C45" s="1444" t="s">
        <v>1096</v>
      </c>
      <c r="D45" s="1620">
        <v>3</v>
      </c>
      <c r="E45" s="1619">
        <v>565</v>
      </c>
      <c r="F45" s="1710">
        <v>326</v>
      </c>
      <c r="G45" s="1619">
        <v>2300</v>
      </c>
      <c r="H45" s="1619">
        <v>6785</v>
      </c>
      <c r="I45" s="1619">
        <f t="shared" si="24"/>
        <v>9411</v>
      </c>
      <c r="J45" s="1443">
        <v>940</v>
      </c>
      <c r="K45" s="1711">
        <f t="shared" si="25"/>
        <v>9.9883115503134626E-2</v>
      </c>
      <c r="L45" s="1619">
        <v>0</v>
      </c>
      <c r="M45" s="1711">
        <f t="shared" si="25"/>
        <v>0</v>
      </c>
      <c r="N45" s="1453">
        <v>35</v>
      </c>
      <c r="O45" s="1712">
        <v>0</v>
      </c>
      <c r="P45" s="1711">
        <f t="shared" si="26"/>
        <v>0</v>
      </c>
      <c r="Q45" s="1443">
        <v>0</v>
      </c>
      <c r="R45" s="1711">
        <f t="shared" si="27"/>
        <v>0</v>
      </c>
      <c r="S45" s="1443">
        <v>7396</v>
      </c>
      <c r="T45" s="1711">
        <f t="shared" si="28"/>
        <v>0.78588885346934434</v>
      </c>
      <c r="U45" s="1443">
        <v>0</v>
      </c>
      <c r="V45" s="1711">
        <f t="shared" si="29"/>
        <v>0</v>
      </c>
      <c r="W45" s="1443">
        <v>0</v>
      </c>
      <c r="X45" s="1711">
        <f t="shared" si="30"/>
        <v>0</v>
      </c>
      <c r="Y45" s="1619">
        <v>1075</v>
      </c>
      <c r="Z45" s="1711">
        <f t="shared" si="31"/>
        <v>0.11422803102752098</v>
      </c>
      <c r="AA45" s="1443">
        <v>0</v>
      </c>
      <c r="AB45" s="1711">
        <f t="shared" si="32"/>
        <v>0</v>
      </c>
      <c r="AC45" s="1443">
        <v>1075</v>
      </c>
      <c r="AD45" s="1711">
        <f t="shared" si="33"/>
        <v>0.11422803102752098</v>
      </c>
    </row>
    <row r="46" spans="1:30" ht="11.25" customHeight="1">
      <c r="A46" s="2846"/>
      <c r="B46" s="1427">
        <v>36</v>
      </c>
      <c r="C46" s="1435" t="s">
        <v>1097</v>
      </c>
      <c r="D46" s="1625">
        <v>2</v>
      </c>
      <c r="E46" s="1624">
        <v>398</v>
      </c>
      <c r="F46" s="1725">
        <v>25</v>
      </c>
      <c r="G46" s="1624">
        <v>3565</v>
      </c>
      <c r="H46" s="1624">
        <v>14757</v>
      </c>
      <c r="I46" s="1624">
        <f t="shared" si="24"/>
        <v>18347</v>
      </c>
      <c r="J46" s="1427">
        <v>25</v>
      </c>
      <c r="K46" s="1726">
        <f t="shared" si="25"/>
        <v>1.3626205919223852E-3</v>
      </c>
      <c r="L46" s="1624">
        <v>4160</v>
      </c>
      <c r="M46" s="1726">
        <f t="shared" si="25"/>
        <v>0.22674006649588488</v>
      </c>
      <c r="N46" s="1427">
        <v>36</v>
      </c>
      <c r="O46" s="1727">
        <v>0</v>
      </c>
      <c r="P46" s="1726">
        <f t="shared" si="26"/>
        <v>0</v>
      </c>
      <c r="Q46" s="1427">
        <v>0</v>
      </c>
      <c r="R46" s="1726">
        <f t="shared" si="27"/>
        <v>0</v>
      </c>
      <c r="S46" s="1427">
        <v>14162</v>
      </c>
      <c r="T46" s="1726">
        <f t="shared" si="28"/>
        <v>0.77189731291219277</v>
      </c>
      <c r="U46" s="1427">
        <v>0</v>
      </c>
      <c r="V46" s="1726">
        <f t="shared" si="29"/>
        <v>0</v>
      </c>
      <c r="W46" s="1427">
        <v>0</v>
      </c>
      <c r="X46" s="1726">
        <f t="shared" si="30"/>
        <v>0</v>
      </c>
      <c r="Y46" s="1624">
        <v>0</v>
      </c>
      <c r="Z46" s="1726">
        <f t="shared" si="31"/>
        <v>0</v>
      </c>
      <c r="AA46" s="1427">
        <v>0</v>
      </c>
      <c r="AB46" s="1726">
        <f t="shared" si="32"/>
        <v>0</v>
      </c>
      <c r="AC46" s="1427">
        <v>0</v>
      </c>
      <c r="AD46" s="1726">
        <f t="shared" si="33"/>
        <v>0</v>
      </c>
    </row>
    <row r="47" spans="1:30" ht="11.25" customHeight="1">
      <c r="A47" s="2846"/>
      <c r="B47" s="1453">
        <v>37</v>
      </c>
      <c r="C47" s="1435" t="s">
        <v>1098</v>
      </c>
      <c r="D47" s="1625">
        <v>2</v>
      </c>
      <c r="E47" s="1624">
        <v>110</v>
      </c>
      <c r="F47" s="1725">
        <v>30</v>
      </c>
      <c r="G47" s="1624">
        <v>0</v>
      </c>
      <c r="H47" s="1624">
        <v>3300</v>
      </c>
      <c r="I47" s="1624">
        <f t="shared" si="24"/>
        <v>3330</v>
      </c>
      <c r="J47" s="1427">
        <v>0</v>
      </c>
      <c r="K47" s="1726">
        <f t="shared" si="25"/>
        <v>0</v>
      </c>
      <c r="L47" s="1624">
        <v>0</v>
      </c>
      <c r="M47" s="1726">
        <f t="shared" si="25"/>
        <v>0</v>
      </c>
      <c r="N47" s="1427">
        <v>37</v>
      </c>
      <c r="O47" s="1727">
        <v>30</v>
      </c>
      <c r="P47" s="1726">
        <f t="shared" si="26"/>
        <v>9.0090090090090089E-3</v>
      </c>
      <c r="Q47" s="1427">
        <v>0</v>
      </c>
      <c r="R47" s="1726">
        <f t="shared" si="27"/>
        <v>0</v>
      </c>
      <c r="S47" s="1427">
        <v>3300</v>
      </c>
      <c r="T47" s="1726">
        <f t="shared" si="28"/>
        <v>0.99099099099099097</v>
      </c>
      <c r="U47" s="1427">
        <v>0</v>
      </c>
      <c r="V47" s="1726">
        <f t="shared" si="29"/>
        <v>0</v>
      </c>
      <c r="W47" s="1427">
        <v>0</v>
      </c>
      <c r="X47" s="1726">
        <f t="shared" si="30"/>
        <v>0</v>
      </c>
      <c r="Y47" s="1624">
        <v>0</v>
      </c>
      <c r="Z47" s="1726">
        <f t="shared" si="31"/>
        <v>0</v>
      </c>
      <c r="AA47" s="1427">
        <v>0</v>
      </c>
      <c r="AB47" s="1726">
        <f t="shared" si="32"/>
        <v>0</v>
      </c>
      <c r="AC47" s="1427">
        <v>0</v>
      </c>
      <c r="AD47" s="1726">
        <f t="shared" si="33"/>
        <v>0</v>
      </c>
    </row>
    <row r="48" spans="1:30" ht="11.25" customHeight="1">
      <c r="A48" s="2846"/>
      <c r="B48" s="1427">
        <v>38</v>
      </c>
      <c r="C48" s="1435" t="s">
        <v>1099</v>
      </c>
      <c r="D48" s="1625">
        <v>3</v>
      </c>
      <c r="E48" s="1624">
        <v>700</v>
      </c>
      <c r="F48" s="1725">
        <v>151</v>
      </c>
      <c r="G48" s="1624">
        <v>360</v>
      </c>
      <c r="H48" s="1624">
        <v>13989</v>
      </c>
      <c r="I48" s="1624">
        <f t="shared" si="24"/>
        <v>14500</v>
      </c>
      <c r="J48" s="1427">
        <v>210</v>
      </c>
      <c r="K48" s="1726">
        <f t="shared" si="25"/>
        <v>1.4482758620689656E-2</v>
      </c>
      <c r="L48" s="1624">
        <v>0</v>
      </c>
      <c r="M48" s="1726">
        <f t="shared" si="25"/>
        <v>0</v>
      </c>
      <c r="N48" s="1427">
        <v>38</v>
      </c>
      <c r="O48" s="1727">
        <v>560</v>
      </c>
      <c r="P48" s="1726">
        <f t="shared" si="26"/>
        <v>3.8620689655172416E-2</v>
      </c>
      <c r="Q48" s="1427">
        <v>0</v>
      </c>
      <c r="R48" s="1726">
        <f t="shared" si="27"/>
        <v>0</v>
      </c>
      <c r="S48" s="1427">
        <v>13730</v>
      </c>
      <c r="T48" s="1726">
        <f t="shared" si="28"/>
        <v>0.94689655172413789</v>
      </c>
      <c r="U48" s="1427">
        <v>0</v>
      </c>
      <c r="V48" s="1726">
        <f t="shared" si="29"/>
        <v>0</v>
      </c>
      <c r="W48" s="1427">
        <v>0</v>
      </c>
      <c r="X48" s="1726">
        <f t="shared" si="30"/>
        <v>0</v>
      </c>
      <c r="Y48" s="1624">
        <v>0</v>
      </c>
      <c r="Z48" s="1726">
        <f t="shared" si="31"/>
        <v>0</v>
      </c>
      <c r="AA48" s="1427">
        <v>0</v>
      </c>
      <c r="AB48" s="1726">
        <f t="shared" si="32"/>
        <v>0</v>
      </c>
      <c r="AC48" s="1427">
        <v>0</v>
      </c>
      <c r="AD48" s="1726">
        <f t="shared" si="33"/>
        <v>0</v>
      </c>
    </row>
    <row r="49" spans="1:30" ht="11.25" customHeight="1">
      <c r="A49" s="2846"/>
      <c r="B49" s="1453">
        <v>39</v>
      </c>
      <c r="C49" s="1435" t="s">
        <v>1100</v>
      </c>
      <c r="D49" s="1620">
        <v>1</v>
      </c>
      <c r="E49" s="1619">
        <v>303</v>
      </c>
      <c r="F49" s="1710">
        <v>0</v>
      </c>
      <c r="G49" s="1619">
        <v>820</v>
      </c>
      <c r="H49" s="1619">
        <v>7460</v>
      </c>
      <c r="I49" s="1619">
        <f t="shared" si="24"/>
        <v>8280</v>
      </c>
      <c r="J49" s="1443">
        <v>7970</v>
      </c>
      <c r="K49" s="1711">
        <f t="shared" si="25"/>
        <v>0.9625603864734299</v>
      </c>
      <c r="L49" s="1619">
        <v>0</v>
      </c>
      <c r="M49" s="1711">
        <f t="shared" si="25"/>
        <v>0</v>
      </c>
      <c r="N49" s="1427">
        <v>39</v>
      </c>
      <c r="O49" s="1712">
        <v>0</v>
      </c>
      <c r="P49" s="1711">
        <f t="shared" si="26"/>
        <v>0</v>
      </c>
      <c r="Q49" s="1443">
        <v>0</v>
      </c>
      <c r="R49" s="1711">
        <f t="shared" si="27"/>
        <v>0</v>
      </c>
      <c r="S49" s="1443">
        <v>310</v>
      </c>
      <c r="T49" s="1711">
        <f t="shared" si="28"/>
        <v>3.7439613526570048E-2</v>
      </c>
      <c r="U49" s="1443">
        <v>0</v>
      </c>
      <c r="V49" s="1711">
        <f t="shared" si="29"/>
        <v>0</v>
      </c>
      <c r="W49" s="1443">
        <v>0</v>
      </c>
      <c r="X49" s="1711">
        <f t="shared" si="30"/>
        <v>0</v>
      </c>
      <c r="Y49" s="1619">
        <v>0</v>
      </c>
      <c r="Z49" s="1711">
        <f t="shared" si="31"/>
        <v>0</v>
      </c>
      <c r="AA49" s="1443">
        <v>0</v>
      </c>
      <c r="AB49" s="1711">
        <f t="shared" si="32"/>
        <v>0</v>
      </c>
      <c r="AC49" s="1443">
        <v>0</v>
      </c>
      <c r="AD49" s="1711">
        <f t="shared" si="33"/>
        <v>0</v>
      </c>
    </row>
    <row r="50" spans="1:30" ht="11.25" customHeight="1">
      <c r="A50" s="2846"/>
      <c r="B50" s="1427">
        <v>40</v>
      </c>
      <c r="C50" s="1435" t="s">
        <v>1101</v>
      </c>
      <c r="D50" s="1625">
        <v>2</v>
      </c>
      <c r="E50" s="1624">
        <v>750</v>
      </c>
      <c r="F50" s="1725">
        <v>4240</v>
      </c>
      <c r="G50" s="1624">
        <v>0</v>
      </c>
      <c r="H50" s="1624">
        <v>8622</v>
      </c>
      <c r="I50" s="1624">
        <f t="shared" si="24"/>
        <v>12862</v>
      </c>
      <c r="J50" s="1427">
        <v>0</v>
      </c>
      <c r="K50" s="1726">
        <f t="shared" si="25"/>
        <v>0</v>
      </c>
      <c r="L50" s="1624">
        <v>4187</v>
      </c>
      <c r="M50" s="1726">
        <f t="shared" si="25"/>
        <v>0.32553257658218004</v>
      </c>
      <c r="N50" s="1427">
        <v>40</v>
      </c>
      <c r="O50" s="1727">
        <v>530</v>
      </c>
      <c r="P50" s="1726">
        <f t="shared" si="26"/>
        <v>4.1206655263567094E-2</v>
      </c>
      <c r="Q50" s="1427">
        <v>0</v>
      </c>
      <c r="R50" s="1726">
        <f t="shared" si="27"/>
        <v>0</v>
      </c>
      <c r="S50" s="1427">
        <v>6565</v>
      </c>
      <c r="T50" s="1726">
        <f t="shared" si="28"/>
        <v>0.51041828642512832</v>
      </c>
      <c r="U50" s="1427">
        <v>0</v>
      </c>
      <c r="V50" s="1726">
        <f t="shared" si="29"/>
        <v>0</v>
      </c>
      <c r="W50" s="1427">
        <v>0</v>
      </c>
      <c r="X50" s="1726">
        <f t="shared" si="30"/>
        <v>0</v>
      </c>
      <c r="Y50" s="1624">
        <v>790</v>
      </c>
      <c r="Z50" s="1726">
        <f t="shared" si="31"/>
        <v>6.1421240864562278E-2</v>
      </c>
      <c r="AA50" s="1427">
        <v>790</v>
      </c>
      <c r="AB50" s="1726">
        <f t="shared" si="32"/>
        <v>6.1421240864562278E-2</v>
      </c>
      <c r="AC50" s="1427">
        <v>0</v>
      </c>
      <c r="AD50" s="1726">
        <f t="shared" si="33"/>
        <v>0</v>
      </c>
    </row>
    <row r="51" spans="1:30" ht="11.25" customHeight="1">
      <c r="A51" s="2846"/>
      <c r="B51" s="1453">
        <v>41</v>
      </c>
      <c r="C51" s="1435" t="s">
        <v>1102</v>
      </c>
      <c r="D51" s="1625">
        <v>6</v>
      </c>
      <c r="E51" s="1624">
        <v>475</v>
      </c>
      <c r="F51" s="1725">
        <v>39</v>
      </c>
      <c r="G51" s="1624">
        <v>1266</v>
      </c>
      <c r="H51" s="1624">
        <v>11271</v>
      </c>
      <c r="I51" s="1624">
        <f t="shared" si="24"/>
        <v>12576</v>
      </c>
      <c r="J51" s="1427">
        <v>39</v>
      </c>
      <c r="K51" s="1726">
        <f t="shared" si="25"/>
        <v>3.1011450381679389E-3</v>
      </c>
      <c r="L51" s="1624">
        <v>0</v>
      </c>
      <c r="M51" s="1726">
        <f t="shared" si="25"/>
        <v>0</v>
      </c>
      <c r="N51" s="1427">
        <v>41</v>
      </c>
      <c r="O51" s="1727">
        <v>0</v>
      </c>
      <c r="P51" s="1726">
        <f t="shared" si="26"/>
        <v>0</v>
      </c>
      <c r="Q51" s="1427">
        <v>431</v>
      </c>
      <c r="R51" s="1726">
        <f t="shared" si="27"/>
        <v>3.4271628498727738E-2</v>
      </c>
      <c r="S51" s="1427">
        <v>12106</v>
      </c>
      <c r="T51" s="1726">
        <f t="shared" si="28"/>
        <v>0.96262722646310428</v>
      </c>
      <c r="U51" s="1427">
        <v>0</v>
      </c>
      <c r="V51" s="1726">
        <f t="shared" si="29"/>
        <v>0</v>
      </c>
      <c r="W51" s="1427">
        <v>0</v>
      </c>
      <c r="X51" s="1726">
        <f t="shared" si="30"/>
        <v>0</v>
      </c>
      <c r="Y51" s="1624">
        <v>0</v>
      </c>
      <c r="Z51" s="1726">
        <f t="shared" si="31"/>
        <v>0</v>
      </c>
      <c r="AA51" s="1427">
        <v>0</v>
      </c>
      <c r="AB51" s="1726">
        <f t="shared" si="32"/>
        <v>0</v>
      </c>
      <c r="AC51" s="1427">
        <v>0</v>
      </c>
      <c r="AD51" s="1726">
        <f t="shared" si="33"/>
        <v>0</v>
      </c>
    </row>
    <row r="52" spans="1:30" ht="11.25" customHeight="1">
      <c r="A52" s="2846"/>
      <c r="B52" s="1427">
        <v>42</v>
      </c>
      <c r="C52" s="1435" t="s">
        <v>1103</v>
      </c>
      <c r="D52" s="1625">
        <v>1</v>
      </c>
      <c r="E52" s="1624">
        <v>62</v>
      </c>
      <c r="F52" s="1725">
        <v>865</v>
      </c>
      <c r="G52" s="1624">
        <v>0</v>
      </c>
      <c r="H52" s="1624">
        <v>1592</v>
      </c>
      <c r="I52" s="1624">
        <f t="shared" si="24"/>
        <v>2457</v>
      </c>
      <c r="J52" s="1427">
        <v>0</v>
      </c>
      <c r="K52" s="1726">
        <f t="shared" si="25"/>
        <v>0</v>
      </c>
      <c r="L52" s="1624">
        <v>0</v>
      </c>
      <c r="M52" s="1726">
        <f t="shared" si="25"/>
        <v>0</v>
      </c>
      <c r="N52" s="1427">
        <v>42</v>
      </c>
      <c r="O52" s="1727">
        <v>0</v>
      </c>
      <c r="P52" s="1726">
        <f t="shared" si="26"/>
        <v>0</v>
      </c>
      <c r="Q52" s="1427">
        <v>865</v>
      </c>
      <c r="R52" s="1726">
        <f t="shared" si="27"/>
        <v>0.35205535205535204</v>
      </c>
      <c r="S52" s="1427">
        <v>1592</v>
      </c>
      <c r="T52" s="1726">
        <f t="shared" si="28"/>
        <v>0.6479446479446479</v>
      </c>
      <c r="U52" s="1427">
        <v>0</v>
      </c>
      <c r="V52" s="1726">
        <f t="shared" si="29"/>
        <v>0</v>
      </c>
      <c r="W52" s="1427">
        <v>0</v>
      </c>
      <c r="X52" s="1726">
        <f t="shared" si="30"/>
        <v>0</v>
      </c>
      <c r="Y52" s="1624">
        <v>0</v>
      </c>
      <c r="Z52" s="1726">
        <f t="shared" si="31"/>
        <v>0</v>
      </c>
      <c r="AA52" s="1427">
        <v>0</v>
      </c>
      <c r="AB52" s="1726">
        <f t="shared" si="32"/>
        <v>0</v>
      </c>
      <c r="AC52" s="1427">
        <v>0</v>
      </c>
      <c r="AD52" s="1726">
        <f t="shared" si="33"/>
        <v>0</v>
      </c>
    </row>
    <row r="53" spans="1:30" ht="11.25" customHeight="1">
      <c r="A53" s="2846"/>
      <c r="B53" s="1453">
        <v>43</v>
      </c>
      <c r="C53" s="1435" t="s">
        <v>1104</v>
      </c>
      <c r="D53" s="1625">
        <v>2</v>
      </c>
      <c r="E53" s="1624">
        <v>167</v>
      </c>
      <c r="F53" s="1725">
        <v>1160</v>
      </c>
      <c r="G53" s="1624">
        <v>0</v>
      </c>
      <c r="H53" s="1624">
        <v>4755</v>
      </c>
      <c r="I53" s="1624">
        <f t="shared" si="24"/>
        <v>5915</v>
      </c>
      <c r="J53" s="1427">
        <v>0</v>
      </c>
      <c r="K53" s="1726">
        <f t="shared" si="25"/>
        <v>0</v>
      </c>
      <c r="L53" s="1624">
        <v>0</v>
      </c>
      <c r="M53" s="1726">
        <f t="shared" si="25"/>
        <v>0</v>
      </c>
      <c r="N53" s="1427">
        <v>43</v>
      </c>
      <c r="O53" s="1727">
        <v>0</v>
      </c>
      <c r="P53" s="1726">
        <f t="shared" si="26"/>
        <v>0</v>
      </c>
      <c r="Q53" s="1427">
        <v>0</v>
      </c>
      <c r="R53" s="1726">
        <f t="shared" si="27"/>
        <v>0</v>
      </c>
      <c r="S53" s="1427">
        <v>5915</v>
      </c>
      <c r="T53" s="1726">
        <f t="shared" si="28"/>
        <v>1</v>
      </c>
      <c r="U53" s="1427">
        <v>0</v>
      </c>
      <c r="V53" s="1726">
        <f t="shared" si="29"/>
        <v>0</v>
      </c>
      <c r="W53" s="1427">
        <v>0</v>
      </c>
      <c r="X53" s="1726">
        <f t="shared" si="30"/>
        <v>0</v>
      </c>
      <c r="Y53" s="1624">
        <v>0</v>
      </c>
      <c r="Z53" s="1726">
        <f t="shared" si="31"/>
        <v>0</v>
      </c>
      <c r="AA53" s="1427">
        <v>0</v>
      </c>
      <c r="AB53" s="1726">
        <f t="shared" si="32"/>
        <v>0</v>
      </c>
      <c r="AC53" s="1427">
        <v>0</v>
      </c>
      <c r="AD53" s="1726">
        <f t="shared" si="33"/>
        <v>0</v>
      </c>
    </row>
    <row r="54" spans="1:30" ht="11.25" customHeight="1">
      <c r="A54" s="2846"/>
      <c r="B54" s="1436">
        <v>44</v>
      </c>
      <c r="C54" s="1437" t="s">
        <v>1105</v>
      </c>
      <c r="D54" s="1622">
        <v>12</v>
      </c>
      <c r="E54" s="1621">
        <v>322</v>
      </c>
      <c r="F54" s="1713">
        <v>312</v>
      </c>
      <c r="G54" s="1621">
        <v>315</v>
      </c>
      <c r="H54" s="1621">
        <v>13391</v>
      </c>
      <c r="I54" s="1621">
        <f t="shared" si="24"/>
        <v>14018</v>
      </c>
      <c r="J54" s="1436">
        <v>0</v>
      </c>
      <c r="K54" s="1714">
        <f t="shared" si="25"/>
        <v>0</v>
      </c>
      <c r="L54" s="1621">
        <v>0</v>
      </c>
      <c r="M54" s="1714">
        <f t="shared" si="25"/>
        <v>0</v>
      </c>
      <c r="N54" s="1465">
        <v>44</v>
      </c>
      <c r="O54" s="1715">
        <v>0</v>
      </c>
      <c r="P54" s="1714">
        <f t="shared" si="26"/>
        <v>0</v>
      </c>
      <c r="Q54" s="1436">
        <v>0</v>
      </c>
      <c r="R54" s="1714">
        <f t="shared" si="27"/>
        <v>0</v>
      </c>
      <c r="S54" s="1436">
        <v>14018</v>
      </c>
      <c r="T54" s="1714">
        <f t="shared" si="28"/>
        <v>1</v>
      </c>
      <c r="U54" s="1436">
        <v>0</v>
      </c>
      <c r="V54" s="1714">
        <f t="shared" si="29"/>
        <v>0</v>
      </c>
      <c r="W54" s="1436">
        <v>0</v>
      </c>
      <c r="X54" s="1714">
        <f t="shared" si="30"/>
        <v>0</v>
      </c>
      <c r="Y54" s="1621">
        <v>0</v>
      </c>
      <c r="Z54" s="1714">
        <f t="shared" si="31"/>
        <v>0</v>
      </c>
      <c r="AA54" s="1436">
        <v>0</v>
      </c>
      <c r="AB54" s="1714">
        <f t="shared" si="32"/>
        <v>0</v>
      </c>
      <c r="AC54" s="1436">
        <v>0</v>
      </c>
      <c r="AD54" s="1714">
        <f t="shared" si="33"/>
        <v>0</v>
      </c>
    </row>
    <row r="55" spans="1:30" ht="11.25" customHeight="1" thickBot="1">
      <c r="A55" s="2846"/>
      <c r="B55" s="1453">
        <v>45</v>
      </c>
      <c r="C55" s="1522" t="s">
        <v>1107</v>
      </c>
      <c r="D55" s="1641">
        <v>4</v>
      </c>
      <c r="E55" s="1640">
        <v>270</v>
      </c>
      <c r="F55" s="1742">
        <v>1135</v>
      </c>
      <c r="G55" s="1640">
        <v>7037</v>
      </c>
      <c r="H55" s="1640">
        <v>0</v>
      </c>
      <c r="I55" s="1640">
        <f t="shared" si="24"/>
        <v>8172</v>
      </c>
      <c r="J55" s="1513">
        <v>8172</v>
      </c>
      <c r="K55" s="1743">
        <f t="shared" si="25"/>
        <v>1</v>
      </c>
      <c r="L55" s="1640">
        <v>0</v>
      </c>
      <c r="M55" s="1743">
        <f t="shared" si="25"/>
        <v>0</v>
      </c>
      <c r="N55" s="1443">
        <v>45</v>
      </c>
      <c r="O55" s="1744">
        <v>0</v>
      </c>
      <c r="P55" s="1743">
        <f t="shared" si="26"/>
        <v>0</v>
      </c>
      <c r="Q55" s="1513">
        <v>0</v>
      </c>
      <c r="R55" s="1743">
        <f t="shared" si="27"/>
        <v>0</v>
      </c>
      <c r="S55" s="1513">
        <v>0</v>
      </c>
      <c r="T55" s="1743">
        <f t="shared" si="28"/>
        <v>0</v>
      </c>
      <c r="U55" s="1513">
        <v>0</v>
      </c>
      <c r="V55" s="1743">
        <f t="shared" si="29"/>
        <v>0</v>
      </c>
      <c r="W55" s="1513">
        <v>0</v>
      </c>
      <c r="X55" s="1743">
        <f t="shared" si="30"/>
        <v>0</v>
      </c>
      <c r="Y55" s="1640">
        <v>0</v>
      </c>
      <c r="Z55" s="1743">
        <f t="shared" si="31"/>
        <v>0</v>
      </c>
      <c r="AA55" s="1513">
        <v>0</v>
      </c>
      <c r="AB55" s="1743">
        <f t="shared" si="32"/>
        <v>0</v>
      </c>
      <c r="AC55" s="1513">
        <v>0</v>
      </c>
      <c r="AD55" s="1743">
        <f t="shared" si="33"/>
        <v>0</v>
      </c>
    </row>
    <row r="56" spans="1:30" ht="11.25" customHeight="1" thickTop="1">
      <c r="A56" s="2846"/>
      <c r="B56" s="1493"/>
      <c r="C56" s="1494" t="s">
        <v>113</v>
      </c>
      <c r="D56" s="1729">
        <f>SUM(D40:D55)</f>
        <v>46</v>
      </c>
      <c r="E56" s="1730">
        <f t="shared" ref="E56:J56" si="34">SUM(E40:E55)</f>
        <v>4831</v>
      </c>
      <c r="F56" s="1730">
        <f t="shared" si="34"/>
        <v>8283</v>
      </c>
      <c r="G56" s="1730">
        <f t="shared" si="34"/>
        <v>18045</v>
      </c>
      <c r="H56" s="1730">
        <f t="shared" si="34"/>
        <v>104739</v>
      </c>
      <c r="I56" s="1730">
        <f t="shared" si="34"/>
        <v>131067</v>
      </c>
      <c r="J56" s="1729">
        <f t="shared" si="34"/>
        <v>17356</v>
      </c>
      <c r="K56" s="1731">
        <f t="shared" si="25"/>
        <v>0.13242082293788673</v>
      </c>
      <c r="L56" s="1730">
        <f>SUM(L40:L55)</f>
        <v>23138</v>
      </c>
      <c r="M56" s="1731">
        <f t="shared" si="25"/>
        <v>0.17653566496524678</v>
      </c>
      <c r="N56" s="1493"/>
      <c r="O56" s="1730">
        <f>SUM(O40:O55)</f>
        <v>4676</v>
      </c>
      <c r="P56" s="1731">
        <f t="shared" si="26"/>
        <v>3.5676409775153163E-2</v>
      </c>
      <c r="Q56" s="1729">
        <f>SUM(Q40:Q55)</f>
        <v>1420</v>
      </c>
      <c r="R56" s="1731">
        <f t="shared" si="27"/>
        <v>1.0834153524533255E-2</v>
      </c>
      <c r="S56" s="1729">
        <f>SUM(S40:S55)</f>
        <v>79984</v>
      </c>
      <c r="T56" s="1731">
        <f t="shared" si="28"/>
        <v>0.61025277148328716</v>
      </c>
      <c r="U56" s="1729">
        <f>SUM(U40:U55)</f>
        <v>0</v>
      </c>
      <c r="V56" s="1731">
        <f t="shared" si="29"/>
        <v>0</v>
      </c>
      <c r="W56" s="1729">
        <f>SUM(W40:W55)</f>
        <v>0</v>
      </c>
      <c r="X56" s="1731">
        <f t="shared" si="30"/>
        <v>0</v>
      </c>
      <c r="Y56" s="1729">
        <f>SUM(Y40:Y55)</f>
        <v>3703</v>
      </c>
      <c r="Z56" s="1731">
        <f t="shared" si="31"/>
        <v>2.825272570517369E-2</v>
      </c>
      <c r="AA56" s="1729">
        <f>SUM(AA40:AA55)</f>
        <v>790</v>
      </c>
      <c r="AB56" s="1731">
        <f t="shared" si="32"/>
        <v>6.0274516087192049E-3</v>
      </c>
      <c r="AC56" s="1729">
        <f>SUM(AC40:AC55)</f>
        <v>2918</v>
      </c>
      <c r="AD56" s="1731">
        <f t="shared" si="33"/>
        <v>2.226342252435777E-2</v>
      </c>
    </row>
    <row r="57" spans="1:30" ht="11.25" customHeight="1">
      <c r="A57" s="2849"/>
      <c r="B57" s="1501"/>
      <c r="C57" s="1502"/>
      <c r="D57" s="1732"/>
      <c r="E57" s="1733"/>
      <c r="F57" s="1734"/>
      <c r="G57" s="1733"/>
      <c r="H57" s="1733"/>
      <c r="I57" s="1733"/>
      <c r="J57" s="1735"/>
      <c r="K57" s="1736"/>
      <c r="L57" s="1733"/>
      <c r="M57" s="1737"/>
      <c r="N57" s="1501"/>
      <c r="O57" s="1738"/>
      <c r="P57" s="1736"/>
      <c r="Q57" s="1735"/>
      <c r="R57" s="1736"/>
      <c r="S57" s="1735"/>
      <c r="T57" s="1736"/>
      <c r="U57" s="1735"/>
      <c r="V57" s="1736"/>
      <c r="W57" s="1735"/>
      <c r="X57" s="1736"/>
      <c r="Y57" s="1733"/>
      <c r="Z57" s="1736"/>
      <c r="AA57" s="1735"/>
      <c r="AB57" s="1736"/>
      <c r="AC57" s="1735"/>
      <c r="AD57" s="1736"/>
    </row>
    <row r="58" spans="1:30" ht="11.25" customHeight="1">
      <c r="A58" s="2848" t="s">
        <v>1108</v>
      </c>
      <c r="B58" s="1443">
        <v>46</v>
      </c>
      <c r="C58" s="1443" t="s">
        <v>1109</v>
      </c>
      <c r="D58" s="1620">
        <v>4</v>
      </c>
      <c r="E58" s="1619">
        <v>138</v>
      </c>
      <c r="F58" s="1710">
        <v>893</v>
      </c>
      <c r="G58" s="1619">
        <v>0</v>
      </c>
      <c r="H58" s="1619">
        <v>7931</v>
      </c>
      <c r="I58" s="1619">
        <f t="shared" ref="I58:I78" si="35">SUM(F58:H58)</f>
        <v>8824</v>
      </c>
      <c r="J58" s="1443">
        <v>893</v>
      </c>
      <c r="K58" s="1711">
        <f t="shared" ref="K58:M79" si="36">J58/$I58</f>
        <v>0.10120126926563916</v>
      </c>
      <c r="L58" s="1619">
        <v>1387</v>
      </c>
      <c r="M58" s="1711">
        <f t="shared" si="36"/>
        <v>0.15718495013599273</v>
      </c>
      <c r="N58" s="1443">
        <v>46</v>
      </c>
      <c r="O58" s="1712">
        <v>0</v>
      </c>
      <c r="P58" s="1711">
        <f t="shared" ref="P58:P79" si="37">O58/$I58</f>
        <v>0</v>
      </c>
      <c r="Q58" s="1443">
        <v>0</v>
      </c>
      <c r="R58" s="1711">
        <f t="shared" ref="R58:R79" si="38">Q58/$I58</f>
        <v>0</v>
      </c>
      <c r="S58" s="1443">
        <v>6544</v>
      </c>
      <c r="T58" s="1711">
        <f t="shared" ref="T58:T79" si="39">S58/$I58</f>
        <v>0.74161378059836813</v>
      </c>
      <c r="U58" s="1443">
        <v>0</v>
      </c>
      <c r="V58" s="1711">
        <f t="shared" ref="V58:V79" si="40">U58/$I58</f>
        <v>0</v>
      </c>
      <c r="W58" s="1443">
        <v>0</v>
      </c>
      <c r="X58" s="1711">
        <f t="shared" ref="X58:X79" si="41">W58/$I58</f>
        <v>0</v>
      </c>
      <c r="Y58" s="1619">
        <v>0</v>
      </c>
      <c r="Z58" s="1711">
        <f t="shared" ref="Z58:Z79" si="42">Y58/$I58</f>
        <v>0</v>
      </c>
      <c r="AA58" s="1443">
        <v>0</v>
      </c>
      <c r="AB58" s="1711">
        <f t="shared" ref="AB58:AB79" si="43">AA58/$I58</f>
        <v>0</v>
      </c>
      <c r="AC58" s="1443">
        <v>0</v>
      </c>
      <c r="AD58" s="1711">
        <f t="shared" ref="AD58:AD79" si="44">AC58/$I58</f>
        <v>0</v>
      </c>
    </row>
    <row r="59" spans="1:30" ht="11.25" customHeight="1">
      <c r="A59" s="2846"/>
      <c r="B59" s="1427">
        <v>47</v>
      </c>
      <c r="C59" s="1427" t="s">
        <v>1110</v>
      </c>
      <c r="D59" s="1625">
        <v>2</v>
      </c>
      <c r="E59" s="1624">
        <v>69</v>
      </c>
      <c r="F59" s="1725">
        <v>280</v>
      </c>
      <c r="G59" s="1624">
        <v>0</v>
      </c>
      <c r="H59" s="1624">
        <v>1880</v>
      </c>
      <c r="I59" s="1624">
        <f t="shared" si="35"/>
        <v>2160</v>
      </c>
      <c r="J59" s="1427">
        <v>0</v>
      </c>
      <c r="K59" s="1726">
        <f t="shared" si="36"/>
        <v>0</v>
      </c>
      <c r="L59" s="1624">
        <v>0</v>
      </c>
      <c r="M59" s="1726">
        <f t="shared" si="36"/>
        <v>0</v>
      </c>
      <c r="N59" s="1427">
        <v>47</v>
      </c>
      <c r="O59" s="1727">
        <v>0</v>
      </c>
      <c r="P59" s="1726">
        <f t="shared" si="37"/>
        <v>0</v>
      </c>
      <c r="Q59" s="1427">
        <v>0</v>
      </c>
      <c r="R59" s="1726">
        <f t="shared" si="38"/>
        <v>0</v>
      </c>
      <c r="S59" s="1427">
        <v>2160</v>
      </c>
      <c r="T59" s="1726">
        <f t="shared" si="39"/>
        <v>1</v>
      </c>
      <c r="U59" s="1427">
        <v>0</v>
      </c>
      <c r="V59" s="1726">
        <f t="shared" si="40"/>
        <v>0</v>
      </c>
      <c r="W59" s="1427">
        <v>0</v>
      </c>
      <c r="X59" s="1726">
        <f t="shared" si="41"/>
        <v>0</v>
      </c>
      <c r="Y59" s="1624">
        <v>0</v>
      </c>
      <c r="Z59" s="1726">
        <f t="shared" si="42"/>
        <v>0</v>
      </c>
      <c r="AA59" s="1427">
        <v>0</v>
      </c>
      <c r="AB59" s="1726">
        <f t="shared" si="43"/>
        <v>0</v>
      </c>
      <c r="AC59" s="1427">
        <v>0</v>
      </c>
      <c r="AD59" s="1726">
        <f t="shared" si="44"/>
        <v>0</v>
      </c>
    </row>
    <row r="60" spans="1:30" ht="11.25" customHeight="1">
      <c r="A60" s="2846"/>
      <c r="B60" s="1443">
        <v>48</v>
      </c>
      <c r="C60" s="1427" t="s">
        <v>1111</v>
      </c>
      <c r="D60" s="1625">
        <v>2</v>
      </c>
      <c r="E60" s="1624">
        <v>140</v>
      </c>
      <c r="F60" s="1725">
        <v>2500</v>
      </c>
      <c r="G60" s="1624">
        <v>0</v>
      </c>
      <c r="H60" s="1624">
        <v>2000</v>
      </c>
      <c r="I60" s="1624">
        <f t="shared" si="35"/>
        <v>4500</v>
      </c>
      <c r="J60" s="1427">
        <v>0</v>
      </c>
      <c r="K60" s="1726">
        <f t="shared" si="36"/>
        <v>0</v>
      </c>
      <c r="L60" s="1624">
        <v>0</v>
      </c>
      <c r="M60" s="1726">
        <f t="shared" si="36"/>
        <v>0</v>
      </c>
      <c r="N60" s="1443">
        <v>48</v>
      </c>
      <c r="O60" s="1727">
        <v>0</v>
      </c>
      <c r="P60" s="1726">
        <f t="shared" si="37"/>
        <v>0</v>
      </c>
      <c r="Q60" s="1427">
        <v>0</v>
      </c>
      <c r="R60" s="1726">
        <f t="shared" si="38"/>
        <v>0</v>
      </c>
      <c r="S60" s="1427">
        <v>4500</v>
      </c>
      <c r="T60" s="1726">
        <f t="shared" si="39"/>
        <v>1</v>
      </c>
      <c r="U60" s="1427">
        <v>0</v>
      </c>
      <c r="V60" s="1726">
        <f t="shared" si="40"/>
        <v>0</v>
      </c>
      <c r="W60" s="1427">
        <v>0</v>
      </c>
      <c r="X60" s="1726">
        <f t="shared" si="41"/>
        <v>0</v>
      </c>
      <c r="Y60" s="1624">
        <v>0</v>
      </c>
      <c r="Z60" s="1726">
        <f t="shared" si="42"/>
        <v>0</v>
      </c>
      <c r="AA60" s="1427">
        <v>0</v>
      </c>
      <c r="AB60" s="1726">
        <f t="shared" si="43"/>
        <v>0</v>
      </c>
      <c r="AC60" s="1427">
        <v>0</v>
      </c>
      <c r="AD60" s="1726">
        <f t="shared" si="44"/>
        <v>0</v>
      </c>
    </row>
    <row r="61" spans="1:30" ht="11.25" customHeight="1">
      <c r="A61" s="2846"/>
      <c r="B61" s="1427">
        <v>49</v>
      </c>
      <c r="C61" s="1427" t="s">
        <v>1112</v>
      </c>
      <c r="D61" s="1625">
        <v>16</v>
      </c>
      <c r="E61" s="1624">
        <v>1602</v>
      </c>
      <c r="F61" s="1725">
        <v>13417</v>
      </c>
      <c r="G61" s="1624">
        <v>0</v>
      </c>
      <c r="H61" s="1624">
        <v>44879</v>
      </c>
      <c r="I61" s="1624">
        <f t="shared" si="35"/>
        <v>58296</v>
      </c>
      <c r="J61" s="1427">
        <v>0</v>
      </c>
      <c r="K61" s="1726">
        <f t="shared" si="36"/>
        <v>0</v>
      </c>
      <c r="L61" s="1624">
        <v>0</v>
      </c>
      <c r="M61" s="1726">
        <f t="shared" si="36"/>
        <v>0</v>
      </c>
      <c r="N61" s="1427">
        <v>49</v>
      </c>
      <c r="O61" s="1727">
        <v>2288</v>
      </c>
      <c r="P61" s="1726">
        <f t="shared" si="37"/>
        <v>3.9247975847399481E-2</v>
      </c>
      <c r="Q61" s="1427">
        <v>308</v>
      </c>
      <c r="R61" s="1726">
        <f t="shared" si="38"/>
        <v>5.2833813640730063E-3</v>
      </c>
      <c r="S61" s="1427">
        <v>50891</v>
      </c>
      <c r="T61" s="1726">
        <f t="shared" si="39"/>
        <v>0.87297584739947853</v>
      </c>
      <c r="U61" s="1427">
        <v>0</v>
      </c>
      <c r="V61" s="1726">
        <f t="shared" si="40"/>
        <v>0</v>
      </c>
      <c r="W61" s="1427">
        <v>0</v>
      </c>
      <c r="X61" s="1726">
        <f t="shared" si="41"/>
        <v>0</v>
      </c>
      <c r="Y61" s="1624">
        <v>4809</v>
      </c>
      <c r="Z61" s="1726">
        <f t="shared" si="42"/>
        <v>8.2492795389048995E-2</v>
      </c>
      <c r="AA61" s="1427">
        <v>0</v>
      </c>
      <c r="AB61" s="1726">
        <f t="shared" si="43"/>
        <v>0</v>
      </c>
      <c r="AC61" s="1427">
        <v>0</v>
      </c>
      <c r="AD61" s="1726">
        <f t="shared" si="44"/>
        <v>0</v>
      </c>
    </row>
    <row r="62" spans="1:30" ht="11.25" customHeight="1">
      <c r="A62" s="2846"/>
      <c r="B62" s="1443">
        <v>50</v>
      </c>
      <c r="C62" s="1427" t="s">
        <v>1113</v>
      </c>
      <c r="D62" s="1625">
        <v>6</v>
      </c>
      <c r="E62" s="1624">
        <v>395</v>
      </c>
      <c r="F62" s="1725">
        <v>2178</v>
      </c>
      <c r="G62" s="1624">
        <v>1503</v>
      </c>
      <c r="H62" s="1624">
        <v>10528</v>
      </c>
      <c r="I62" s="1624">
        <f t="shared" si="35"/>
        <v>14209</v>
      </c>
      <c r="J62" s="1427">
        <v>0</v>
      </c>
      <c r="K62" s="1726">
        <f t="shared" si="36"/>
        <v>0</v>
      </c>
      <c r="L62" s="1624">
        <v>0</v>
      </c>
      <c r="M62" s="1726">
        <f t="shared" si="36"/>
        <v>0</v>
      </c>
      <c r="N62" s="1443">
        <v>50</v>
      </c>
      <c r="O62" s="1727">
        <v>0</v>
      </c>
      <c r="P62" s="1726">
        <f t="shared" si="37"/>
        <v>0</v>
      </c>
      <c r="Q62" s="1427">
        <v>0</v>
      </c>
      <c r="R62" s="1726">
        <f t="shared" si="38"/>
        <v>0</v>
      </c>
      <c r="S62" s="1427">
        <v>12031</v>
      </c>
      <c r="T62" s="1726">
        <f t="shared" si="39"/>
        <v>0.84671686958969672</v>
      </c>
      <c r="U62" s="1427">
        <v>0</v>
      </c>
      <c r="V62" s="1726">
        <f t="shared" si="40"/>
        <v>0</v>
      </c>
      <c r="W62" s="1427">
        <v>0</v>
      </c>
      <c r="X62" s="1726">
        <f t="shared" si="41"/>
        <v>0</v>
      </c>
      <c r="Y62" s="1624">
        <v>2178</v>
      </c>
      <c r="Z62" s="1726">
        <f t="shared" si="42"/>
        <v>0.15328313041030334</v>
      </c>
      <c r="AA62" s="1427">
        <v>0</v>
      </c>
      <c r="AB62" s="1726">
        <f t="shared" si="43"/>
        <v>0</v>
      </c>
      <c r="AC62" s="1427">
        <v>2178</v>
      </c>
      <c r="AD62" s="1726">
        <f t="shared" si="44"/>
        <v>0.15328313041030334</v>
      </c>
    </row>
    <row r="63" spans="1:30" ht="11.25" customHeight="1">
      <c r="A63" s="2846"/>
      <c r="B63" s="1427">
        <v>51</v>
      </c>
      <c r="C63" s="1427" t="s">
        <v>1114</v>
      </c>
      <c r="D63" s="1625">
        <v>8</v>
      </c>
      <c r="E63" s="1624">
        <v>453</v>
      </c>
      <c r="F63" s="1725">
        <v>1422</v>
      </c>
      <c r="G63" s="1624">
        <v>2709</v>
      </c>
      <c r="H63" s="1624">
        <v>11628</v>
      </c>
      <c r="I63" s="1624">
        <f t="shared" si="35"/>
        <v>15759</v>
      </c>
      <c r="J63" s="1427">
        <v>0</v>
      </c>
      <c r="K63" s="1726">
        <f t="shared" si="36"/>
        <v>0</v>
      </c>
      <c r="L63" s="1624">
        <v>236</v>
      </c>
      <c r="M63" s="1726">
        <f t="shared" si="36"/>
        <v>1.4975569515832223E-2</v>
      </c>
      <c r="N63" s="1427">
        <v>51</v>
      </c>
      <c r="O63" s="1727">
        <v>0</v>
      </c>
      <c r="P63" s="1726">
        <f t="shared" si="37"/>
        <v>0</v>
      </c>
      <c r="Q63" s="1427">
        <v>0</v>
      </c>
      <c r="R63" s="1726">
        <f t="shared" si="38"/>
        <v>0</v>
      </c>
      <c r="S63" s="1427">
        <v>12610</v>
      </c>
      <c r="T63" s="1726">
        <f t="shared" si="39"/>
        <v>0.8001776762484929</v>
      </c>
      <c r="U63" s="1427">
        <v>0</v>
      </c>
      <c r="V63" s="1726">
        <f t="shared" si="40"/>
        <v>0</v>
      </c>
      <c r="W63" s="1427">
        <v>0</v>
      </c>
      <c r="X63" s="1726">
        <f t="shared" si="41"/>
        <v>0</v>
      </c>
      <c r="Y63" s="1624">
        <v>2913</v>
      </c>
      <c r="Z63" s="1726">
        <f t="shared" si="42"/>
        <v>0.18484675423567484</v>
      </c>
      <c r="AA63" s="1427">
        <v>0</v>
      </c>
      <c r="AB63" s="1726">
        <f t="shared" si="43"/>
        <v>0</v>
      </c>
      <c r="AC63" s="1427">
        <v>2913</v>
      </c>
      <c r="AD63" s="1726">
        <f t="shared" si="44"/>
        <v>0.18484675423567484</v>
      </c>
    </row>
    <row r="64" spans="1:30" ht="11.25" customHeight="1">
      <c r="A64" s="2846"/>
      <c r="B64" s="1443">
        <v>52</v>
      </c>
      <c r="C64" s="1427" t="s">
        <v>1115</v>
      </c>
      <c r="D64" s="1625">
        <v>1</v>
      </c>
      <c r="E64" s="1624">
        <v>53</v>
      </c>
      <c r="F64" s="1725">
        <v>1340</v>
      </c>
      <c r="G64" s="1624">
        <v>0</v>
      </c>
      <c r="H64" s="1624">
        <v>2068</v>
      </c>
      <c r="I64" s="1624">
        <f t="shared" si="35"/>
        <v>3408</v>
      </c>
      <c r="J64" s="1427">
        <v>0</v>
      </c>
      <c r="K64" s="1726">
        <f t="shared" si="36"/>
        <v>0</v>
      </c>
      <c r="L64" s="1624">
        <v>0</v>
      </c>
      <c r="M64" s="1726">
        <f t="shared" si="36"/>
        <v>0</v>
      </c>
      <c r="N64" s="1443">
        <v>52</v>
      </c>
      <c r="O64" s="1727">
        <v>0</v>
      </c>
      <c r="P64" s="1726">
        <f t="shared" si="37"/>
        <v>0</v>
      </c>
      <c r="Q64" s="1427">
        <v>0</v>
      </c>
      <c r="R64" s="1726">
        <f t="shared" si="38"/>
        <v>0</v>
      </c>
      <c r="S64" s="1427">
        <v>3408</v>
      </c>
      <c r="T64" s="1726">
        <f t="shared" si="39"/>
        <v>1</v>
      </c>
      <c r="U64" s="1427">
        <v>0</v>
      </c>
      <c r="V64" s="1726">
        <f t="shared" si="40"/>
        <v>0</v>
      </c>
      <c r="W64" s="1427">
        <v>0</v>
      </c>
      <c r="X64" s="1726">
        <f t="shared" si="41"/>
        <v>0</v>
      </c>
      <c r="Y64" s="1624">
        <v>0</v>
      </c>
      <c r="Z64" s="1726">
        <f t="shared" si="42"/>
        <v>0</v>
      </c>
      <c r="AA64" s="1427">
        <v>0</v>
      </c>
      <c r="AB64" s="1726">
        <f t="shared" si="43"/>
        <v>0</v>
      </c>
      <c r="AC64" s="1427">
        <v>0</v>
      </c>
      <c r="AD64" s="1726">
        <f t="shared" si="44"/>
        <v>0</v>
      </c>
    </row>
    <row r="65" spans="1:30" ht="11.25" customHeight="1">
      <c r="A65" s="2846"/>
      <c r="B65" s="1427">
        <v>53</v>
      </c>
      <c r="C65" s="1427" t="s">
        <v>1116</v>
      </c>
      <c r="D65" s="1625">
        <v>3</v>
      </c>
      <c r="E65" s="1624">
        <v>263</v>
      </c>
      <c r="F65" s="1725">
        <v>2298</v>
      </c>
      <c r="G65" s="1624">
        <v>1941</v>
      </c>
      <c r="H65" s="1624">
        <v>5258</v>
      </c>
      <c r="I65" s="1624">
        <f t="shared" si="35"/>
        <v>9497</v>
      </c>
      <c r="J65" s="1427">
        <v>1091</v>
      </c>
      <c r="K65" s="1726">
        <f t="shared" si="36"/>
        <v>0.11487838264715174</v>
      </c>
      <c r="L65" s="1624">
        <v>2358</v>
      </c>
      <c r="M65" s="1726">
        <f t="shared" si="36"/>
        <v>0.24828893334737284</v>
      </c>
      <c r="N65" s="1427">
        <v>53</v>
      </c>
      <c r="O65" s="1727">
        <v>828</v>
      </c>
      <c r="P65" s="1726">
        <f t="shared" si="37"/>
        <v>8.7185426976940081E-2</v>
      </c>
      <c r="Q65" s="1427">
        <v>0</v>
      </c>
      <c r="R65" s="1726">
        <f t="shared" si="38"/>
        <v>0</v>
      </c>
      <c r="S65" s="1427">
        <v>5220</v>
      </c>
      <c r="T65" s="1726">
        <f t="shared" si="39"/>
        <v>0.54964725702853534</v>
      </c>
      <c r="U65" s="1427">
        <v>0</v>
      </c>
      <c r="V65" s="1726">
        <f t="shared" si="40"/>
        <v>0</v>
      </c>
      <c r="W65" s="1427">
        <v>0</v>
      </c>
      <c r="X65" s="1726">
        <f t="shared" si="41"/>
        <v>0</v>
      </c>
      <c r="Y65" s="1624">
        <v>0</v>
      </c>
      <c r="Z65" s="1726">
        <f t="shared" si="42"/>
        <v>0</v>
      </c>
      <c r="AA65" s="1427">
        <v>0</v>
      </c>
      <c r="AB65" s="1726">
        <f t="shared" si="43"/>
        <v>0</v>
      </c>
      <c r="AC65" s="1427">
        <v>0</v>
      </c>
      <c r="AD65" s="1726">
        <f t="shared" si="44"/>
        <v>0</v>
      </c>
    </row>
    <row r="66" spans="1:30" ht="11.25" customHeight="1">
      <c r="A66" s="2846"/>
      <c r="B66" s="1436">
        <v>54</v>
      </c>
      <c r="C66" s="1436" t="s">
        <v>1117</v>
      </c>
      <c r="D66" s="1622">
        <v>2</v>
      </c>
      <c r="E66" s="1621">
        <v>212</v>
      </c>
      <c r="F66" s="1713">
        <v>224</v>
      </c>
      <c r="G66" s="1621">
        <v>0</v>
      </c>
      <c r="H66" s="1621">
        <v>4896</v>
      </c>
      <c r="I66" s="1621">
        <f t="shared" si="35"/>
        <v>5120</v>
      </c>
      <c r="J66" s="1436">
        <v>0</v>
      </c>
      <c r="K66" s="1714">
        <f t="shared" si="36"/>
        <v>0</v>
      </c>
      <c r="L66" s="1621">
        <v>1192</v>
      </c>
      <c r="M66" s="1714">
        <f t="shared" si="36"/>
        <v>0.23281250000000001</v>
      </c>
      <c r="N66" s="1436">
        <v>54</v>
      </c>
      <c r="O66" s="1715">
        <v>0</v>
      </c>
      <c r="P66" s="1714">
        <f t="shared" si="37"/>
        <v>0</v>
      </c>
      <c r="Q66" s="1436">
        <v>0</v>
      </c>
      <c r="R66" s="1714">
        <f t="shared" si="38"/>
        <v>0</v>
      </c>
      <c r="S66" s="1436">
        <v>3376</v>
      </c>
      <c r="T66" s="1714">
        <f t="shared" si="39"/>
        <v>0.65937500000000004</v>
      </c>
      <c r="U66" s="1436">
        <v>0</v>
      </c>
      <c r="V66" s="1714">
        <f t="shared" si="40"/>
        <v>0</v>
      </c>
      <c r="W66" s="1436">
        <v>0</v>
      </c>
      <c r="X66" s="1714">
        <f t="shared" si="41"/>
        <v>0</v>
      </c>
      <c r="Y66" s="1621">
        <v>552</v>
      </c>
      <c r="Z66" s="1714">
        <f t="shared" si="42"/>
        <v>0.10781250000000001</v>
      </c>
      <c r="AA66" s="1436">
        <v>0</v>
      </c>
      <c r="AB66" s="1714">
        <f t="shared" si="43"/>
        <v>0</v>
      </c>
      <c r="AC66" s="1436">
        <v>552</v>
      </c>
      <c r="AD66" s="1714">
        <f t="shared" si="44"/>
        <v>0.10781250000000001</v>
      </c>
    </row>
    <row r="67" spans="1:30" ht="11.25" customHeight="1">
      <c r="A67" s="2846"/>
      <c r="B67" s="1443">
        <v>55</v>
      </c>
      <c r="C67" s="1443" t="s">
        <v>1118</v>
      </c>
      <c r="D67" s="1620">
        <v>1</v>
      </c>
      <c r="E67" s="1619">
        <v>61</v>
      </c>
      <c r="F67" s="1710">
        <v>333</v>
      </c>
      <c r="G67" s="1619">
        <v>546</v>
      </c>
      <c r="H67" s="1619">
        <v>921</v>
      </c>
      <c r="I67" s="1619">
        <f t="shared" si="35"/>
        <v>1800</v>
      </c>
      <c r="J67" s="1443">
        <v>0</v>
      </c>
      <c r="K67" s="1711">
        <f t="shared" si="36"/>
        <v>0</v>
      </c>
      <c r="L67" s="1619">
        <v>1203</v>
      </c>
      <c r="M67" s="1711">
        <f t="shared" si="36"/>
        <v>0.66833333333333333</v>
      </c>
      <c r="N67" s="1443">
        <v>55</v>
      </c>
      <c r="O67" s="1712">
        <v>0</v>
      </c>
      <c r="P67" s="1711">
        <f t="shared" si="37"/>
        <v>0</v>
      </c>
      <c r="Q67" s="1443">
        <v>0</v>
      </c>
      <c r="R67" s="1711">
        <f t="shared" si="38"/>
        <v>0</v>
      </c>
      <c r="S67" s="1443">
        <v>333</v>
      </c>
      <c r="T67" s="1711">
        <f t="shared" si="39"/>
        <v>0.185</v>
      </c>
      <c r="U67" s="1443">
        <v>0</v>
      </c>
      <c r="V67" s="1711">
        <f t="shared" si="40"/>
        <v>0</v>
      </c>
      <c r="W67" s="1443">
        <v>0</v>
      </c>
      <c r="X67" s="1711">
        <f t="shared" si="41"/>
        <v>0</v>
      </c>
      <c r="Y67" s="1619">
        <v>264</v>
      </c>
      <c r="Z67" s="1711">
        <f t="shared" si="42"/>
        <v>0.14666666666666667</v>
      </c>
      <c r="AA67" s="1443">
        <v>0</v>
      </c>
      <c r="AB67" s="1711">
        <f t="shared" si="43"/>
        <v>0</v>
      </c>
      <c r="AC67" s="1443">
        <v>0</v>
      </c>
      <c r="AD67" s="1711">
        <f t="shared" si="44"/>
        <v>0</v>
      </c>
    </row>
    <row r="68" spans="1:30" ht="11.25" customHeight="1">
      <c r="A68" s="2846"/>
      <c r="B68" s="1443">
        <v>56</v>
      </c>
      <c r="C68" s="1427" t="s">
        <v>1119</v>
      </c>
      <c r="D68" s="1625">
        <v>1</v>
      </c>
      <c r="E68" s="1624">
        <v>35</v>
      </c>
      <c r="F68" s="1725">
        <v>553</v>
      </c>
      <c r="G68" s="1624">
        <v>0</v>
      </c>
      <c r="H68" s="1624">
        <v>1399</v>
      </c>
      <c r="I68" s="1624">
        <f t="shared" si="35"/>
        <v>1952</v>
      </c>
      <c r="J68" s="1427">
        <v>0</v>
      </c>
      <c r="K68" s="1726">
        <f t="shared" si="36"/>
        <v>0</v>
      </c>
      <c r="L68" s="1624">
        <v>63</v>
      </c>
      <c r="M68" s="1726">
        <f t="shared" si="36"/>
        <v>3.2274590163934427E-2</v>
      </c>
      <c r="N68" s="1427">
        <v>56</v>
      </c>
      <c r="O68" s="1727">
        <v>0</v>
      </c>
      <c r="P68" s="1726">
        <f t="shared" si="37"/>
        <v>0</v>
      </c>
      <c r="Q68" s="1427">
        <v>0</v>
      </c>
      <c r="R68" s="1726">
        <f t="shared" si="38"/>
        <v>0</v>
      </c>
      <c r="S68" s="1427">
        <v>1889</v>
      </c>
      <c r="T68" s="1726">
        <f t="shared" si="39"/>
        <v>0.96772540983606559</v>
      </c>
      <c r="U68" s="1427">
        <v>0</v>
      </c>
      <c r="V68" s="1726">
        <f t="shared" si="40"/>
        <v>0</v>
      </c>
      <c r="W68" s="1427">
        <v>0</v>
      </c>
      <c r="X68" s="1726">
        <f t="shared" si="41"/>
        <v>0</v>
      </c>
      <c r="Y68" s="1624">
        <v>0</v>
      </c>
      <c r="Z68" s="1726">
        <f t="shared" si="42"/>
        <v>0</v>
      </c>
      <c r="AA68" s="1427">
        <v>0</v>
      </c>
      <c r="AB68" s="1726">
        <f t="shared" si="43"/>
        <v>0</v>
      </c>
      <c r="AC68" s="1427">
        <v>0</v>
      </c>
      <c r="AD68" s="1726">
        <f t="shared" si="44"/>
        <v>0</v>
      </c>
    </row>
    <row r="69" spans="1:30" ht="11.25" customHeight="1">
      <c r="A69" s="2846"/>
      <c r="B69" s="1427">
        <v>57</v>
      </c>
      <c r="C69" s="1427" t="s">
        <v>1120</v>
      </c>
      <c r="D69" s="1625">
        <v>5</v>
      </c>
      <c r="E69" s="1624">
        <v>54</v>
      </c>
      <c r="F69" s="1725">
        <v>3446</v>
      </c>
      <c r="G69" s="1624">
        <v>0</v>
      </c>
      <c r="H69" s="1624">
        <v>2228</v>
      </c>
      <c r="I69" s="1624">
        <f t="shared" si="35"/>
        <v>5674</v>
      </c>
      <c r="J69" s="1427">
        <v>0</v>
      </c>
      <c r="K69" s="1726">
        <f t="shared" si="36"/>
        <v>0</v>
      </c>
      <c r="L69" s="1624">
        <v>900</v>
      </c>
      <c r="M69" s="1726">
        <f t="shared" si="36"/>
        <v>0.15861825872400423</v>
      </c>
      <c r="N69" s="1443">
        <v>57</v>
      </c>
      <c r="O69" s="1727">
        <v>0</v>
      </c>
      <c r="P69" s="1726">
        <f t="shared" si="37"/>
        <v>0</v>
      </c>
      <c r="Q69" s="1427">
        <v>11</v>
      </c>
      <c r="R69" s="1726">
        <f t="shared" si="38"/>
        <v>1.9386676066267183E-3</v>
      </c>
      <c r="S69" s="1427">
        <v>4763</v>
      </c>
      <c r="T69" s="1726">
        <f t="shared" si="39"/>
        <v>0.8394430736693691</v>
      </c>
      <c r="U69" s="1427">
        <v>0</v>
      </c>
      <c r="V69" s="1726">
        <f t="shared" si="40"/>
        <v>0</v>
      </c>
      <c r="W69" s="1427">
        <v>0</v>
      </c>
      <c r="X69" s="1726">
        <f t="shared" si="41"/>
        <v>0</v>
      </c>
      <c r="Y69" s="1624">
        <v>0</v>
      </c>
      <c r="Z69" s="1726">
        <f t="shared" si="42"/>
        <v>0</v>
      </c>
      <c r="AA69" s="1427">
        <v>0</v>
      </c>
      <c r="AB69" s="1726">
        <f t="shared" si="43"/>
        <v>0</v>
      </c>
      <c r="AC69" s="1427">
        <v>0</v>
      </c>
      <c r="AD69" s="1726">
        <f t="shared" si="44"/>
        <v>0</v>
      </c>
    </row>
    <row r="70" spans="1:30" ht="11.25" customHeight="1">
      <c r="A70" s="2846"/>
      <c r="B70" s="1443">
        <v>58</v>
      </c>
      <c r="C70" s="1427" t="s">
        <v>1121</v>
      </c>
      <c r="D70" s="1625">
        <v>1</v>
      </c>
      <c r="E70" s="1624">
        <v>20</v>
      </c>
      <c r="F70" s="1725">
        <v>0</v>
      </c>
      <c r="G70" s="1624">
        <v>160</v>
      </c>
      <c r="H70" s="1624">
        <v>1420</v>
      </c>
      <c r="I70" s="1624">
        <f t="shared" si="35"/>
        <v>1580</v>
      </c>
      <c r="J70" s="1427">
        <v>0</v>
      </c>
      <c r="K70" s="1726">
        <f t="shared" si="36"/>
        <v>0</v>
      </c>
      <c r="L70" s="1624">
        <v>845</v>
      </c>
      <c r="M70" s="1726">
        <f t="shared" si="36"/>
        <v>0.53481012658227844</v>
      </c>
      <c r="N70" s="1427">
        <v>58</v>
      </c>
      <c r="O70" s="1727">
        <v>0</v>
      </c>
      <c r="P70" s="1726">
        <f t="shared" si="37"/>
        <v>0</v>
      </c>
      <c r="Q70" s="1427">
        <v>0</v>
      </c>
      <c r="R70" s="1726">
        <f t="shared" si="38"/>
        <v>0</v>
      </c>
      <c r="S70" s="1427">
        <v>735</v>
      </c>
      <c r="T70" s="1726">
        <f t="shared" si="39"/>
        <v>0.4651898734177215</v>
      </c>
      <c r="U70" s="1427">
        <v>0</v>
      </c>
      <c r="V70" s="1726">
        <f t="shared" si="40"/>
        <v>0</v>
      </c>
      <c r="W70" s="1427">
        <v>0</v>
      </c>
      <c r="X70" s="1726">
        <f t="shared" si="41"/>
        <v>0</v>
      </c>
      <c r="Y70" s="1624">
        <v>0</v>
      </c>
      <c r="Z70" s="1726">
        <f t="shared" si="42"/>
        <v>0</v>
      </c>
      <c r="AA70" s="1427">
        <v>0</v>
      </c>
      <c r="AB70" s="1726">
        <f t="shared" si="43"/>
        <v>0</v>
      </c>
      <c r="AC70" s="1427">
        <v>0</v>
      </c>
      <c r="AD70" s="1726">
        <f t="shared" si="44"/>
        <v>0</v>
      </c>
    </row>
    <row r="71" spans="1:30" ht="11.25" customHeight="1">
      <c r="A71" s="2846"/>
      <c r="B71" s="1427">
        <v>59</v>
      </c>
      <c r="C71" s="1427" t="s">
        <v>1091</v>
      </c>
      <c r="D71" s="1625">
        <v>1</v>
      </c>
      <c r="E71" s="1624">
        <v>18</v>
      </c>
      <c r="F71" s="1725">
        <v>0</v>
      </c>
      <c r="G71" s="1624">
        <v>0</v>
      </c>
      <c r="H71" s="1624">
        <v>1479</v>
      </c>
      <c r="I71" s="1624">
        <f t="shared" si="35"/>
        <v>1479</v>
      </c>
      <c r="J71" s="1427">
        <v>0</v>
      </c>
      <c r="K71" s="1726">
        <f t="shared" si="36"/>
        <v>0</v>
      </c>
      <c r="L71" s="1624">
        <v>1161</v>
      </c>
      <c r="M71" s="1726">
        <f t="shared" si="36"/>
        <v>0.78498985801217036</v>
      </c>
      <c r="N71" s="1443">
        <v>59</v>
      </c>
      <c r="O71" s="1727">
        <v>0</v>
      </c>
      <c r="P71" s="1726">
        <f t="shared" si="37"/>
        <v>0</v>
      </c>
      <c r="Q71" s="1427">
        <v>0</v>
      </c>
      <c r="R71" s="1726">
        <f t="shared" si="38"/>
        <v>0</v>
      </c>
      <c r="S71" s="1427">
        <v>113</v>
      </c>
      <c r="T71" s="1726">
        <f t="shared" si="39"/>
        <v>7.6402974983096686E-2</v>
      </c>
      <c r="U71" s="1427">
        <v>0</v>
      </c>
      <c r="V71" s="1726">
        <f t="shared" si="40"/>
        <v>0</v>
      </c>
      <c r="W71" s="1427">
        <v>0</v>
      </c>
      <c r="X71" s="1726">
        <f t="shared" si="41"/>
        <v>0</v>
      </c>
      <c r="Y71" s="1624">
        <v>205</v>
      </c>
      <c r="Z71" s="1726">
        <f t="shared" si="42"/>
        <v>0.13860716700473294</v>
      </c>
      <c r="AA71" s="1427">
        <v>0</v>
      </c>
      <c r="AB71" s="1726">
        <f t="shared" si="43"/>
        <v>0</v>
      </c>
      <c r="AC71" s="1427">
        <v>0</v>
      </c>
      <c r="AD71" s="1726">
        <f t="shared" si="44"/>
        <v>0</v>
      </c>
    </row>
    <row r="72" spans="1:30" ht="11.25" customHeight="1">
      <c r="A72" s="2846"/>
      <c r="B72" s="1443">
        <v>60</v>
      </c>
      <c r="C72" s="1427" t="s">
        <v>1122</v>
      </c>
      <c r="D72" s="1625">
        <v>2</v>
      </c>
      <c r="E72" s="1624">
        <v>46</v>
      </c>
      <c r="F72" s="1725">
        <v>0</v>
      </c>
      <c r="G72" s="1624">
        <v>884</v>
      </c>
      <c r="H72" s="1624">
        <v>1047</v>
      </c>
      <c r="I72" s="1624">
        <f t="shared" si="35"/>
        <v>1931</v>
      </c>
      <c r="J72" s="1427">
        <v>0</v>
      </c>
      <c r="K72" s="1726">
        <f t="shared" si="36"/>
        <v>0</v>
      </c>
      <c r="L72" s="1624">
        <v>0</v>
      </c>
      <c r="M72" s="1726">
        <f t="shared" si="36"/>
        <v>0</v>
      </c>
      <c r="N72" s="1427">
        <v>60</v>
      </c>
      <c r="O72" s="1727">
        <v>0</v>
      </c>
      <c r="P72" s="1726">
        <f t="shared" si="37"/>
        <v>0</v>
      </c>
      <c r="Q72" s="1427">
        <v>0</v>
      </c>
      <c r="R72" s="1726">
        <f t="shared" si="38"/>
        <v>0</v>
      </c>
      <c r="S72" s="1427">
        <v>1931</v>
      </c>
      <c r="T72" s="1726">
        <f t="shared" si="39"/>
        <v>1</v>
      </c>
      <c r="U72" s="1427">
        <v>0</v>
      </c>
      <c r="V72" s="1726">
        <f t="shared" si="40"/>
        <v>0</v>
      </c>
      <c r="W72" s="1427">
        <v>0</v>
      </c>
      <c r="X72" s="1726">
        <f t="shared" si="41"/>
        <v>0</v>
      </c>
      <c r="Y72" s="1624">
        <v>0</v>
      </c>
      <c r="Z72" s="1726">
        <f t="shared" si="42"/>
        <v>0</v>
      </c>
      <c r="AA72" s="1427">
        <v>0</v>
      </c>
      <c r="AB72" s="1726">
        <f t="shared" si="43"/>
        <v>0</v>
      </c>
      <c r="AC72" s="1427">
        <v>0</v>
      </c>
      <c r="AD72" s="1726">
        <f t="shared" si="44"/>
        <v>0</v>
      </c>
    </row>
    <row r="73" spans="1:30" ht="11.25" customHeight="1">
      <c r="A73" s="2846"/>
      <c r="B73" s="1436">
        <v>61</v>
      </c>
      <c r="C73" s="1436" t="s">
        <v>1123</v>
      </c>
      <c r="D73" s="1622">
        <v>1</v>
      </c>
      <c r="E73" s="1621">
        <v>24</v>
      </c>
      <c r="F73" s="1713">
        <v>0</v>
      </c>
      <c r="G73" s="1621">
        <v>100</v>
      </c>
      <c r="H73" s="1621">
        <v>740</v>
      </c>
      <c r="I73" s="1621">
        <f t="shared" si="35"/>
        <v>840</v>
      </c>
      <c r="J73" s="1436">
        <v>0</v>
      </c>
      <c r="K73" s="1714">
        <f t="shared" si="36"/>
        <v>0</v>
      </c>
      <c r="L73" s="1621">
        <v>0</v>
      </c>
      <c r="M73" s="1714">
        <f t="shared" si="36"/>
        <v>0</v>
      </c>
      <c r="N73" s="1436">
        <v>61</v>
      </c>
      <c r="O73" s="1715">
        <v>0</v>
      </c>
      <c r="P73" s="1714">
        <f t="shared" si="37"/>
        <v>0</v>
      </c>
      <c r="Q73" s="1436">
        <v>0</v>
      </c>
      <c r="R73" s="1714">
        <f t="shared" si="38"/>
        <v>0</v>
      </c>
      <c r="S73" s="1436">
        <v>840</v>
      </c>
      <c r="T73" s="1714">
        <f t="shared" si="39"/>
        <v>1</v>
      </c>
      <c r="U73" s="1436">
        <v>0</v>
      </c>
      <c r="V73" s="1714">
        <f t="shared" si="40"/>
        <v>0</v>
      </c>
      <c r="W73" s="1436">
        <v>0</v>
      </c>
      <c r="X73" s="1714">
        <f t="shared" si="41"/>
        <v>0</v>
      </c>
      <c r="Y73" s="1621">
        <v>0</v>
      </c>
      <c r="Z73" s="1714">
        <f t="shared" si="42"/>
        <v>0</v>
      </c>
      <c r="AA73" s="1436">
        <v>0</v>
      </c>
      <c r="AB73" s="1714">
        <f t="shared" si="43"/>
        <v>0</v>
      </c>
      <c r="AC73" s="1436">
        <v>0</v>
      </c>
      <c r="AD73" s="1714">
        <f t="shared" si="44"/>
        <v>0</v>
      </c>
    </row>
    <row r="74" spans="1:30" ht="11.25" customHeight="1">
      <c r="A74" s="2846"/>
      <c r="B74" s="1443">
        <v>62</v>
      </c>
      <c r="C74" s="1443" t="s">
        <v>1124</v>
      </c>
      <c r="D74" s="1620">
        <v>1</v>
      </c>
      <c r="E74" s="1619">
        <v>400</v>
      </c>
      <c r="F74" s="1710">
        <v>4500</v>
      </c>
      <c r="G74" s="1619">
        <v>100</v>
      </c>
      <c r="H74" s="1619">
        <v>10150</v>
      </c>
      <c r="I74" s="1619">
        <f t="shared" si="35"/>
        <v>14750</v>
      </c>
      <c r="J74" s="1443">
        <v>500</v>
      </c>
      <c r="K74" s="1711">
        <f t="shared" si="36"/>
        <v>3.3898305084745763E-2</v>
      </c>
      <c r="L74" s="1619">
        <v>0</v>
      </c>
      <c r="M74" s="1711">
        <f t="shared" si="36"/>
        <v>0</v>
      </c>
      <c r="N74" s="1443">
        <v>62</v>
      </c>
      <c r="O74" s="1712">
        <v>100</v>
      </c>
      <c r="P74" s="1711">
        <f t="shared" si="37"/>
        <v>6.7796610169491523E-3</v>
      </c>
      <c r="Q74" s="1443">
        <v>1900</v>
      </c>
      <c r="R74" s="1711">
        <f t="shared" si="38"/>
        <v>0.12881355932203389</v>
      </c>
      <c r="S74" s="1443">
        <v>12250</v>
      </c>
      <c r="T74" s="1711">
        <f t="shared" si="39"/>
        <v>0.83050847457627119</v>
      </c>
      <c r="U74" s="1443">
        <v>0</v>
      </c>
      <c r="V74" s="1711">
        <f t="shared" si="40"/>
        <v>0</v>
      </c>
      <c r="W74" s="1443">
        <v>0</v>
      </c>
      <c r="X74" s="1711">
        <f t="shared" si="41"/>
        <v>0</v>
      </c>
      <c r="Y74" s="1619">
        <v>0</v>
      </c>
      <c r="Z74" s="1711">
        <f t="shared" si="42"/>
        <v>0</v>
      </c>
      <c r="AA74" s="1443">
        <v>0</v>
      </c>
      <c r="AB74" s="1711">
        <f t="shared" si="43"/>
        <v>0</v>
      </c>
      <c r="AC74" s="1443">
        <v>0</v>
      </c>
      <c r="AD74" s="1711">
        <f t="shared" si="44"/>
        <v>0</v>
      </c>
    </row>
    <row r="75" spans="1:30" ht="11.25" customHeight="1">
      <c r="A75" s="2846"/>
      <c r="B75" s="1427">
        <v>63</v>
      </c>
      <c r="C75" s="1427" t="s">
        <v>1125</v>
      </c>
      <c r="D75" s="1625">
        <v>1</v>
      </c>
      <c r="E75" s="1624">
        <v>40</v>
      </c>
      <c r="F75" s="1725">
        <v>0</v>
      </c>
      <c r="G75" s="1624">
        <v>0</v>
      </c>
      <c r="H75" s="1624">
        <v>1099</v>
      </c>
      <c r="I75" s="1624">
        <f t="shared" si="35"/>
        <v>1099</v>
      </c>
      <c r="J75" s="1427">
        <v>0</v>
      </c>
      <c r="K75" s="1726">
        <f t="shared" si="36"/>
        <v>0</v>
      </c>
      <c r="L75" s="1624">
        <v>0</v>
      </c>
      <c r="M75" s="1726">
        <f t="shared" si="36"/>
        <v>0</v>
      </c>
      <c r="N75" s="1443">
        <v>63</v>
      </c>
      <c r="O75" s="1727">
        <v>0</v>
      </c>
      <c r="P75" s="1726">
        <f t="shared" si="37"/>
        <v>0</v>
      </c>
      <c r="Q75" s="1427">
        <v>497</v>
      </c>
      <c r="R75" s="1726">
        <f t="shared" si="38"/>
        <v>0.45222929936305734</v>
      </c>
      <c r="S75" s="1427">
        <v>301</v>
      </c>
      <c r="T75" s="1726">
        <f t="shared" si="39"/>
        <v>0.27388535031847133</v>
      </c>
      <c r="U75" s="1427">
        <v>0</v>
      </c>
      <c r="V75" s="1726">
        <f t="shared" si="40"/>
        <v>0</v>
      </c>
      <c r="W75" s="1427">
        <v>0</v>
      </c>
      <c r="X75" s="1726">
        <f t="shared" si="41"/>
        <v>0</v>
      </c>
      <c r="Y75" s="1624">
        <v>301</v>
      </c>
      <c r="Z75" s="1726">
        <f t="shared" si="42"/>
        <v>0.27388535031847133</v>
      </c>
      <c r="AA75" s="1427">
        <v>0</v>
      </c>
      <c r="AB75" s="1726">
        <f t="shared" si="43"/>
        <v>0</v>
      </c>
      <c r="AC75" s="1427">
        <v>0</v>
      </c>
      <c r="AD75" s="1726">
        <f t="shared" si="44"/>
        <v>0</v>
      </c>
    </row>
    <row r="76" spans="1:30" ht="11.25" customHeight="1">
      <c r="A76" s="2846"/>
      <c r="B76" s="1436">
        <v>64</v>
      </c>
      <c r="C76" s="1436" t="s">
        <v>1126</v>
      </c>
      <c r="D76" s="1622">
        <v>1</v>
      </c>
      <c r="E76" s="1621">
        <v>0</v>
      </c>
      <c r="F76" s="1713">
        <v>0</v>
      </c>
      <c r="G76" s="1621">
        <v>0</v>
      </c>
      <c r="H76" s="1621">
        <v>500</v>
      </c>
      <c r="I76" s="1621">
        <f t="shared" si="35"/>
        <v>500</v>
      </c>
      <c r="J76" s="1436">
        <v>0</v>
      </c>
      <c r="K76" s="1714">
        <f t="shared" si="36"/>
        <v>0</v>
      </c>
      <c r="L76" s="1621">
        <v>0</v>
      </c>
      <c r="M76" s="1714">
        <f t="shared" si="36"/>
        <v>0</v>
      </c>
      <c r="N76" s="1436">
        <v>64</v>
      </c>
      <c r="O76" s="1715">
        <v>0</v>
      </c>
      <c r="P76" s="1714">
        <f t="shared" si="37"/>
        <v>0</v>
      </c>
      <c r="Q76" s="1436">
        <v>150</v>
      </c>
      <c r="R76" s="1714">
        <f t="shared" si="38"/>
        <v>0.3</v>
      </c>
      <c r="S76" s="1436">
        <v>350</v>
      </c>
      <c r="T76" s="1714">
        <f t="shared" si="39"/>
        <v>0.7</v>
      </c>
      <c r="U76" s="1436">
        <v>0</v>
      </c>
      <c r="V76" s="1714">
        <f t="shared" si="40"/>
        <v>0</v>
      </c>
      <c r="W76" s="1436">
        <v>0</v>
      </c>
      <c r="X76" s="1714">
        <f t="shared" si="41"/>
        <v>0</v>
      </c>
      <c r="Y76" s="1621">
        <v>0</v>
      </c>
      <c r="Z76" s="1714">
        <f t="shared" si="42"/>
        <v>0</v>
      </c>
      <c r="AA76" s="1436">
        <v>0</v>
      </c>
      <c r="AB76" s="1714">
        <f t="shared" si="43"/>
        <v>0</v>
      </c>
      <c r="AC76" s="1436">
        <v>0</v>
      </c>
      <c r="AD76" s="1714">
        <f t="shared" si="44"/>
        <v>0</v>
      </c>
    </row>
    <row r="77" spans="1:30" ht="11.25" customHeight="1">
      <c r="A77" s="2846"/>
      <c r="B77" s="1465">
        <v>65</v>
      </c>
      <c r="C77" s="1465" t="s">
        <v>1127</v>
      </c>
      <c r="D77" s="1617">
        <v>2</v>
      </c>
      <c r="E77" s="1616">
        <v>118</v>
      </c>
      <c r="F77" s="1722">
        <v>699</v>
      </c>
      <c r="G77" s="1616">
        <v>280</v>
      </c>
      <c r="H77" s="1616">
        <v>2726</v>
      </c>
      <c r="I77" s="1616">
        <f t="shared" si="35"/>
        <v>3705</v>
      </c>
      <c r="J77" s="1465">
        <v>0</v>
      </c>
      <c r="K77" s="1723">
        <f t="shared" si="36"/>
        <v>0</v>
      </c>
      <c r="L77" s="1616">
        <v>30</v>
      </c>
      <c r="M77" s="1723">
        <f t="shared" si="36"/>
        <v>8.0971659919028341E-3</v>
      </c>
      <c r="N77" s="1465">
        <v>65</v>
      </c>
      <c r="O77" s="1724">
        <v>0</v>
      </c>
      <c r="P77" s="1723">
        <f t="shared" si="37"/>
        <v>0</v>
      </c>
      <c r="Q77" s="1465">
        <v>0</v>
      </c>
      <c r="R77" s="1723">
        <f t="shared" si="38"/>
        <v>0</v>
      </c>
      <c r="S77" s="1465">
        <v>2492</v>
      </c>
      <c r="T77" s="1723">
        <f t="shared" si="39"/>
        <v>0.67260458839406212</v>
      </c>
      <c r="U77" s="1465">
        <v>0</v>
      </c>
      <c r="V77" s="1723">
        <f t="shared" si="40"/>
        <v>0</v>
      </c>
      <c r="W77" s="1465">
        <v>0</v>
      </c>
      <c r="X77" s="1723">
        <f t="shared" si="41"/>
        <v>0</v>
      </c>
      <c r="Y77" s="1616">
        <v>1181</v>
      </c>
      <c r="Z77" s="1723">
        <f t="shared" si="42"/>
        <v>0.31875843454790825</v>
      </c>
      <c r="AA77" s="1465">
        <v>2</v>
      </c>
      <c r="AB77" s="1723">
        <f t="shared" si="43"/>
        <v>5.3981106612685558E-4</v>
      </c>
      <c r="AC77" s="1465">
        <v>881.5</v>
      </c>
      <c r="AD77" s="1723">
        <f t="shared" si="44"/>
        <v>0.23792172739541162</v>
      </c>
    </row>
    <row r="78" spans="1:30" ht="11.25" customHeight="1" thickBot="1">
      <c r="A78" s="2846"/>
      <c r="B78" s="1459">
        <v>66</v>
      </c>
      <c r="C78" s="1459" t="s">
        <v>1128</v>
      </c>
      <c r="D78" s="1613">
        <v>1</v>
      </c>
      <c r="E78" s="1612">
        <v>150</v>
      </c>
      <c r="F78" s="1708">
        <v>0</v>
      </c>
      <c r="G78" s="1612">
        <v>130</v>
      </c>
      <c r="H78" s="1612">
        <v>4550</v>
      </c>
      <c r="I78" s="1612">
        <f t="shared" si="35"/>
        <v>4680</v>
      </c>
      <c r="J78" s="1459">
        <v>0</v>
      </c>
      <c r="K78" s="1709">
        <f t="shared" si="36"/>
        <v>0</v>
      </c>
      <c r="L78" s="1612">
        <v>0</v>
      </c>
      <c r="M78" s="1709">
        <f t="shared" si="36"/>
        <v>0</v>
      </c>
      <c r="N78" s="1459">
        <v>66</v>
      </c>
      <c r="O78" s="1685">
        <v>0</v>
      </c>
      <c r="P78" s="1709">
        <f t="shared" si="37"/>
        <v>0</v>
      </c>
      <c r="Q78" s="1459">
        <v>300</v>
      </c>
      <c r="R78" s="1709">
        <f t="shared" si="38"/>
        <v>6.4102564102564097E-2</v>
      </c>
      <c r="S78" s="1459">
        <v>4380</v>
      </c>
      <c r="T78" s="1709">
        <f t="shared" si="39"/>
        <v>0.9358974358974359</v>
      </c>
      <c r="U78" s="1459">
        <v>0</v>
      </c>
      <c r="V78" s="1709">
        <f t="shared" si="40"/>
        <v>0</v>
      </c>
      <c r="W78" s="1459">
        <v>0</v>
      </c>
      <c r="X78" s="1709">
        <f t="shared" si="41"/>
        <v>0</v>
      </c>
      <c r="Y78" s="1612">
        <v>0</v>
      </c>
      <c r="Z78" s="1709">
        <f t="shared" si="42"/>
        <v>0</v>
      </c>
      <c r="AA78" s="1459">
        <v>0</v>
      </c>
      <c r="AB78" s="1709">
        <f t="shared" si="43"/>
        <v>0</v>
      </c>
      <c r="AC78" s="1459">
        <v>0</v>
      </c>
      <c r="AD78" s="1709">
        <f t="shared" si="44"/>
        <v>0</v>
      </c>
    </row>
    <row r="79" spans="1:30" ht="11.25" customHeight="1" thickTop="1">
      <c r="A79" s="2846"/>
      <c r="B79" s="1493"/>
      <c r="C79" s="1494" t="s">
        <v>113</v>
      </c>
      <c r="D79" s="1729">
        <f>SUM(D58:D78)</f>
        <v>62</v>
      </c>
      <c r="E79" s="1729">
        <f t="shared" ref="E79:J79" si="45">SUM(E58:E78)</f>
        <v>4291</v>
      </c>
      <c r="F79" s="1729">
        <f t="shared" si="45"/>
        <v>34083</v>
      </c>
      <c r="G79" s="1729">
        <f t="shared" si="45"/>
        <v>8353</v>
      </c>
      <c r="H79" s="1729">
        <f t="shared" si="45"/>
        <v>119327</v>
      </c>
      <c r="I79" s="1729">
        <f t="shared" si="45"/>
        <v>161763</v>
      </c>
      <c r="J79" s="1729">
        <f t="shared" si="45"/>
        <v>2484</v>
      </c>
      <c r="K79" s="1731">
        <f t="shared" si="36"/>
        <v>1.535579829750932E-2</v>
      </c>
      <c r="L79" s="1730">
        <f>SUM(L58:L78)</f>
        <v>9375</v>
      </c>
      <c r="M79" s="1731">
        <f t="shared" si="36"/>
        <v>5.7955156618015244E-2</v>
      </c>
      <c r="N79" s="1493"/>
      <c r="O79" s="1730">
        <f>SUM(O58:O78)</f>
        <v>3216</v>
      </c>
      <c r="P79" s="1731">
        <f t="shared" si="37"/>
        <v>1.9880936926243948E-2</v>
      </c>
      <c r="Q79" s="1729">
        <f>SUM(Q58:Q78)</f>
        <v>3166</v>
      </c>
      <c r="R79" s="1731">
        <f t="shared" si="38"/>
        <v>1.9571842757614536E-2</v>
      </c>
      <c r="S79" s="1729">
        <f>SUM(S58:S78)</f>
        <v>131117</v>
      </c>
      <c r="T79" s="1731">
        <f t="shared" si="39"/>
        <v>0.81055000216365913</v>
      </c>
      <c r="U79" s="1729">
        <f>SUM(U58:U78)</f>
        <v>0</v>
      </c>
      <c r="V79" s="1731">
        <f t="shared" si="40"/>
        <v>0</v>
      </c>
      <c r="W79" s="1729">
        <f>SUM(W58:W78)</f>
        <v>0</v>
      </c>
      <c r="X79" s="1731">
        <f t="shared" si="41"/>
        <v>0</v>
      </c>
      <c r="Y79" s="1729">
        <f>SUM(Y58:Y78)</f>
        <v>12403</v>
      </c>
      <c r="Z79" s="1731">
        <f t="shared" si="42"/>
        <v>7.6673899470212595E-2</v>
      </c>
      <c r="AA79" s="1729">
        <f>SUM(AA58:AA78)</f>
        <v>2</v>
      </c>
      <c r="AB79" s="1731">
        <f t="shared" si="43"/>
        <v>1.2363766745176585E-5</v>
      </c>
      <c r="AC79" s="1729">
        <f>SUM(AC58:AC78)</f>
        <v>6524.5</v>
      </c>
      <c r="AD79" s="1731">
        <f t="shared" si="44"/>
        <v>4.0333698064452313E-2</v>
      </c>
    </row>
    <row r="80" spans="1:30" ht="11.25" customHeight="1">
      <c r="A80" s="2849"/>
      <c r="B80" s="1501"/>
      <c r="C80" s="1502"/>
      <c r="D80" s="1732"/>
      <c r="E80" s="1733"/>
      <c r="F80" s="1734"/>
      <c r="G80" s="1733"/>
      <c r="H80" s="1733"/>
      <c r="I80" s="1733"/>
      <c r="J80" s="1735"/>
      <c r="K80" s="1736"/>
      <c r="L80" s="1733"/>
      <c r="M80" s="1737"/>
      <c r="N80" s="1501"/>
      <c r="O80" s="1738"/>
      <c r="P80" s="1736"/>
      <c r="Q80" s="1735"/>
      <c r="R80" s="1736"/>
      <c r="S80" s="1735"/>
      <c r="T80" s="1736"/>
      <c r="U80" s="1735"/>
      <c r="V80" s="1736"/>
      <c r="W80" s="1735"/>
      <c r="X80" s="1736"/>
      <c r="Y80" s="1733"/>
      <c r="Z80" s="1736"/>
      <c r="AA80" s="1735"/>
      <c r="AB80" s="1736"/>
      <c r="AC80" s="1735"/>
      <c r="AD80" s="1736"/>
    </row>
    <row r="81" spans="1:30" ht="11.25" customHeight="1">
      <c r="A81" s="2848" t="s">
        <v>735</v>
      </c>
      <c r="B81" s="1459">
        <v>67</v>
      </c>
      <c r="C81" s="1459" t="s">
        <v>1131</v>
      </c>
      <c r="D81" s="1625">
        <v>36</v>
      </c>
      <c r="E81" s="1624">
        <v>1954</v>
      </c>
      <c r="F81" s="1725">
        <v>19302</v>
      </c>
      <c r="G81" s="1624">
        <v>11379</v>
      </c>
      <c r="H81" s="1624">
        <v>49363</v>
      </c>
      <c r="I81" s="1624">
        <f t="shared" ref="I81:I91" si="46">SUM(F81:H81)</f>
        <v>80044</v>
      </c>
      <c r="J81" s="1427">
        <v>0</v>
      </c>
      <c r="K81" s="1726">
        <f t="shared" ref="K81:M92" si="47">J81/$I81</f>
        <v>0</v>
      </c>
      <c r="L81" s="1624">
        <v>5621</v>
      </c>
      <c r="M81" s="1726">
        <f t="shared" ref="M81:M91" si="48">L81/$I81</f>
        <v>7.0223876867722759E-2</v>
      </c>
      <c r="N81" s="1459">
        <v>67</v>
      </c>
      <c r="O81" s="1727">
        <v>5175</v>
      </c>
      <c r="P81" s="1726">
        <f t="shared" ref="P81:P92" si="49">O81/$I81</f>
        <v>6.4651941432212284E-2</v>
      </c>
      <c r="Q81" s="1427">
        <v>0</v>
      </c>
      <c r="R81" s="1726">
        <f t="shared" ref="R81:R92" si="50">Q81/$I81</f>
        <v>0</v>
      </c>
      <c r="S81" s="1427">
        <v>51110</v>
      </c>
      <c r="T81" s="1726">
        <f t="shared" ref="T81:T92" si="51">S81/$I81</f>
        <v>0.63852381190345309</v>
      </c>
      <c r="U81" s="1427">
        <v>0</v>
      </c>
      <c r="V81" s="1726">
        <f t="shared" ref="V81:V92" si="52">U81/$I81</f>
        <v>0</v>
      </c>
      <c r="W81" s="1427">
        <v>0</v>
      </c>
      <c r="X81" s="1726">
        <f t="shared" ref="X81:X92" si="53">W81/$I81</f>
        <v>0</v>
      </c>
      <c r="Y81" s="1624">
        <v>18138</v>
      </c>
      <c r="Z81" s="1726">
        <f t="shared" ref="Z81:Z92" si="54">Y81/$I81</f>
        <v>0.22660036979661186</v>
      </c>
      <c r="AA81" s="1427">
        <v>0</v>
      </c>
      <c r="AB81" s="1726">
        <f t="shared" ref="AB81:AB92" si="55">AA81/$I81</f>
        <v>0</v>
      </c>
      <c r="AC81" s="1427">
        <v>1370</v>
      </c>
      <c r="AD81" s="1726">
        <f t="shared" ref="AD81:AD92" si="56">AC81/$I81</f>
        <v>1.7115586427464895E-2</v>
      </c>
    </row>
    <row r="82" spans="1:30" ht="11.25" customHeight="1">
      <c r="A82" s="2846"/>
      <c r="B82" s="1443">
        <v>68</v>
      </c>
      <c r="C82" s="1465" t="s">
        <v>1132</v>
      </c>
      <c r="D82" s="1613">
        <v>9</v>
      </c>
      <c r="E82" s="1612">
        <v>1170</v>
      </c>
      <c r="F82" s="1708">
        <v>574</v>
      </c>
      <c r="G82" s="1612">
        <v>0</v>
      </c>
      <c r="H82" s="1612">
        <v>31959</v>
      </c>
      <c r="I82" s="1612">
        <f t="shared" si="46"/>
        <v>32533</v>
      </c>
      <c r="J82" s="1459">
        <v>0</v>
      </c>
      <c r="K82" s="1709">
        <f t="shared" si="47"/>
        <v>0</v>
      </c>
      <c r="L82" s="1612">
        <v>15203</v>
      </c>
      <c r="M82" s="1709">
        <f t="shared" si="48"/>
        <v>0.46731011588233484</v>
      </c>
      <c r="N82" s="1443">
        <v>68</v>
      </c>
      <c r="O82" s="1685">
        <v>115</v>
      </c>
      <c r="P82" s="1709">
        <f t="shared" si="49"/>
        <v>3.534872283527495E-3</v>
      </c>
      <c r="Q82" s="1459">
        <v>0</v>
      </c>
      <c r="R82" s="1709">
        <f t="shared" si="50"/>
        <v>0</v>
      </c>
      <c r="S82" s="1459">
        <v>14882</v>
      </c>
      <c r="T82" s="1709">
        <f t="shared" si="51"/>
        <v>0.45744321150831463</v>
      </c>
      <c r="U82" s="1459">
        <v>0</v>
      </c>
      <c r="V82" s="1709">
        <f t="shared" si="52"/>
        <v>0</v>
      </c>
      <c r="W82" s="1459">
        <v>0</v>
      </c>
      <c r="X82" s="1709">
        <f t="shared" si="53"/>
        <v>0</v>
      </c>
      <c r="Y82" s="1612">
        <v>726</v>
      </c>
      <c r="Z82" s="1709">
        <f t="shared" si="54"/>
        <v>2.2315802416008362E-2</v>
      </c>
      <c r="AA82" s="1459">
        <v>1607</v>
      </c>
      <c r="AB82" s="1709">
        <f t="shared" si="55"/>
        <v>4.9395997909814651E-2</v>
      </c>
      <c r="AC82" s="1459">
        <v>905</v>
      </c>
      <c r="AD82" s="1709">
        <f t="shared" si="56"/>
        <v>2.7817907970368549E-2</v>
      </c>
    </row>
    <row r="83" spans="1:30" ht="11.25" customHeight="1">
      <c r="A83" s="2846"/>
      <c r="B83" s="1471">
        <v>69</v>
      </c>
      <c r="C83" s="1459" t="s">
        <v>388</v>
      </c>
      <c r="D83" s="1613">
        <v>20</v>
      </c>
      <c r="E83" s="1612">
        <v>2697</v>
      </c>
      <c r="F83" s="1708">
        <v>11541</v>
      </c>
      <c r="G83" s="1612">
        <v>32370</v>
      </c>
      <c r="H83" s="1612">
        <v>86343</v>
      </c>
      <c r="I83" s="1612">
        <f t="shared" si="46"/>
        <v>130254</v>
      </c>
      <c r="J83" s="1459">
        <v>8802</v>
      </c>
      <c r="K83" s="1709">
        <f t="shared" si="47"/>
        <v>6.7575659864572299E-2</v>
      </c>
      <c r="L83" s="1612">
        <v>32711</v>
      </c>
      <c r="M83" s="1709">
        <f t="shared" si="48"/>
        <v>0.25113240284367466</v>
      </c>
      <c r="N83" s="1471">
        <v>69</v>
      </c>
      <c r="O83" s="1721">
        <v>6097</v>
      </c>
      <c r="P83" s="1709">
        <f t="shared" si="49"/>
        <v>4.6808543307691124E-2</v>
      </c>
      <c r="Q83" s="1418">
        <v>0</v>
      </c>
      <c r="R83" s="1709">
        <f t="shared" si="50"/>
        <v>0</v>
      </c>
      <c r="S83" s="1418">
        <v>56413</v>
      </c>
      <c r="T83" s="1709">
        <f t="shared" si="51"/>
        <v>0.43309994318792511</v>
      </c>
      <c r="U83" s="1418">
        <v>1044</v>
      </c>
      <c r="V83" s="1709">
        <f t="shared" si="52"/>
        <v>8.0151089409922147E-3</v>
      </c>
      <c r="W83" s="1418">
        <v>0</v>
      </c>
      <c r="X83" s="1709">
        <f t="shared" si="53"/>
        <v>0</v>
      </c>
      <c r="Y83" s="1638">
        <v>12846</v>
      </c>
      <c r="Z83" s="1709">
        <f t="shared" si="54"/>
        <v>9.8622691049795014E-2</v>
      </c>
      <c r="AA83" s="1418">
        <v>12341</v>
      </c>
      <c r="AB83" s="1709">
        <f t="shared" si="55"/>
        <v>9.4745650805349552E-2</v>
      </c>
      <c r="AC83" s="1418">
        <v>0</v>
      </c>
      <c r="AD83" s="1709">
        <f t="shared" si="56"/>
        <v>0</v>
      </c>
    </row>
    <row r="84" spans="1:30" ht="11.25" customHeight="1">
      <c r="A84" s="2846"/>
      <c r="B84" s="1459">
        <v>70</v>
      </c>
      <c r="C84" s="1459" t="s">
        <v>390</v>
      </c>
      <c r="D84" s="1613">
        <v>3</v>
      </c>
      <c r="E84" s="1612">
        <v>449</v>
      </c>
      <c r="F84" s="1708">
        <v>539</v>
      </c>
      <c r="G84" s="1612">
        <v>2336</v>
      </c>
      <c r="H84" s="1612">
        <v>8155</v>
      </c>
      <c r="I84" s="1612">
        <f t="shared" si="46"/>
        <v>11030</v>
      </c>
      <c r="J84" s="1459">
        <v>0</v>
      </c>
      <c r="K84" s="1709">
        <f t="shared" si="47"/>
        <v>0</v>
      </c>
      <c r="L84" s="1612">
        <v>288</v>
      </c>
      <c r="M84" s="1709">
        <f t="shared" si="48"/>
        <v>2.6110607434270173E-2</v>
      </c>
      <c r="N84" s="1459">
        <v>70</v>
      </c>
      <c r="O84" s="1685">
        <v>1598</v>
      </c>
      <c r="P84" s="1709">
        <f t="shared" si="49"/>
        <v>0.14487760652765186</v>
      </c>
      <c r="Q84" s="1459">
        <v>0</v>
      </c>
      <c r="R84" s="1709">
        <f t="shared" si="50"/>
        <v>0</v>
      </c>
      <c r="S84" s="1459">
        <v>4217</v>
      </c>
      <c r="T84" s="1709">
        <f t="shared" si="51"/>
        <v>0.38232094288304624</v>
      </c>
      <c r="U84" s="1459">
        <v>0</v>
      </c>
      <c r="V84" s="1709">
        <f t="shared" si="52"/>
        <v>0</v>
      </c>
      <c r="W84" s="1459">
        <v>0</v>
      </c>
      <c r="X84" s="1709">
        <f t="shared" si="53"/>
        <v>0</v>
      </c>
      <c r="Y84" s="1612">
        <v>4316</v>
      </c>
      <c r="Z84" s="1709">
        <f t="shared" si="54"/>
        <v>0.39129646418857661</v>
      </c>
      <c r="AA84" s="1459">
        <v>611</v>
      </c>
      <c r="AB84" s="1709">
        <f t="shared" si="55"/>
        <v>5.5394378966455125E-2</v>
      </c>
      <c r="AC84" s="1459">
        <v>0</v>
      </c>
      <c r="AD84" s="1709">
        <f t="shared" si="56"/>
        <v>0</v>
      </c>
    </row>
    <row r="85" spans="1:30" ht="11.25" customHeight="1">
      <c r="A85" s="2846"/>
      <c r="B85" s="1443">
        <v>71</v>
      </c>
      <c r="C85" s="1443" t="s">
        <v>1134</v>
      </c>
      <c r="D85" s="1620">
        <v>8</v>
      </c>
      <c r="E85" s="1619">
        <v>567</v>
      </c>
      <c r="F85" s="1710">
        <v>1168</v>
      </c>
      <c r="G85" s="1619">
        <v>1453</v>
      </c>
      <c r="H85" s="1619">
        <v>19167</v>
      </c>
      <c r="I85" s="1619">
        <f t="shared" si="46"/>
        <v>21788</v>
      </c>
      <c r="J85" s="1443">
        <v>0</v>
      </c>
      <c r="K85" s="1711">
        <f t="shared" si="47"/>
        <v>0</v>
      </c>
      <c r="L85" s="1619">
        <v>7109</v>
      </c>
      <c r="M85" s="1711">
        <f t="shared" si="48"/>
        <v>0.32628052138791996</v>
      </c>
      <c r="N85" s="1443">
        <v>71</v>
      </c>
      <c r="O85" s="1712">
        <v>1851</v>
      </c>
      <c r="P85" s="1711">
        <f t="shared" si="49"/>
        <v>8.4955021112539011E-2</v>
      </c>
      <c r="Q85" s="1443">
        <v>0</v>
      </c>
      <c r="R85" s="1711">
        <f t="shared" si="50"/>
        <v>0</v>
      </c>
      <c r="S85" s="1443">
        <v>12164</v>
      </c>
      <c r="T85" s="1711">
        <f t="shared" si="51"/>
        <v>0.55828896640352488</v>
      </c>
      <c r="U85" s="1443">
        <v>0</v>
      </c>
      <c r="V85" s="1711">
        <f t="shared" si="52"/>
        <v>0</v>
      </c>
      <c r="W85" s="1443">
        <v>0</v>
      </c>
      <c r="X85" s="1711">
        <f t="shared" si="53"/>
        <v>0</v>
      </c>
      <c r="Y85" s="1619">
        <v>332</v>
      </c>
      <c r="Z85" s="1711">
        <f t="shared" si="54"/>
        <v>1.5237745548008079E-2</v>
      </c>
      <c r="AA85" s="1443">
        <v>332</v>
      </c>
      <c r="AB85" s="1711">
        <f t="shared" si="55"/>
        <v>1.5237745548008079E-2</v>
      </c>
      <c r="AC85" s="1443">
        <v>0</v>
      </c>
      <c r="AD85" s="1711">
        <f t="shared" si="56"/>
        <v>0</v>
      </c>
    </row>
    <row r="86" spans="1:30" ht="11.25" customHeight="1">
      <c r="A86" s="2846"/>
      <c r="B86" s="1436">
        <v>72</v>
      </c>
      <c r="C86" s="1436" t="s">
        <v>1135</v>
      </c>
      <c r="D86" s="1622">
        <v>1</v>
      </c>
      <c r="E86" s="1621">
        <v>48</v>
      </c>
      <c r="F86" s="1713">
        <v>114</v>
      </c>
      <c r="G86" s="1621">
        <v>0</v>
      </c>
      <c r="H86" s="1621">
        <v>5935</v>
      </c>
      <c r="I86" s="1621">
        <f t="shared" si="46"/>
        <v>6049</v>
      </c>
      <c r="J86" s="1436">
        <v>0</v>
      </c>
      <c r="K86" s="1714">
        <f t="shared" si="47"/>
        <v>0</v>
      </c>
      <c r="L86" s="1621">
        <v>2722</v>
      </c>
      <c r="M86" s="1714">
        <f t="shared" si="48"/>
        <v>0.44999173417093735</v>
      </c>
      <c r="N86" s="1436">
        <v>72</v>
      </c>
      <c r="O86" s="1715">
        <v>0</v>
      </c>
      <c r="P86" s="1714">
        <f t="shared" si="49"/>
        <v>0</v>
      </c>
      <c r="Q86" s="1436">
        <v>0</v>
      </c>
      <c r="R86" s="1714">
        <f t="shared" si="50"/>
        <v>0</v>
      </c>
      <c r="S86" s="1436">
        <v>3327</v>
      </c>
      <c r="T86" s="1714">
        <f t="shared" si="51"/>
        <v>0.5500082658290627</v>
      </c>
      <c r="U86" s="1436">
        <v>0</v>
      </c>
      <c r="V86" s="1714">
        <f t="shared" si="52"/>
        <v>0</v>
      </c>
      <c r="W86" s="1436">
        <v>0</v>
      </c>
      <c r="X86" s="1714">
        <f t="shared" si="53"/>
        <v>0</v>
      </c>
      <c r="Y86" s="1621">
        <v>0</v>
      </c>
      <c r="Z86" s="1714">
        <f t="shared" si="54"/>
        <v>0</v>
      </c>
      <c r="AA86" s="1436">
        <v>0</v>
      </c>
      <c r="AB86" s="1714">
        <f t="shared" si="55"/>
        <v>0</v>
      </c>
      <c r="AC86" s="1436">
        <v>0</v>
      </c>
      <c r="AD86" s="1714">
        <f t="shared" si="56"/>
        <v>0</v>
      </c>
    </row>
    <row r="87" spans="1:30" ht="11.25" customHeight="1">
      <c r="A87" s="2846"/>
      <c r="B87" s="1465">
        <v>73</v>
      </c>
      <c r="C87" s="1465" t="s">
        <v>392</v>
      </c>
      <c r="D87" s="1617">
        <v>6</v>
      </c>
      <c r="E87" s="1616">
        <v>1082</v>
      </c>
      <c r="F87" s="1722">
        <v>6952</v>
      </c>
      <c r="G87" s="1616">
        <v>13243</v>
      </c>
      <c r="H87" s="1616">
        <v>95608</v>
      </c>
      <c r="I87" s="1616">
        <f t="shared" si="46"/>
        <v>115803</v>
      </c>
      <c r="J87" s="1465">
        <v>0</v>
      </c>
      <c r="K87" s="1723">
        <f t="shared" si="47"/>
        <v>0</v>
      </c>
      <c r="L87" s="1616">
        <v>29059</v>
      </c>
      <c r="M87" s="1723">
        <f t="shared" si="48"/>
        <v>0.25093477716466756</v>
      </c>
      <c r="N87" s="1465">
        <v>73</v>
      </c>
      <c r="O87" s="1724">
        <v>0</v>
      </c>
      <c r="P87" s="1723">
        <f t="shared" si="49"/>
        <v>0</v>
      </c>
      <c r="Q87" s="1465">
        <v>0</v>
      </c>
      <c r="R87" s="1723">
        <f t="shared" si="50"/>
        <v>0</v>
      </c>
      <c r="S87" s="1465">
        <v>73260</v>
      </c>
      <c r="T87" s="1723">
        <f t="shared" si="51"/>
        <v>0.63262609776948786</v>
      </c>
      <c r="U87" s="1465">
        <v>0</v>
      </c>
      <c r="V87" s="1723">
        <f t="shared" si="52"/>
        <v>0</v>
      </c>
      <c r="W87" s="1465">
        <v>0</v>
      </c>
      <c r="X87" s="1723">
        <f t="shared" si="53"/>
        <v>0</v>
      </c>
      <c r="Y87" s="1616">
        <v>12802</v>
      </c>
      <c r="Z87" s="1723">
        <f t="shared" si="54"/>
        <v>0.11054981304456707</v>
      </c>
      <c r="AA87" s="1465">
        <v>682</v>
      </c>
      <c r="AB87" s="1723">
        <f t="shared" si="55"/>
        <v>5.8893120212775143E-3</v>
      </c>
      <c r="AC87" s="1465">
        <v>452</v>
      </c>
      <c r="AD87" s="1723">
        <f t="shared" si="56"/>
        <v>3.9031804011985874E-3</v>
      </c>
    </row>
    <row r="88" spans="1:30" ht="11.25" customHeight="1">
      <c r="A88" s="2846"/>
      <c r="B88" s="1459">
        <v>74</v>
      </c>
      <c r="C88" s="1459" t="s">
        <v>393</v>
      </c>
      <c r="D88" s="1613">
        <v>6</v>
      </c>
      <c r="E88" s="1612">
        <v>305</v>
      </c>
      <c r="F88" s="1708">
        <v>615</v>
      </c>
      <c r="G88" s="1612">
        <v>0</v>
      </c>
      <c r="H88" s="1612">
        <v>23465</v>
      </c>
      <c r="I88" s="1612">
        <f t="shared" si="46"/>
        <v>24080</v>
      </c>
      <c r="J88" s="1459">
        <v>1634</v>
      </c>
      <c r="K88" s="1709">
        <f t="shared" si="47"/>
        <v>6.7857142857142852E-2</v>
      </c>
      <c r="L88" s="1612">
        <v>1337</v>
      </c>
      <c r="M88" s="1709">
        <f t="shared" si="48"/>
        <v>5.5523255813953488E-2</v>
      </c>
      <c r="N88" s="1459">
        <v>74</v>
      </c>
      <c r="O88" s="1685">
        <v>0</v>
      </c>
      <c r="P88" s="1709">
        <f t="shared" si="49"/>
        <v>0</v>
      </c>
      <c r="Q88" s="1459">
        <v>0</v>
      </c>
      <c r="R88" s="1709">
        <f t="shared" si="50"/>
        <v>0</v>
      </c>
      <c r="S88" s="1459">
        <v>21109</v>
      </c>
      <c r="T88" s="1709">
        <f t="shared" si="51"/>
        <v>0.87661960132890371</v>
      </c>
      <c r="U88" s="1459">
        <v>0</v>
      </c>
      <c r="V88" s="1709">
        <f t="shared" si="52"/>
        <v>0</v>
      </c>
      <c r="W88" s="1459">
        <v>0</v>
      </c>
      <c r="X88" s="1709">
        <f t="shared" si="53"/>
        <v>0</v>
      </c>
      <c r="Y88" s="1612">
        <v>0</v>
      </c>
      <c r="Z88" s="1709">
        <f t="shared" si="54"/>
        <v>0</v>
      </c>
      <c r="AA88" s="1459">
        <v>0</v>
      </c>
      <c r="AB88" s="1709">
        <f t="shared" si="55"/>
        <v>0</v>
      </c>
      <c r="AC88" s="1459">
        <v>0</v>
      </c>
      <c r="AD88" s="1709">
        <f t="shared" si="56"/>
        <v>0</v>
      </c>
    </row>
    <row r="89" spans="1:30" ht="11.25" customHeight="1">
      <c r="A89" s="2846"/>
      <c r="B89" s="1459">
        <v>75</v>
      </c>
      <c r="C89" s="1459" t="s">
        <v>394</v>
      </c>
      <c r="D89" s="1613">
        <v>9</v>
      </c>
      <c r="E89" s="1612">
        <v>887.1</v>
      </c>
      <c r="F89" s="1708">
        <v>6518</v>
      </c>
      <c r="G89" s="1612">
        <v>2048</v>
      </c>
      <c r="H89" s="1612">
        <v>15928</v>
      </c>
      <c r="I89" s="1612">
        <f t="shared" si="46"/>
        <v>24494</v>
      </c>
      <c r="J89" s="1459">
        <v>0</v>
      </c>
      <c r="K89" s="1709">
        <f t="shared" si="47"/>
        <v>0</v>
      </c>
      <c r="L89" s="1612">
        <v>1585</v>
      </c>
      <c r="M89" s="1709">
        <f t="shared" si="48"/>
        <v>6.4709724830570747E-2</v>
      </c>
      <c r="N89" s="1459">
        <v>75</v>
      </c>
      <c r="O89" s="1685">
        <v>1900</v>
      </c>
      <c r="P89" s="1709">
        <f t="shared" si="49"/>
        <v>7.7570017147056428E-2</v>
      </c>
      <c r="Q89" s="1459">
        <v>0</v>
      </c>
      <c r="R89" s="1709">
        <f t="shared" si="50"/>
        <v>0</v>
      </c>
      <c r="S89" s="1459">
        <v>12745</v>
      </c>
      <c r="T89" s="1709">
        <f t="shared" si="51"/>
        <v>0.52033150975749165</v>
      </c>
      <c r="U89" s="1459">
        <v>0</v>
      </c>
      <c r="V89" s="1709">
        <f t="shared" si="52"/>
        <v>0</v>
      </c>
      <c r="W89" s="1459">
        <v>0</v>
      </c>
      <c r="X89" s="1709">
        <f t="shared" si="53"/>
        <v>0</v>
      </c>
      <c r="Y89" s="1612">
        <v>8072</v>
      </c>
      <c r="Z89" s="1709">
        <f t="shared" si="54"/>
        <v>0.32955009390054707</v>
      </c>
      <c r="AA89" s="1459">
        <v>192</v>
      </c>
      <c r="AB89" s="1709">
        <f t="shared" si="55"/>
        <v>7.8386543643341224E-3</v>
      </c>
      <c r="AC89" s="1459">
        <v>11208</v>
      </c>
      <c r="AD89" s="1709">
        <f t="shared" si="56"/>
        <v>0.45758144851800442</v>
      </c>
    </row>
    <row r="90" spans="1:30" ht="11.25" customHeight="1">
      <c r="A90" s="2846"/>
      <c r="B90" s="1465">
        <v>76</v>
      </c>
      <c r="C90" s="1453" t="s">
        <v>395</v>
      </c>
      <c r="D90" s="1636">
        <v>12</v>
      </c>
      <c r="E90" s="1626">
        <v>971</v>
      </c>
      <c r="F90" s="1728">
        <v>9962</v>
      </c>
      <c r="G90" s="1626">
        <v>11029</v>
      </c>
      <c r="H90" s="1626">
        <v>67331</v>
      </c>
      <c r="I90" s="1626">
        <f t="shared" si="46"/>
        <v>88322</v>
      </c>
      <c r="J90" s="1453">
        <v>0</v>
      </c>
      <c r="K90" s="1745">
        <f t="shared" si="47"/>
        <v>0</v>
      </c>
      <c r="L90" s="1626">
        <v>58320</v>
      </c>
      <c r="M90" s="1745">
        <f t="shared" si="48"/>
        <v>0.66031113425873511</v>
      </c>
      <c r="N90" s="1443">
        <v>76</v>
      </c>
      <c r="O90" s="1746">
        <v>0</v>
      </c>
      <c r="P90" s="1745">
        <f t="shared" si="49"/>
        <v>0</v>
      </c>
      <c r="Q90" s="1453">
        <v>0</v>
      </c>
      <c r="R90" s="1745">
        <f t="shared" si="50"/>
        <v>0</v>
      </c>
      <c r="S90" s="1453">
        <v>23980</v>
      </c>
      <c r="T90" s="1745">
        <f t="shared" si="51"/>
        <v>0.27150653291365684</v>
      </c>
      <c r="U90" s="1453">
        <v>0</v>
      </c>
      <c r="V90" s="1745">
        <f t="shared" si="52"/>
        <v>0</v>
      </c>
      <c r="W90" s="1453">
        <v>0</v>
      </c>
      <c r="X90" s="1745">
        <f t="shared" si="53"/>
        <v>0</v>
      </c>
      <c r="Y90" s="1626">
        <v>59</v>
      </c>
      <c r="Z90" s="1745">
        <f t="shared" si="54"/>
        <v>6.6801023527546927E-4</v>
      </c>
      <c r="AA90" s="1453">
        <v>5963</v>
      </c>
      <c r="AB90" s="1745">
        <f t="shared" si="55"/>
        <v>6.7514322592332601E-2</v>
      </c>
      <c r="AC90" s="1453">
        <v>3780</v>
      </c>
      <c r="AD90" s="1745">
        <f t="shared" si="56"/>
        <v>4.2797943887140234E-2</v>
      </c>
    </row>
    <row r="91" spans="1:30" ht="11.25" customHeight="1" thickBot="1">
      <c r="A91" s="2846"/>
      <c r="B91" s="1443">
        <v>77</v>
      </c>
      <c r="C91" s="1459" t="s">
        <v>398</v>
      </c>
      <c r="D91" s="1613">
        <v>12</v>
      </c>
      <c r="E91" s="1612">
        <v>481</v>
      </c>
      <c r="F91" s="1708">
        <v>4860</v>
      </c>
      <c r="G91" s="1612">
        <v>7684</v>
      </c>
      <c r="H91" s="1612">
        <v>22683</v>
      </c>
      <c r="I91" s="1612">
        <f t="shared" si="46"/>
        <v>35227</v>
      </c>
      <c r="J91" s="1459">
        <v>0</v>
      </c>
      <c r="K91" s="1709">
        <f t="shared" si="47"/>
        <v>0</v>
      </c>
      <c r="L91" s="1612">
        <v>244</v>
      </c>
      <c r="M91" s="1709">
        <f t="shared" si="48"/>
        <v>6.9265052374599028E-3</v>
      </c>
      <c r="N91" s="1459">
        <v>77</v>
      </c>
      <c r="O91" s="1685">
        <v>2159</v>
      </c>
      <c r="P91" s="1709">
        <f t="shared" si="49"/>
        <v>6.1288216424901357E-2</v>
      </c>
      <c r="Q91" s="1459">
        <v>200</v>
      </c>
      <c r="R91" s="1709">
        <f t="shared" si="50"/>
        <v>5.6774633093933631E-3</v>
      </c>
      <c r="S91" s="1459">
        <v>10830</v>
      </c>
      <c r="T91" s="1709">
        <f t="shared" si="51"/>
        <v>0.30743463820365063</v>
      </c>
      <c r="U91" s="1459">
        <v>0</v>
      </c>
      <c r="V91" s="1709">
        <f t="shared" si="52"/>
        <v>0</v>
      </c>
      <c r="W91" s="1459">
        <v>0</v>
      </c>
      <c r="X91" s="1709">
        <f t="shared" si="53"/>
        <v>0</v>
      </c>
      <c r="Y91" s="1612">
        <v>21749</v>
      </c>
      <c r="Z91" s="1709">
        <f t="shared" si="54"/>
        <v>0.61739574757998128</v>
      </c>
      <c r="AA91" s="1459">
        <v>45</v>
      </c>
      <c r="AB91" s="1709">
        <f t="shared" si="55"/>
        <v>1.2774292446135066E-3</v>
      </c>
      <c r="AC91" s="1459">
        <v>10593</v>
      </c>
      <c r="AD91" s="1709">
        <f t="shared" si="56"/>
        <v>0.30070684418201948</v>
      </c>
    </row>
    <row r="92" spans="1:30" ht="11.25" customHeight="1" thickTop="1">
      <c r="A92" s="2846"/>
      <c r="B92" s="1493"/>
      <c r="C92" s="1494" t="s">
        <v>113</v>
      </c>
      <c r="D92" s="1729">
        <f>SUM(D81:D91)</f>
        <v>122</v>
      </c>
      <c r="E92" s="1730">
        <f t="shared" ref="E92:J92" si="57">SUM(E81:E91)</f>
        <v>10611.1</v>
      </c>
      <c r="F92" s="1730">
        <f t="shared" si="57"/>
        <v>62145</v>
      </c>
      <c r="G92" s="1730">
        <f t="shared" si="57"/>
        <v>81542</v>
      </c>
      <c r="H92" s="1730">
        <f t="shared" si="57"/>
        <v>425937</v>
      </c>
      <c r="I92" s="1730">
        <f t="shared" si="57"/>
        <v>569624</v>
      </c>
      <c r="J92" s="1729">
        <f t="shared" si="57"/>
        <v>10436</v>
      </c>
      <c r="K92" s="1731">
        <f t="shared" si="47"/>
        <v>1.8320857267249975E-2</v>
      </c>
      <c r="L92" s="1730">
        <f>SUM(L81:L91)</f>
        <v>154199</v>
      </c>
      <c r="M92" s="1731">
        <f t="shared" si="47"/>
        <v>0.27070313048607503</v>
      </c>
      <c r="N92" s="1493"/>
      <c r="O92" s="1730">
        <f>SUM(O81:O91)</f>
        <v>18895</v>
      </c>
      <c r="P92" s="1731">
        <f t="shared" si="49"/>
        <v>3.3171004030729041E-2</v>
      </c>
      <c r="Q92" s="1729">
        <f>SUM(Q81:Q91)</f>
        <v>200</v>
      </c>
      <c r="R92" s="1731">
        <f t="shared" si="50"/>
        <v>3.511088015954384E-4</v>
      </c>
      <c r="S92" s="1729">
        <f>SUM(S81:S91)</f>
        <v>284037</v>
      </c>
      <c r="T92" s="1731">
        <f t="shared" si="51"/>
        <v>0.49863945339381766</v>
      </c>
      <c r="U92" s="1729">
        <f>SUM(U81:U91)</f>
        <v>1044</v>
      </c>
      <c r="V92" s="1731">
        <f t="shared" si="52"/>
        <v>1.8327879443281883E-3</v>
      </c>
      <c r="W92" s="1729">
        <f>SUM(W81:W91)</f>
        <v>0</v>
      </c>
      <c r="X92" s="1731">
        <f t="shared" si="53"/>
        <v>0</v>
      </c>
      <c r="Y92" s="1729">
        <f>SUM(Y81:Y91)</f>
        <v>79040</v>
      </c>
      <c r="Z92" s="1731">
        <f t="shared" si="54"/>
        <v>0.13875819839051726</v>
      </c>
      <c r="AA92" s="1729">
        <f>SUM(AA81:AA91)</f>
        <v>21773</v>
      </c>
      <c r="AB92" s="1731">
        <f t="shared" si="55"/>
        <v>3.8223459685687404E-2</v>
      </c>
      <c r="AC92" s="1729">
        <f>SUM(AC81:AC91)</f>
        <v>28308</v>
      </c>
      <c r="AD92" s="1731">
        <f t="shared" si="56"/>
        <v>4.9695939777818353E-2</v>
      </c>
    </row>
    <row r="93" spans="1:30" ht="11.25" customHeight="1">
      <c r="A93" s="2849"/>
      <c r="B93" s="1501"/>
      <c r="C93" s="1502"/>
      <c r="D93" s="1732"/>
      <c r="E93" s="1733"/>
      <c r="F93" s="1734"/>
      <c r="G93" s="1733"/>
      <c r="H93" s="1733"/>
      <c r="I93" s="1733"/>
      <c r="J93" s="1747"/>
      <c r="K93" s="1748"/>
      <c r="L93" s="1749"/>
      <c r="M93" s="1750"/>
      <c r="N93" s="1501"/>
      <c r="O93" s="1751"/>
      <c r="P93" s="1748"/>
      <c r="Q93" s="1747"/>
      <c r="R93" s="1748"/>
      <c r="S93" s="1747"/>
      <c r="T93" s="1748"/>
      <c r="U93" s="1747"/>
      <c r="V93" s="1748"/>
      <c r="W93" s="1747"/>
      <c r="X93" s="1748"/>
      <c r="Y93" s="1749"/>
      <c r="Z93" s="1748"/>
      <c r="AA93" s="1747"/>
      <c r="AB93" s="1748"/>
      <c r="AC93" s="1747"/>
      <c r="AD93" s="1748"/>
    </row>
    <row r="94" spans="1:30" ht="11.25" customHeight="1">
      <c r="A94" s="2848" t="s">
        <v>1138</v>
      </c>
      <c r="B94" s="1459">
        <v>78</v>
      </c>
      <c r="C94" s="1459" t="s">
        <v>1212</v>
      </c>
      <c r="D94" s="1613">
        <v>30</v>
      </c>
      <c r="E94" s="1612">
        <v>2947</v>
      </c>
      <c r="F94" s="1708">
        <v>5547.5</v>
      </c>
      <c r="G94" s="1612">
        <v>4567</v>
      </c>
      <c r="H94" s="1612">
        <v>64334.6</v>
      </c>
      <c r="I94" s="1612">
        <f>SUM(F94:H94)</f>
        <v>74449.100000000006</v>
      </c>
      <c r="J94" s="1459">
        <v>0</v>
      </c>
      <c r="K94" s="1709">
        <f t="shared" ref="K94:M113" si="58">J94/$I94</f>
        <v>0</v>
      </c>
      <c r="L94" s="1612">
        <v>7968.6</v>
      </c>
      <c r="M94" s="1709">
        <f t="shared" si="58"/>
        <v>0.10703420189095637</v>
      </c>
      <c r="N94" s="1459">
        <v>78</v>
      </c>
      <c r="O94" s="1685">
        <v>3849</v>
      </c>
      <c r="P94" s="1709">
        <f t="shared" ref="P94:P113" si="59">O94/$I94</f>
        <v>5.1699751911037199E-2</v>
      </c>
      <c r="Q94" s="1752">
        <v>0</v>
      </c>
      <c r="R94" s="1709">
        <f t="shared" ref="R94:R113" si="60">Q94/$I94</f>
        <v>0</v>
      </c>
      <c r="S94" s="1459">
        <v>50675</v>
      </c>
      <c r="T94" s="1709">
        <f t="shared" ref="T94:T113" si="61">S94/$I94</f>
        <v>0.68066638817661995</v>
      </c>
      <c r="U94" s="1459">
        <v>412</v>
      </c>
      <c r="V94" s="1709">
        <f t="shared" ref="V94:V113" si="62">U94/$I94</f>
        <v>5.5339822778247144E-3</v>
      </c>
      <c r="W94" s="1459">
        <v>0</v>
      </c>
      <c r="X94" s="1709">
        <f t="shared" ref="X94:X113" si="63">W94/$I94</f>
        <v>0</v>
      </c>
      <c r="Y94" s="1612">
        <v>11544.5</v>
      </c>
      <c r="Z94" s="1709">
        <f t="shared" ref="Z94:Z113" si="64">Y94/$I94</f>
        <v>0.1550656757435617</v>
      </c>
      <c r="AA94" s="1459">
        <v>0</v>
      </c>
      <c r="AB94" s="1709">
        <f t="shared" ref="AB94:AB113" si="65">AA94/$I94</f>
        <v>0</v>
      </c>
      <c r="AC94" s="1459">
        <v>16698.099999999999</v>
      </c>
      <c r="AD94" s="1709">
        <f t="shared" ref="AD94:AD113" si="66">AC94/$I94</f>
        <v>0.22428880940132248</v>
      </c>
    </row>
    <row r="95" spans="1:30" ht="11.25" customHeight="1">
      <c r="A95" s="2846"/>
      <c r="B95" s="1465">
        <v>79</v>
      </c>
      <c r="C95" s="1465" t="s">
        <v>402</v>
      </c>
      <c r="D95" s="1617">
        <v>21</v>
      </c>
      <c r="E95" s="1616">
        <v>2932</v>
      </c>
      <c r="F95" s="1722">
        <v>9731</v>
      </c>
      <c r="G95" s="1616">
        <v>4744</v>
      </c>
      <c r="H95" s="1616">
        <v>68501</v>
      </c>
      <c r="I95" s="1616">
        <f t="shared" ref="I95:I112" si="67">SUM(F95:H95)</f>
        <v>82976</v>
      </c>
      <c r="J95" s="1465">
        <v>0</v>
      </c>
      <c r="K95" s="1723">
        <f t="shared" si="58"/>
        <v>0</v>
      </c>
      <c r="L95" s="1616">
        <v>14343</v>
      </c>
      <c r="M95" s="1723">
        <f t="shared" si="58"/>
        <v>0.17285721172387197</v>
      </c>
      <c r="N95" s="1465">
        <v>79</v>
      </c>
      <c r="O95" s="1724">
        <v>0</v>
      </c>
      <c r="P95" s="1723">
        <f t="shared" si="59"/>
        <v>0</v>
      </c>
      <c r="Q95" s="1753">
        <v>0</v>
      </c>
      <c r="R95" s="1723">
        <f t="shared" si="60"/>
        <v>0</v>
      </c>
      <c r="S95" s="1465">
        <v>35769</v>
      </c>
      <c r="T95" s="1723">
        <f t="shared" si="61"/>
        <v>0.43107645584265331</v>
      </c>
      <c r="U95" s="1465">
        <v>0</v>
      </c>
      <c r="V95" s="1723">
        <f t="shared" si="62"/>
        <v>0</v>
      </c>
      <c r="W95" s="1465">
        <v>0</v>
      </c>
      <c r="X95" s="1723">
        <f t="shared" si="63"/>
        <v>0</v>
      </c>
      <c r="Y95" s="1616">
        <v>6195</v>
      </c>
      <c r="Z95" s="1723">
        <f t="shared" si="64"/>
        <v>7.4660142691862705E-2</v>
      </c>
      <c r="AA95" s="1465">
        <v>26669</v>
      </c>
      <c r="AB95" s="1723">
        <f t="shared" si="65"/>
        <v>0.32140618974161206</v>
      </c>
      <c r="AC95" s="1465">
        <v>26211</v>
      </c>
      <c r="AD95" s="1723">
        <f t="shared" si="66"/>
        <v>0.31588652140377943</v>
      </c>
    </row>
    <row r="96" spans="1:30" ht="11.25" customHeight="1">
      <c r="A96" s="2846"/>
      <c r="B96" s="1418">
        <v>80</v>
      </c>
      <c r="C96" s="1652" t="s">
        <v>1141</v>
      </c>
      <c r="D96" s="1652">
        <v>5</v>
      </c>
      <c r="E96" s="1653">
        <v>1523</v>
      </c>
      <c r="F96" s="1754">
        <v>1751</v>
      </c>
      <c r="G96" s="1653">
        <v>2191</v>
      </c>
      <c r="H96" s="1653">
        <v>21133</v>
      </c>
      <c r="I96" s="1653">
        <f t="shared" si="67"/>
        <v>25075</v>
      </c>
      <c r="J96" s="1577">
        <v>512</v>
      </c>
      <c r="K96" s="1755">
        <f t="shared" si="58"/>
        <v>2.0418743768693917E-2</v>
      </c>
      <c r="L96" s="1653">
        <v>4777</v>
      </c>
      <c r="M96" s="1755">
        <f t="shared" si="58"/>
        <v>0.19050847457627118</v>
      </c>
      <c r="N96" s="1443">
        <v>80</v>
      </c>
      <c r="O96" s="1756">
        <v>1532</v>
      </c>
      <c r="P96" s="1755">
        <f t="shared" si="59"/>
        <v>6.1096709870388836E-2</v>
      </c>
      <c r="Q96" s="1739">
        <v>11</v>
      </c>
      <c r="R96" s="1755">
        <f t="shared" si="60"/>
        <v>4.386839481555334E-4</v>
      </c>
      <c r="S96" s="1577">
        <v>14876</v>
      </c>
      <c r="T96" s="1755">
        <f t="shared" si="61"/>
        <v>0.59326021934197404</v>
      </c>
      <c r="U96" s="1577">
        <v>0</v>
      </c>
      <c r="V96" s="1755">
        <f t="shared" si="62"/>
        <v>0</v>
      </c>
      <c r="W96" s="1577">
        <v>0</v>
      </c>
      <c r="X96" s="1755">
        <f t="shared" si="63"/>
        <v>0</v>
      </c>
      <c r="Y96" s="1653">
        <v>3318</v>
      </c>
      <c r="Z96" s="1755">
        <f t="shared" si="64"/>
        <v>0.13232303090727818</v>
      </c>
      <c r="AA96" s="1577">
        <v>49</v>
      </c>
      <c r="AB96" s="1755">
        <f t="shared" si="65"/>
        <v>1.9541375872382852E-3</v>
      </c>
      <c r="AC96" s="1577">
        <v>174</v>
      </c>
      <c r="AD96" s="1755">
        <f t="shared" si="66"/>
        <v>6.9391824526420735E-3</v>
      </c>
    </row>
    <row r="97" spans="1:30" ht="11.25" customHeight="1">
      <c r="A97" s="2846"/>
      <c r="B97" s="1427">
        <v>81</v>
      </c>
      <c r="C97" s="1555" t="s">
        <v>1142</v>
      </c>
      <c r="D97" s="1555">
        <v>6</v>
      </c>
      <c r="E97" s="1658">
        <v>345</v>
      </c>
      <c r="F97" s="1757">
        <v>1004</v>
      </c>
      <c r="G97" s="1658">
        <v>1227</v>
      </c>
      <c r="H97" s="1658">
        <v>26549</v>
      </c>
      <c r="I97" s="1658">
        <f t="shared" si="67"/>
        <v>28780</v>
      </c>
      <c r="J97" s="1554">
        <v>0</v>
      </c>
      <c r="K97" s="1758">
        <f t="shared" si="58"/>
        <v>0</v>
      </c>
      <c r="L97" s="1658">
        <v>5385</v>
      </c>
      <c r="M97" s="1758">
        <f t="shared" si="58"/>
        <v>0.18710910354412785</v>
      </c>
      <c r="N97" s="1428">
        <v>81</v>
      </c>
      <c r="O97" s="1759">
        <v>1983</v>
      </c>
      <c r="P97" s="1758">
        <f t="shared" si="59"/>
        <v>6.8902015288394722E-2</v>
      </c>
      <c r="Q97" s="1760">
        <v>0</v>
      </c>
      <c r="R97" s="1758">
        <f t="shared" si="60"/>
        <v>0</v>
      </c>
      <c r="S97" s="1554">
        <v>20617</v>
      </c>
      <c r="T97" s="1758">
        <f t="shared" si="61"/>
        <v>0.71636553161918004</v>
      </c>
      <c r="U97" s="1554">
        <v>0</v>
      </c>
      <c r="V97" s="1758">
        <f t="shared" si="62"/>
        <v>0</v>
      </c>
      <c r="W97" s="1554">
        <v>0</v>
      </c>
      <c r="X97" s="1758">
        <f t="shared" si="63"/>
        <v>0</v>
      </c>
      <c r="Y97" s="1658">
        <v>707</v>
      </c>
      <c r="Z97" s="1758">
        <f t="shared" si="64"/>
        <v>2.4565670604586518E-2</v>
      </c>
      <c r="AA97" s="1554">
        <v>88</v>
      </c>
      <c r="AB97" s="1758">
        <f t="shared" si="65"/>
        <v>3.0576789437109105E-3</v>
      </c>
      <c r="AC97" s="1554">
        <v>0</v>
      </c>
      <c r="AD97" s="1758">
        <f t="shared" si="66"/>
        <v>0</v>
      </c>
    </row>
    <row r="98" spans="1:30" ht="11.25" customHeight="1">
      <c r="A98" s="2846"/>
      <c r="B98" s="1427">
        <v>82</v>
      </c>
      <c r="C98" s="1427" t="s">
        <v>1143</v>
      </c>
      <c r="D98" s="1625">
        <v>5</v>
      </c>
      <c r="E98" s="1624">
        <v>82</v>
      </c>
      <c r="F98" s="1725">
        <v>3318</v>
      </c>
      <c r="G98" s="1624">
        <v>17</v>
      </c>
      <c r="H98" s="1624">
        <v>6734</v>
      </c>
      <c r="I98" s="1624">
        <f t="shared" si="67"/>
        <v>10069</v>
      </c>
      <c r="J98" s="1427">
        <v>0</v>
      </c>
      <c r="K98" s="1726">
        <f t="shared" si="58"/>
        <v>0</v>
      </c>
      <c r="L98" s="1624">
        <v>0</v>
      </c>
      <c r="M98" s="1726">
        <f t="shared" si="58"/>
        <v>0</v>
      </c>
      <c r="N98" s="1427">
        <v>82</v>
      </c>
      <c r="O98" s="1727">
        <v>135</v>
      </c>
      <c r="P98" s="1726">
        <f t="shared" si="59"/>
        <v>1.3407488330519416E-2</v>
      </c>
      <c r="Q98" s="1760">
        <v>0</v>
      </c>
      <c r="R98" s="1726">
        <f t="shared" si="60"/>
        <v>0</v>
      </c>
      <c r="S98" s="1427">
        <v>6568</v>
      </c>
      <c r="T98" s="1726">
        <f t="shared" si="61"/>
        <v>0.65229913596186317</v>
      </c>
      <c r="U98" s="1427">
        <v>0</v>
      </c>
      <c r="V98" s="1726">
        <f t="shared" si="62"/>
        <v>0</v>
      </c>
      <c r="W98" s="1427">
        <v>0</v>
      </c>
      <c r="X98" s="1726">
        <f t="shared" si="63"/>
        <v>0</v>
      </c>
      <c r="Y98" s="1624">
        <v>3284</v>
      </c>
      <c r="Z98" s="1726">
        <f t="shared" si="64"/>
        <v>0.32614956798093159</v>
      </c>
      <c r="AA98" s="1427">
        <v>82</v>
      </c>
      <c r="AB98" s="1726">
        <f t="shared" si="65"/>
        <v>8.1438077266858672E-3</v>
      </c>
      <c r="AC98" s="1427">
        <v>0</v>
      </c>
      <c r="AD98" s="1726">
        <f t="shared" si="66"/>
        <v>0</v>
      </c>
    </row>
    <row r="99" spans="1:30" ht="11.25" customHeight="1">
      <c r="A99" s="2846"/>
      <c r="B99" s="1427">
        <v>83</v>
      </c>
      <c r="C99" s="1427" t="s">
        <v>1144</v>
      </c>
      <c r="D99" s="1625">
        <v>6</v>
      </c>
      <c r="E99" s="1624">
        <v>641</v>
      </c>
      <c r="F99" s="1725">
        <v>3368</v>
      </c>
      <c r="G99" s="1624">
        <v>1059</v>
      </c>
      <c r="H99" s="1624">
        <v>25486</v>
      </c>
      <c r="I99" s="1624">
        <f t="shared" si="67"/>
        <v>29913</v>
      </c>
      <c r="J99" s="1427">
        <v>0</v>
      </c>
      <c r="K99" s="1726">
        <f t="shared" si="58"/>
        <v>0</v>
      </c>
      <c r="L99" s="1624">
        <v>8286</v>
      </c>
      <c r="M99" s="1726">
        <f t="shared" si="58"/>
        <v>0.2770033095978337</v>
      </c>
      <c r="N99" s="1427">
        <v>83</v>
      </c>
      <c r="O99" s="1727">
        <v>1444</v>
      </c>
      <c r="P99" s="1726">
        <f t="shared" si="59"/>
        <v>4.8273325978671483E-2</v>
      </c>
      <c r="Q99" s="1760">
        <v>0</v>
      </c>
      <c r="R99" s="1726">
        <f t="shared" si="60"/>
        <v>0</v>
      </c>
      <c r="S99" s="1427">
        <v>19846</v>
      </c>
      <c r="T99" s="1726">
        <f t="shared" si="61"/>
        <v>0.66345735967639485</v>
      </c>
      <c r="U99" s="1427">
        <v>0</v>
      </c>
      <c r="V99" s="1726">
        <f t="shared" si="62"/>
        <v>0</v>
      </c>
      <c r="W99" s="1427">
        <v>0</v>
      </c>
      <c r="X99" s="1726">
        <f t="shared" si="63"/>
        <v>0</v>
      </c>
      <c r="Y99" s="1624">
        <v>266</v>
      </c>
      <c r="Z99" s="1726">
        <f t="shared" si="64"/>
        <v>8.8924547855447466E-3</v>
      </c>
      <c r="AA99" s="1427">
        <v>71</v>
      </c>
      <c r="AB99" s="1726">
        <f t="shared" si="65"/>
        <v>2.3735499615551766E-3</v>
      </c>
      <c r="AC99" s="1427">
        <v>0</v>
      </c>
      <c r="AD99" s="1726">
        <f t="shared" si="66"/>
        <v>0</v>
      </c>
    </row>
    <row r="100" spans="1:30" ht="11.25" customHeight="1">
      <c r="A100" s="2846"/>
      <c r="B100" s="1427">
        <v>84</v>
      </c>
      <c r="C100" s="1427" t="s">
        <v>1145</v>
      </c>
      <c r="D100" s="1625">
        <v>2</v>
      </c>
      <c r="E100" s="1624">
        <v>140</v>
      </c>
      <c r="F100" s="1725">
        <v>65</v>
      </c>
      <c r="G100" s="1624">
        <v>864</v>
      </c>
      <c r="H100" s="1624">
        <v>7847</v>
      </c>
      <c r="I100" s="1624">
        <f t="shared" si="67"/>
        <v>8776</v>
      </c>
      <c r="J100" s="1427">
        <v>0</v>
      </c>
      <c r="K100" s="1726">
        <f t="shared" si="58"/>
        <v>0</v>
      </c>
      <c r="L100" s="1624">
        <v>2496</v>
      </c>
      <c r="M100" s="1726">
        <f t="shared" si="58"/>
        <v>0.28441203281677302</v>
      </c>
      <c r="N100" s="1427">
        <v>84</v>
      </c>
      <c r="O100" s="1727">
        <v>1290</v>
      </c>
      <c r="P100" s="1726">
        <f t="shared" si="59"/>
        <v>0.14699179580674568</v>
      </c>
      <c r="Q100" s="1760">
        <v>0</v>
      </c>
      <c r="R100" s="1726">
        <f t="shared" si="60"/>
        <v>0</v>
      </c>
      <c r="S100" s="1427">
        <v>4990</v>
      </c>
      <c r="T100" s="1726">
        <f t="shared" si="61"/>
        <v>0.56859617137648133</v>
      </c>
      <c r="U100" s="1427">
        <v>0</v>
      </c>
      <c r="V100" s="1726">
        <f t="shared" si="62"/>
        <v>0</v>
      </c>
      <c r="W100" s="1427">
        <v>0</v>
      </c>
      <c r="X100" s="1726">
        <f t="shared" si="63"/>
        <v>0</v>
      </c>
      <c r="Y100" s="1624">
        <v>0</v>
      </c>
      <c r="Z100" s="1726">
        <f t="shared" si="64"/>
        <v>0</v>
      </c>
      <c r="AA100" s="1427">
        <v>0</v>
      </c>
      <c r="AB100" s="1726">
        <f t="shared" si="65"/>
        <v>0</v>
      </c>
      <c r="AC100" s="1427">
        <v>0</v>
      </c>
      <c r="AD100" s="1726">
        <f t="shared" si="66"/>
        <v>0</v>
      </c>
    </row>
    <row r="101" spans="1:30" ht="11.25" customHeight="1">
      <c r="A101" s="2846"/>
      <c r="B101" s="1443">
        <v>85</v>
      </c>
      <c r="C101" s="1443" t="s">
        <v>1146</v>
      </c>
      <c r="D101" s="1620">
        <v>4</v>
      </c>
      <c r="E101" s="1619">
        <v>481</v>
      </c>
      <c r="F101" s="1710">
        <v>368</v>
      </c>
      <c r="G101" s="1619">
        <v>291</v>
      </c>
      <c r="H101" s="1619">
        <v>35689.919999999998</v>
      </c>
      <c r="I101" s="1619">
        <f t="shared" si="67"/>
        <v>36348.92</v>
      </c>
      <c r="J101" s="1443">
        <v>0</v>
      </c>
      <c r="K101" s="1711">
        <f t="shared" si="58"/>
        <v>0</v>
      </c>
      <c r="L101" s="1619">
        <v>7214</v>
      </c>
      <c r="M101" s="1711">
        <f t="shared" si="58"/>
        <v>0.19846531891456473</v>
      </c>
      <c r="N101" s="1453">
        <v>85</v>
      </c>
      <c r="O101" s="1712">
        <v>2901.92</v>
      </c>
      <c r="P101" s="1711">
        <f t="shared" si="59"/>
        <v>7.9835109268721061E-2</v>
      </c>
      <c r="Q101" s="1741">
        <v>0</v>
      </c>
      <c r="R101" s="1711">
        <f t="shared" si="60"/>
        <v>0</v>
      </c>
      <c r="S101" s="1443">
        <v>22671</v>
      </c>
      <c r="T101" s="1711">
        <f t="shared" si="61"/>
        <v>0.62370491337844425</v>
      </c>
      <c r="U101" s="1443">
        <v>0</v>
      </c>
      <c r="V101" s="1711">
        <f t="shared" si="62"/>
        <v>0</v>
      </c>
      <c r="W101" s="1443">
        <v>0</v>
      </c>
      <c r="X101" s="1711">
        <f t="shared" si="63"/>
        <v>0</v>
      </c>
      <c r="Y101" s="1619">
        <v>3394</v>
      </c>
      <c r="Z101" s="1711">
        <f t="shared" si="64"/>
        <v>9.3372787967290372E-2</v>
      </c>
      <c r="AA101" s="1443">
        <v>168</v>
      </c>
      <c r="AB101" s="1711">
        <f t="shared" si="65"/>
        <v>4.6218704709796053E-3</v>
      </c>
      <c r="AC101" s="1443">
        <v>0</v>
      </c>
      <c r="AD101" s="1711">
        <f t="shared" si="66"/>
        <v>0</v>
      </c>
    </row>
    <row r="102" spans="1:30" ht="11.25" customHeight="1">
      <c r="A102" s="2846"/>
      <c r="B102" s="1427">
        <v>86</v>
      </c>
      <c r="C102" s="1427" t="s">
        <v>1147</v>
      </c>
      <c r="D102" s="1620">
        <v>3</v>
      </c>
      <c r="E102" s="1619">
        <v>850</v>
      </c>
      <c r="F102" s="1710">
        <v>1833</v>
      </c>
      <c r="G102" s="1619">
        <v>0</v>
      </c>
      <c r="H102" s="1619">
        <v>37108</v>
      </c>
      <c r="I102" s="1619">
        <f t="shared" si="67"/>
        <v>38941</v>
      </c>
      <c r="J102" s="1443">
        <v>0</v>
      </c>
      <c r="K102" s="1711">
        <f t="shared" si="58"/>
        <v>0</v>
      </c>
      <c r="L102" s="1619">
        <v>3875</v>
      </c>
      <c r="M102" s="1711">
        <f t="shared" si="58"/>
        <v>9.9509514393569753E-2</v>
      </c>
      <c r="N102" s="1427">
        <v>86</v>
      </c>
      <c r="O102" s="1712">
        <v>1844</v>
      </c>
      <c r="P102" s="1711">
        <f t="shared" si="59"/>
        <v>4.7353688913998097E-2</v>
      </c>
      <c r="Q102" s="1760">
        <v>0</v>
      </c>
      <c r="R102" s="1711">
        <f t="shared" si="60"/>
        <v>0</v>
      </c>
      <c r="S102" s="1443">
        <v>27673</v>
      </c>
      <c r="T102" s="1711">
        <f t="shared" si="61"/>
        <v>0.71063917208084026</v>
      </c>
      <c r="U102" s="1443">
        <v>0</v>
      </c>
      <c r="V102" s="1711">
        <f t="shared" si="62"/>
        <v>0</v>
      </c>
      <c r="W102" s="1443">
        <v>0</v>
      </c>
      <c r="X102" s="1711">
        <f t="shared" si="63"/>
        <v>0</v>
      </c>
      <c r="Y102" s="1619">
        <v>5404</v>
      </c>
      <c r="Z102" s="1711">
        <f t="shared" si="64"/>
        <v>0.13877404278267122</v>
      </c>
      <c r="AA102" s="1443">
        <v>145</v>
      </c>
      <c r="AB102" s="1711">
        <f t="shared" si="65"/>
        <v>3.7235818289206748E-3</v>
      </c>
      <c r="AC102" s="1443">
        <v>0</v>
      </c>
      <c r="AD102" s="1711">
        <f t="shared" si="66"/>
        <v>0</v>
      </c>
    </row>
    <row r="103" spans="1:30" ht="11.25" customHeight="1">
      <c r="A103" s="2846"/>
      <c r="B103" s="1427">
        <v>87</v>
      </c>
      <c r="C103" s="1427" t="s">
        <v>1148</v>
      </c>
      <c r="D103" s="1625">
        <v>2</v>
      </c>
      <c r="E103" s="1624">
        <v>212</v>
      </c>
      <c r="F103" s="1725">
        <v>493</v>
      </c>
      <c r="G103" s="1624">
        <v>439</v>
      </c>
      <c r="H103" s="1624">
        <v>27790</v>
      </c>
      <c r="I103" s="1624">
        <f t="shared" si="67"/>
        <v>28722</v>
      </c>
      <c r="J103" s="1427">
        <v>0</v>
      </c>
      <c r="K103" s="1726">
        <f t="shared" si="58"/>
        <v>0</v>
      </c>
      <c r="L103" s="1624">
        <v>14612</v>
      </c>
      <c r="M103" s="1726">
        <f t="shared" si="58"/>
        <v>0.50873894575586653</v>
      </c>
      <c r="N103" s="1427">
        <v>87</v>
      </c>
      <c r="O103" s="1727">
        <v>670</v>
      </c>
      <c r="P103" s="1726">
        <f t="shared" si="59"/>
        <v>2.3327066360281319E-2</v>
      </c>
      <c r="Q103" s="1760">
        <v>275</v>
      </c>
      <c r="R103" s="1726">
        <f t="shared" si="60"/>
        <v>9.5745421628020341E-3</v>
      </c>
      <c r="S103" s="1427">
        <v>10926</v>
      </c>
      <c r="T103" s="1726">
        <f t="shared" si="61"/>
        <v>0.38040526425736371</v>
      </c>
      <c r="U103" s="1427">
        <v>0</v>
      </c>
      <c r="V103" s="1726">
        <f t="shared" si="62"/>
        <v>0</v>
      </c>
      <c r="W103" s="1427">
        <v>0</v>
      </c>
      <c r="X103" s="1726">
        <f t="shared" si="63"/>
        <v>0</v>
      </c>
      <c r="Y103" s="1624">
        <v>2054</v>
      </c>
      <c r="Z103" s="1726">
        <f t="shared" si="64"/>
        <v>7.1513125826892274E-2</v>
      </c>
      <c r="AA103" s="1427">
        <v>185</v>
      </c>
      <c r="AB103" s="1726">
        <f t="shared" si="65"/>
        <v>6.4410556367940951E-3</v>
      </c>
      <c r="AC103" s="1427">
        <v>0</v>
      </c>
      <c r="AD103" s="1726">
        <f t="shared" si="66"/>
        <v>0</v>
      </c>
    </row>
    <row r="104" spans="1:30" ht="11.25" customHeight="1">
      <c r="A104" s="2846"/>
      <c r="B104" s="1427">
        <v>88</v>
      </c>
      <c r="C104" s="1427" t="s">
        <v>1149</v>
      </c>
      <c r="D104" s="1625">
        <v>10</v>
      </c>
      <c r="E104" s="1624">
        <v>1653</v>
      </c>
      <c r="F104" s="1725">
        <v>1833</v>
      </c>
      <c r="G104" s="1624">
        <v>2490</v>
      </c>
      <c r="H104" s="1624">
        <v>60625</v>
      </c>
      <c r="I104" s="1624">
        <f t="shared" si="67"/>
        <v>64948</v>
      </c>
      <c r="J104" s="1427">
        <v>0</v>
      </c>
      <c r="K104" s="1726">
        <f t="shared" si="58"/>
        <v>0</v>
      </c>
      <c r="L104" s="1624">
        <v>14860</v>
      </c>
      <c r="M104" s="1726">
        <f t="shared" si="58"/>
        <v>0.22879842335406786</v>
      </c>
      <c r="N104" s="1427">
        <v>88</v>
      </c>
      <c r="O104" s="1727">
        <v>3725</v>
      </c>
      <c r="P104" s="1726">
        <f t="shared" si="59"/>
        <v>5.7353575167826569E-2</v>
      </c>
      <c r="Q104" s="1760">
        <v>0</v>
      </c>
      <c r="R104" s="1726">
        <f t="shared" si="60"/>
        <v>0</v>
      </c>
      <c r="S104" s="1427">
        <v>43221</v>
      </c>
      <c r="T104" s="1726">
        <f t="shared" si="61"/>
        <v>0.66547083820902875</v>
      </c>
      <c r="U104" s="1427">
        <v>0</v>
      </c>
      <c r="V104" s="1726">
        <f t="shared" si="62"/>
        <v>0</v>
      </c>
      <c r="W104" s="1427">
        <v>0</v>
      </c>
      <c r="X104" s="1726">
        <f t="shared" si="63"/>
        <v>0</v>
      </c>
      <c r="Y104" s="1624">
        <v>2827</v>
      </c>
      <c r="Z104" s="1726">
        <f t="shared" si="64"/>
        <v>4.352712939582435E-2</v>
      </c>
      <c r="AA104" s="1427">
        <v>315</v>
      </c>
      <c r="AB104" s="1726">
        <f t="shared" si="65"/>
        <v>4.8500338732524479E-3</v>
      </c>
      <c r="AC104" s="1427">
        <v>900.8</v>
      </c>
      <c r="AD104" s="1726">
        <f t="shared" si="66"/>
        <v>1.3869557184208904E-2</v>
      </c>
    </row>
    <row r="105" spans="1:30" ht="11.25" customHeight="1">
      <c r="A105" s="2846"/>
      <c r="B105" s="1427">
        <v>89</v>
      </c>
      <c r="C105" s="1427" t="s">
        <v>1150</v>
      </c>
      <c r="D105" s="1625">
        <v>2</v>
      </c>
      <c r="E105" s="1624">
        <v>417</v>
      </c>
      <c r="F105" s="1725">
        <v>160</v>
      </c>
      <c r="G105" s="1624">
        <v>1122</v>
      </c>
      <c r="H105" s="1624">
        <v>1497</v>
      </c>
      <c r="I105" s="1624">
        <f t="shared" si="67"/>
        <v>2779</v>
      </c>
      <c r="J105" s="1427">
        <v>0</v>
      </c>
      <c r="K105" s="1726">
        <f t="shared" si="58"/>
        <v>0</v>
      </c>
      <c r="L105" s="1624">
        <v>2407</v>
      </c>
      <c r="M105" s="1726">
        <f t="shared" si="58"/>
        <v>0.8661388988844908</v>
      </c>
      <c r="N105" s="1427">
        <v>89</v>
      </c>
      <c r="O105" s="1727">
        <v>0</v>
      </c>
      <c r="P105" s="1726">
        <f t="shared" si="59"/>
        <v>0</v>
      </c>
      <c r="Q105" s="1760">
        <v>0</v>
      </c>
      <c r="R105" s="1726">
        <f t="shared" si="60"/>
        <v>0</v>
      </c>
      <c r="S105" s="1427">
        <v>372</v>
      </c>
      <c r="T105" s="1726">
        <f t="shared" si="61"/>
        <v>0.13386110111550917</v>
      </c>
      <c r="U105" s="1427">
        <v>0</v>
      </c>
      <c r="V105" s="1726">
        <f t="shared" si="62"/>
        <v>0</v>
      </c>
      <c r="W105" s="1427">
        <v>0</v>
      </c>
      <c r="X105" s="1726">
        <f t="shared" si="63"/>
        <v>0</v>
      </c>
      <c r="Y105" s="1624">
        <v>0</v>
      </c>
      <c r="Z105" s="1726">
        <f t="shared" si="64"/>
        <v>0</v>
      </c>
      <c r="AA105" s="1427">
        <v>0</v>
      </c>
      <c r="AB105" s="1726">
        <f t="shared" si="65"/>
        <v>0</v>
      </c>
      <c r="AC105" s="1427">
        <v>0</v>
      </c>
      <c r="AD105" s="1726">
        <f t="shared" si="66"/>
        <v>0</v>
      </c>
    </row>
    <row r="106" spans="1:30" ht="11.25" customHeight="1">
      <c r="A106" s="2846"/>
      <c r="B106" s="1436">
        <v>90</v>
      </c>
      <c r="C106" s="1436" t="s">
        <v>1151</v>
      </c>
      <c r="D106" s="1622">
        <v>3</v>
      </c>
      <c r="E106" s="1621">
        <v>531</v>
      </c>
      <c r="F106" s="1713">
        <v>907</v>
      </c>
      <c r="G106" s="1621">
        <v>960</v>
      </c>
      <c r="H106" s="1621">
        <v>13807</v>
      </c>
      <c r="I106" s="1621">
        <f t="shared" si="67"/>
        <v>15674</v>
      </c>
      <c r="J106" s="1436">
        <v>975</v>
      </c>
      <c r="K106" s="1714">
        <f t="shared" si="58"/>
        <v>6.2204925354089578E-2</v>
      </c>
      <c r="L106" s="1621">
        <v>936</v>
      </c>
      <c r="M106" s="1714">
        <f t="shared" si="58"/>
        <v>5.9716728339925994E-2</v>
      </c>
      <c r="N106" s="1436">
        <v>90</v>
      </c>
      <c r="O106" s="1715">
        <v>29</v>
      </c>
      <c r="P106" s="1714">
        <f t="shared" si="59"/>
        <v>1.8501977797626642E-3</v>
      </c>
      <c r="Q106" s="1740">
        <v>0</v>
      </c>
      <c r="R106" s="1714">
        <f t="shared" si="60"/>
        <v>0</v>
      </c>
      <c r="S106" s="1436">
        <v>13734</v>
      </c>
      <c r="T106" s="1714">
        <f t="shared" si="61"/>
        <v>0.87622814852622177</v>
      </c>
      <c r="U106" s="1436">
        <v>0</v>
      </c>
      <c r="V106" s="1714">
        <f t="shared" si="62"/>
        <v>0</v>
      </c>
      <c r="W106" s="1436">
        <v>0</v>
      </c>
      <c r="X106" s="1714">
        <f t="shared" si="63"/>
        <v>0</v>
      </c>
      <c r="Y106" s="1621">
        <v>0</v>
      </c>
      <c r="Z106" s="1714">
        <f t="shared" si="64"/>
        <v>0</v>
      </c>
      <c r="AA106" s="1436">
        <v>0</v>
      </c>
      <c r="AB106" s="1714">
        <f t="shared" si="65"/>
        <v>0</v>
      </c>
      <c r="AC106" s="1436">
        <v>0</v>
      </c>
      <c r="AD106" s="1714">
        <f t="shared" si="66"/>
        <v>0</v>
      </c>
    </row>
    <row r="107" spans="1:30" ht="11.25" customHeight="1">
      <c r="A107" s="2846"/>
      <c r="B107" s="1459">
        <v>91</v>
      </c>
      <c r="C107" s="1459" t="s">
        <v>404</v>
      </c>
      <c r="D107" s="1613">
        <v>10</v>
      </c>
      <c r="E107" s="1612">
        <v>1951</v>
      </c>
      <c r="F107" s="1708">
        <v>6079</v>
      </c>
      <c r="G107" s="1612">
        <v>6857</v>
      </c>
      <c r="H107" s="1612">
        <v>43494</v>
      </c>
      <c r="I107" s="1612">
        <f t="shared" si="67"/>
        <v>56430</v>
      </c>
      <c r="J107" s="1459">
        <v>0</v>
      </c>
      <c r="K107" s="1709">
        <f t="shared" si="58"/>
        <v>0</v>
      </c>
      <c r="L107" s="1612">
        <v>23758</v>
      </c>
      <c r="M107" s="1709">
        <f t="shared" si="58"/>
        <v>0.42101718943824207</v>
      </c>
      <c r="N107" s="1459">
        <v>91</v>
      </c>
      <c r="O107" s="1685">
        <v>2499</v>
      </c>
      <c r="P107" s="1709">
        <f t="shared" si="59"/>
        <v>4.4284954811270601E-2</v>
      </c>
      <c r="Q107" s="1752">
        <v>0</v>
      </c>
      <c r="R107" s="1709">
        <f t="shared" si="60"/>
        <v>0</v>
      </c>
      <c r="S107" s="1459">
        <v>23250</v>
      </c>
      <c r="T107" s="1709">
        <f t="shared" si="61"/>
        <v>0.41201488569909622</v>
      </c>
      <c r="U107" s="1459">
        <v>0</v>
      </c>
      <c r="V107" s="1709">
        <f t="shared" si="62"/>
        <v>0</v>
      </c>
      <c r="W107" s="1459">
        <v>0</v>
      </c>
      <c r="X107" s="1709">
        <f t="shared" si="63"/>
        <v>0</v>
      </c>
      <c r="Y107" s="1612">
        <v>6923</v>
      </c>
      <c r="Z107" s="1709">
        <f t="shared" si="64"/>
        <v>0.1226829700513911</v>
      </c>
      <c r="AA107" s="1459">
        <v>0</v>
      </c>
      <c r="AB107" s="1709">
        <f t="shared" si="65"/>
        <v>0</v>
      </c>
      <c r="AC107" s="1459">
        <v>8895</v>
      </c>
      <c r="AD107" s="1709">
        <f t="shared" si="66"/>
        <v>0.15762892078681554</v>
      </c>
    </row>
    <row r="108" spans="1:30" ht="11.25" customHeight="1">
      <c r="A108" s="2846"/>
      <c r="B108" s="1443">
        <v>92</v>
      </c>
      <c r="C108" s="1443" t="s">
        <v>405</v>
      </c>
      <c r="D108" s="1620">
        <v>9</v>
      </c>
      <c r="E108" s="1619">
        <v>776</v>
      </c>
      <c r="F108" s="1710">
        <v>5693</v>
      </c>
      <c r="G108" s="1619">
        <v>5437</v>
      </c>
      <c r="H108" s="1619">
        <v>11544</v>
      </c>
      <c r="I108" s="1619">
        <f t="shared" si="67"/>
        <v>22674</v>
      </c>
      <c r="J108" s="1443">
        <v>0</v>
      </c>
      <c r="K108" s="1711">
        <f t="shared" si="58"/>
        <v>0</v>
      </c>
      <c r="L108" s="1619">
        <v>0</v>
      </c>
      <c r="M108" s="1711">
        <f t="shared" si="58"/>
        <v>0</v>
      </c>
      <c r="N108" s="1443">
        <v>92</v>
      </c>
      <c r="O108" s="1712">
        <v>1392</v>
      </c>
      <c r="P108" s="1711">
        <f t="shared" si="59"/>
        <v>6.1391902619740674E-2</v>
      </c>
      <c r="Q108" s="1741">
        <v>0</v>
      </c>
      <c r="R108" s="1711">
        <f t="shared" si="60"/>
        <v>0</v>
      </c>
      <c r="S108" s="1443">
        <v>21282</v>
      </c>
      <c r="T108" s="1711">
        <f t="shared" si="61"/>
        <v>0.9386080973802593</v>
      </c>
      <c r="U108" s="1443">
        <v>0</v>
      </c>
      <c r="V108" s="1711">
        <f t="shared" si="62"/>
        <v>0</v>
      </c>
      <c r="W108" s="1443">
        <v>0</v>
      </c>
      <c r="X108" s="1711">
        <f t="shared" si="63"/>
        <v>0</v>
      </c>
      <c r="Y108" s="1619">
        <v>0</v>
      </c>
      <c r="Z108" s="1711">
        <f t="shared" si="64"/>
        <v>0</v>
      </c>
      <c r="AA108" s="1443">
        <v>0</v>
      </c>
      <c r="AB108" s="1711">
        <f t="shared" si="65"/>
        <v>0</v>
      </c>
      <c r="AC108" s="1443">
        <v>0</v>
      </c>
      <c r="AD108" s="1711">
        <f t="shared" si="66"/>
        <v>0</v>
      </c>
    </row>
    <row r="109" spans="1:30" ht="11.25" customHeight="1">
      <c r="A109" s="2846"/>
      <c r="B109" s="1427">
        <v>93</v>
      </c>
      <c r="C109" s="1427" t="s">
        <v>1153</v>
      </c>
      <c r="D109" s="1625">
        <v>1</v>
      </c>
      <c r="E109" s="1624">
        <v>23</v>
      </c>
      <c r="F109" s="1725">
        <v>1700</v>
      </c>
      <c r="G109" s="1624">
        <v>0</v>
      </c>
      <c r="H109" s="1624">
        <v>2335</v>
      </c>
      <c r="I109" s="1624">
        <f t="shared" si="67"/>
        <v>4035</v>
      </c>
      <c r="J109" s="1427">
        <v>0</v>
      </c>
      <c r="K109" s="1726">
        <f t="shared" si="58"/>
        <v>0</v>
      </c>
      <c r="L109" s="1624">
        <v>0</v>
      </c>
      <c r="M109" s="1726">
        <f t="shared" si="58"/>
        <v>0</v>
      </c>
      <c r="N109" s="1427">
        <v>93</v>
      </c>
      <c r="O109" s="1727">
        <v>84</v>
      </c>
      <c r="P109" s="1726">
        <f t="shared" si="59"/>
        <v>2.0817843866171002E-2</v>
      </c>
      <c r="Q109" s="1760">
        <v>0</v>
      </c>
      <c r="R109" s="1726">
        <f t="shared" si="60"/>
        <v>0</v>
      </c>
      <c r="S109" s="1427">
        <v>2789</v>
      </c>
      <c r="T109" s="1726">
        <f t="shared" si="61"/>
        <v>0.69120198265179678</v>
      </c>
      <c r="U109" s="1427">
        <v>0</v>
      </c>
      <c r="V109" s="1726">
        <f t="shared" si="62"/>
        <v>0</v>
      </c>
      <c r="W109" s="1427">
        <v>0</v>
      </c>
      <c r="X109" s="1726">
        <f t="shared" si="63"/>
        <v>0</v>
      </c>
      <c r="Y109" s="1624">
        <v>581</v>
      </c>
      <c r="Z109" s="1726">
        <f t="shared" si="64"/>
        <v>0.1439900867410161</v>
      </c>
      <c r="AA109" s="1427">
        <v>581</v>
      </c>
      <c r="AB109" s="1726">
        <f t="shared" si="65"/>
        <v>0.1439900867410161</v>
      </c>
      <c r="AC109" s="1427">
        <v>0</v>
      </c>
      <c r="AD109" s="1726">
        <f t="shared" si="66"/>
        <v>0</v>
      </c>
    </row>
    <row r="110" spans="1:30" ht="11.25" customHeight="1">
      <c r="A110" s="2846"/>
      <c r="B110" s="1427">
        <v>94</v>
      </c>
      <c r="C110" s="1427" t="s">
        <v>1154</v>
      </c>
      <c r="D110" s="1625">
        <v>1</v>
      </c>
      <c r="E110" s="1624">
        <v>31</v>
      </c>
      <c r="F110" s="1725">
        <v>1520</v>
      </c>
      <c r="G110" s="1624">
        <v>0</v>
      </c>
      <c r="H110" s="1624">
        <v>3175</v>
      </c>
      <c r="I110" s="1624">
        <f t="shared" si="67"/>
        <v>4695</v>
      </c>
      <c r="J110" s="1427">
        <v>0</v>
      </c>
      <c r="K110" s="1726">
        <f t="shared" si="58"/>
        <v>0</v>
      </c>
      <c r="L110" s="1624">
        <v>0</v>
      </c>
      <c r="M110" s="1726">
        <f t="shared" si="58"/>
        <v>0</v>
      </c>
      <c r="N110" s="1443">
        <v>94</v>
      </c>
      <c r="O110" s="1727">
        <v>0</v>
      </c>
      <c r="P110" s="1726">
        <f t="shared" si="59"/>
        <v>0</v>
      </c>
      <c r="Q110" s="1760">
        <v>0</v>
      </c>
      <c r="R110" s="1726">
        <f t="shared" si="60"/>
        <v>0</v>
      </c>
      <c r="S110" s="1427">
        <v>4695</v>
      </c>
      <c r="T110" s="1726">
        <f t="shared" si="61"/>
        <v>1</v>
      </c>
      <c r="U110" s="1427">
        <v>0</v>
      </c>
      <c r="V110" s="1726">
        <f t="shared" si="62"/>
        <v>0</v>
      </c>
      <c r="W110" s="1427">
        <v>0</v>
      </c>
      <c r="X110" s="1726">
        <f t="shared" si="63"/>
        <v>0</v>
      </c>
      <c r="Y110" s="1624">
        <v>0</v>
      </c>
      <c r="Z110" s="1726">
        <f t="shared" si="64"/>
        <v>0</v>
      </c>
      <c r="AA110" s="1427">
        <v>0</v>
      </c>
      <c r="AB110" s="1726">
        <f t="shared" si="65"/>
        <v>0</v>
      </c>
      <c r="AC110" s="1427">
        <v>0</v>
      </c>
      <c r="AD110" s="1726">
        <f t="shared" si="66"/>
        <v>0</v>
      </c>
    </row>
    <row r="111" spans="1:30" ht="11.25" customHeight="1">
      <c r="A111" s="2846"/>
      <c r="B111" s="1436">
        <v>95</v>
      </c>
      <c r="C111" s="1436" t="s">
        <v>1155</v>
      </c>
      <c r="D111" s="1678">
        <v>6</v>
      </c>
      <c r="E111" s="1676">
        <v>1609</v>
      </c>
      <c r="F111" s="1716">
        <v>3545</v>
      </c>
      <c r="G111" s="1676">
        <v>6881</v>
      </c>
      <c r="H111" s="1676">
        <v>16107</v>
      </c>
      <c r="I111" s="1676">
        <f t="shared" si="67"/>
        <v>26533</v>
      </c>
      <c r="J111" s="1428">
        <v>0</v>
      </c>
      <c r="K111" s="1717">
        <f t="shared" si="58"/>
        <v>0</v>
      </c>
      <c r="L111" s="1676">
        <v>0</v>
      </c>
      <c r="M111" s="1717">
        <f t="shared" si="58"/>
        <v>0</v>
      </c>
      <c r="N111" s="1436">
        <v>95</v>
      </c>
      <c r="O111" s="1718">
        <v>4781</v>
      </c>
      <c r="P111" s="1717">
        <f t="shared" si="59"/>
        <v>0.18019070591339087</v>
      </c>
      <c r="Q111" s="1740">
        <v>4230</v>
      </c>
      <c r="R111" s="1717">
        <f t="shared" si="60"/>
        <v>0.1594241133682584</v>
      </c>
      <c r="S111" s="1428">
        <v>17522</v>
      </c>
      <c r="T111" s="1717">
        <f t="shared" si="61"/>
        <v>0.66038518071835073</v>
      </c>
      <c r="U111" s="1428">
        <v>0</v>
      </c>
      <c r="V111" s="1717">
        <f t="shared" si="62"/>
        <v>0</v>
      </c>
      <c r="W111" s="1428">
        <v>0</v>
      </c>
      <c r="X111" s="1717">
        <f t="shared" si="63"/>
        <v>0</v>
      </c>
      <c r="Y111" s="1676">
        <v>0</v>
      </c>
      <c r="Z111" s="1717">
        <f t="shared" si="64"/>
        <v>0</v>
      </c>
      <c r="AA111" s="1428">
        <v>0</v>
      </c>
      <c r="AB111" s="1717">
        <f t="shared" si="65"/>
        <v>0</v>
      </c>
      <c r="AC111" s="1428">
        <v>0</v>
      </c>
      <c r="AD111" s="1717">
        <f t="shared" si="66"/>
        <v>0</v>
      </c>
    </row>
    <row r="112" spans="1:30" ht="11.25" customHeight="1" thickBot="1">
      <c r="A112" s="2846"/>
      <c r="B112" s="1459">
        <v>96</v>
      </c>
      <c r="C112" s="1459" t="s">
        <v>406</v>
      </c>
      <c r="D112" s="1613">
        <v>9</v>
      </c>
      <c r="E112" s="1612">
        <v>0</v>
      </c>
      <c r="F112" s="1708">
        <v>10375</v>
      </c>
      <c r="G112" s="1612">
        <v>2686</v>
      </c>
      <c r="H112" s="1612">
        <v>57367</v>
      </c>
      <c r="I112" s="1612">
        <f t="shared" si="67"/>
        <v>70428</v>
      </c>
      <c r="J112" s="1459">
        <v>0</v>
      </c>
      <c r="K112" s="1709">
        <f t="shared" si="58"/>
        <v>0</v>
      </c>
      <c r="L112" s="1612">
        <v>23177</v>
      </c>
      <c r="M112" s="1709">
        <f t="shared" si="58"/>
        <v>0.32908786278184815</v>
      </c>
      <c r="N112" s="1459">
        <v>96</v>
      </c>
      <c r="O112" s="1685">
        <v>1762</v>
      </c>
      <c r="P112" s="1709">
        <f t="shared" si="59"/>
        <v>2.5018458567615153E-2</v>
      </c>
      <c r="Q112" s="1761">
        <v>743</v>
      </c>
      <c r="R112" s="1709">
        <f t="shared" si="60"/>
        <v>1.0549781336968251E-2</v>
      </c>
      <c r="S112" s="1459">
        <v>37490</v>
      </c>
      <c r="T112" s="1709">
        <f t="shared" si="61"/>
        <v>0.53231669222468336</v>
      </c>
      <c r="U112" s="1459">
        <v>0</v>
      </c>
      <c r="V112" s="1709">
        <f t="shared" si="62"/>
        <v>0</v>
      </c>
      <c r="W112" s="1459">
        <v>0</v>
      </c>
      <c r="X112" s="1709">
        <f t="shared" si="63"/>
        <v>0</v>
      </c>
      <c r="Y112" s="1612">
        <v>7013</v>
      </c>
      <c r="Z112" s="1709">
        <f t="shared" si="64"/>
        <v>9.9576872834668026E-2</v>
      </c>
      <c r="AA112" s="1459">
        <v>243</v>
      </c>
      <c r="AB112" s="1709">
        <f t="shared" si="65"/>
        <v>3.4503322542170727E-3</v>
      </c>
      <c r="AC112" s="1459">
        <v>8371</v>
      </c>
      <c r="AD112" s="1709">
        <f t="shared" si="66"/>
        <v>0.11885897654342023</v>
      </c>
    </row>
    <row r="113" spans="1:30" ht="11.25" customHeight="1" thickTop="1">
      <c r="A113" s="2846"/>
      <c r="B113" s="1493"/>
      <c r="C113" s="1494" t="s">
        <v>113</v>
      </c>
      <c r="D113" s="1729">
        <f>SUM(D94:D112)</f>
        <v>135</v>
      </c>
      <c r="E113" s="1730">
        <f t="shared" ref="E113:J113" si="68">SUM(E94:E112)</f>
        <v>17144</v>
      </c>
      <c r="F113" s="1730">
        <f t="shared" si="68"/>
        <v>59290.5</v>
      </c>
      <c r="G113" s="1730">
        <f t="shared" si="68"/>
        <v>41832</v>
      </c>
      <c r="H113" s="1730">
        <f t="shared" si="68"/>
        <v>531123.52</v>
      </c>
      <c r="I113" s="1730">
        <f t="shared" si="68"/>
        <v>632246.02</v>
      </c>
      <c r="J113" s="1729">
        <f t="shared" si="68"/>
        <v>1487</v>
      </c>
      <c r="K113" s="1762">
        <f t="shared" si="58"/>
        <v>2.3519325594172978E-3</v>
      </c>
      <c r="L113" s="1763">
        <f>SUM(L94:L112)</f>
        <v>134094.6</v>
      </c>
      <c r="M113" s="1762">
        <f t="shared" si="58"/>
        <v>0.21209243832013366</v>
      </c>
      <c r="N113" s="1493"/>
      <c r="O113" s="1730">
        <f>SUM(O94:O112)</f>
        <v>29920.92</v>
      </c>
      <c r="P113" s="1762">
        <f t="shared" si="59"/>
        <v>4.7324805619179691E-2</v>
      </c>
      <c r="Q113" s="1764">
        <f>SUM(Q94:Q112)</f>
        <v>5259</v>
      </c>
      <c r="R113" s="1762">
        <f t="shared" si="60"/>
        <v>8.3179645796742224E-3</v>
      </c>
      <c r="S113" s="1764">
        <f>SUM(S94:S112)</f>
        <v>378966</v>
      </c>
      <c r="T113" s="1762">
        <f t="shared" si="61"/>
        <v>0.59939641850177239</v>
      </c>
      <c r="U113" s="1764">
        <f>SUM(U94:U112)</f>
        <v>412</v>
      </c>
      <c r="V113" s="1762">
        <f t="shared" si="62"/>
        <v>6.5164506689974894E-4</v>
      </c>
      <c r="W113" s="1764">
        <f>SUM(W94:W112)</f>
        <v>0</v>
      </c>
      <c r="X113" s="1762">
        <f t="shared" si="63"/>
        <v>0</v>
      </c>
      <c r="Y113" s="1764">
        <f>SUM(Y94:Y112)</f>
        <v>53510.5</v>
      </c>
      <c r="Z113" s="1762">
        <f t="shared" si="64"/>
        <v>8.463556638917237E-2</v>
      </c>
      <c r="AA113" s="1764">
        <f>SUM(AA94:AA112)</f>
        <v>28596</v>
      </c>
      <c r="AB113" s="1762">
        <f t="shared" si="65"/>
        <v>4.5229228963750534E-2</v>
      </c>
      <c r="AC113" s="1764">
        <f>SUM(AC94:AC112)</f>
        <v>61249.9</v>
      </c>
      <c r="AD113" s="1762">
        <f t="shared" si="66"/>
        <v>9.687668733762847E-2</v>
      </c>
    </row>
    <row r="114" spans="1:30" ht="11.25" customHeight="1">
      <c r="A114" s="2849"/>
      <c r="B114" s="1501"/>
      <c r="C114" s="1502"/>
      <c r="D114" s="1732"/>
      <c r="E114" s="1733"/>
      <c r="F114" s="1734"/>
      <c r="G114" s="1733"/>
      <c r="H114" s="1733"/>
      <c r="I114" s="1733"/>
      <c r="J114" s="1747"/>
      <c r="K114" s="1748"/>
      <c r="L114" s="1749"/>
      <c r="M114" s="1750"/>
      <c r="N114" s="1501"/>
      <c r="O114" s="1751"/>
      <c r="P114" s="1748"/>
      <c r="Q114" s="1747"/>
      <c r="R114" s="1748"/>
      <c r="S114" s="1747"/>
      <c r="T114" s="1748"/>
      <c r="U114" s="1747"/>
      <c r="V114" s="1748"/>
      <c r="W114" s="1747"/>
      <c r="X114" s="1748"/>
      <c r="Y114" s="1749"/>
      <c r="Z114" s="1748"/>
      <c r="AA114" s="1747"/>
      <c r="AB114" s="1748"/>
      <c r="AC114" s="1747"/>
      <c r="AD114" s="1748"/>
    </row>
    <row r="115" spans="1:30" ht="11.25" customHeight="1">
      <c r="A115" s="2846" t="s">
        <v>829</v>
      </c>
      <c r="B115" s="1427">
        <v>97</v>
      </c>
      <c r="C115" s="1436" t="s">
        <v>1156</v>
      </c>
      <c r="D115" s="1622">
        <v>1</v>
      </c>
      <c r="E115" s="1621">
        <v>45</v>
      </c>
      <c r="F115" s="1713">
        <v>100</v>
      </c>
      <c r="G115" s="1621">
        <v>0</v>
      </c>
      <c r="H115" s="1621">
        <v>1500</v>
      </c>
      <c r="I115" s="1621">
        <f t="shared" ref="I115:I121" si="69">SUM(F115:H115)</f>
        <v>1600</v>
      </c>
      <c r="J115" s="1436">
        <v>0</v>
      </c>
      <c r="K115" s="1714">
        <f t="shared" ref="K115:M122" si="70">J115/$I115</f>
        <v>0</v>
      </c>
      <c r="L115" s="1621">
        <v>0</v>
      </c>
      <c r="M115" s="1714">
        <f t="shared" si="70"/>
        <v>0</v>
      </c>
      <c r="N115" s="1427">
        <v>97</v>
      </c>
      <c r="O115" s="1715">
        <v>0</v>
      </c>
      <c r="P115" s="1714">
        <f t="shared" ref="P115:P122" si="71">O115/$I115</f>
        <v>0</v>
      </c>
      <c r="Q115" s="1436">
        <v>0</v>
      </c>
      <c r="R115" s="1714">
        <f t="shared" ref="R115:R122" si="72">Q115/$I115</f>
        <v>0</v>
      </c>
      <c r="S115" s="1436">
        <v>1600</v>
      </c>
      <c r="T115" s="1714">
        <f t="shared" ref="T115:T122" si="73">S115/$I115</f>
        <v>1</v>
      </c>
      <c r="U115" s="1436">
        <v>0</v>
      </c>
      <c r="V115" s="1714">
        <f t="shared" ref="V115:V122" si="74">U115/$I115</f>
        <v>0</v>
      </c>
      <c r="W115" s="1436">
        <v>0</v>
      </c>
      <c r="X115" s="1714">
        <f t="shared" ref="X115:X122" si="75">W115/$I115</f>
        <v>0</v>
      </c>
      <c r="Y115" s="1621">
        <v>0</v>
      </c>
      <c r="Z115" s="1714">
        <f t="shared" ref="Z115:Z122" si="76">Y115/$I115</f>
        <v>0</v>
      </c>
      <c r="AA115" s="1436">
        <v>0</v>
      </c>
      <c r="AB115" s="1714">
        <f t="shared" ref="AB115:AB122" si="77">AA115/$I115</f>
        <v>0</v>
      </c>
      <c r="AC115" s="1436">
        <v>0</v>
      </c>
      <c r="AD115" s="1714">
        <f t="shared" ref="AD115:AD122" si="78">AC115/$I115</f>
        <v>0</v>
      </c>
    </row>
    <row r="116" spans="1:30" ht="11.25" customHeight="1">
      <c r="A116" s="2846"/>
      <c r="B116" s="1459">
        <v>98</v>
      </c>
      <c r="C116" s="1459" t="s">
        <v>1157</v>
      </c>
      <c r="D116" s="1617">
        <v>2</v>
      </c>
      <c r="E116" s="1616">
        <v>240</v>
      </c>
      <c r="F116" s="1722">
        <v>0</v>
      </c>
      <c r="G116" s="1616">
        <v>0</v>
      </c>
      <c r="H116" s="1616">
        <v>3492</v>
      </c>
      <c r="I116" s="1616">
        <f t="shared" si="69"/>
        <v>3492</v>
      </c>
      <c r="J116" s="1465">
        <v>0</v>
      </c>
      <c r="K116" s="1723">
        <f t="shared" si="70"/>
        <v>0</v>
      </c>
      <c r="L116" s="1616">
        <v>0</v>
      </c>
      <c r="M116" s="1723">
        <f t="shared" si="70"/>
        <v>0</v>
      </c>
      <c r="N116" s="1459">
        <v>98</v>
      </c>
      <c r="O116" s="1724">
        <v>0</v>
      </c>
      <c r="P116" s="1723">
        <f t="shared" si="71"/>
        <v>0</v>
      </c>
      <c r="Q116" s="1465">
        <v>0</v>
      </c>
      <c r="R116" s="1723">
        <f t="shared" si="72"/>
        <v>0</v>
      </c>
      <c r="S116" s="1465">
        <v>3492</v>
      </c>
      <c r="T116" s="1723">
        <f t="shared" si="73"/>
        <v>1</v>
      </c>
      <c r="U116" s="1465">
        <v>0</v>
      </c>
      <c r="V116" s="1723">
        <f t="shared" si="74"/>
        <v>0</v>
      </c>
      <c r="W116" s="1465">
        <v>0</v>
      </c>
      <c r="X116" s="1723">
        <f t="shared" si="75"/>
        <v>0</v>
      </c>
      <c r="Y116" s="1616">
        <v>0</v>
      </c>
      <c r="Z116" s="1723">
        <f t="shared" si="76"/>
        <v>0</v>
      </c>
      <c r="AA116" s="1465">
        <v>0</v>
      </c>
      <c r="AB116" s="1723">
        <f t="shared" si="77"/>
        <v>0</v>
      </c>
      <c r="AC116" s="1465">
        <v>0</v>
      </c>
      <c r="AD116" s="1723">
        <f t="shared" si="78"/>
        <v>0</v>
      </c>
    </row>
    <row r="117" spans="1:30" ht="11.25" customHeight="1">
      <c r="A117" s="2846"/>
      <c r="B117" s="1465">
        <v>99</v>
      </c>
      <c r="C117" s="1465" t="s">
        <v>412</v>
      </c>
      <c r="D117" s="1636">
        <v>16</v>
      </c>
      <c r="E117" s="1626">
        <v>2055</v>
      </c>
      <c r="F117" s="1728">
        <v>8984</v>
      </c>
      <c r="G117" s="1626">
        <v>4186</v>
      </c>
      <c r="H117" s="1626">
        <v>100738</v>
      </c>
      <c r="I117" s="1626">
        <f t="shared" si="69"/>
        <v>113908</v>
      </c>
      <c r="J117" s="1453">
        <v>0</v>
      </c>
      <c r="K117" s="1745">
        <f t="shared" si="70"/>
        <v>0</v>
      </c>
      <c r="L117" s="1626">
        <v>8416</v>
      </c>
      <c r="M117" s="1745">
        <f t="shared" si="70"/>
        <v>7.3884187238824311E-2</v>
      </c>
      <c r="N117" s="1436">
        <v>99</v>
      </c>
      <c r="O117" s="1746">
        <v>0</v>
      </c>
      <c r="P117" s="1745">
        <f t="shared" si="71"/>
        <v>0</v>
      </c>
      <c r="Q117" s="1453">
        <v>0</v>
      </c>
      <c r="R117" s="1745">
        <f t="shared" si="72"/>
        <v>0</v>
      </c>
      <c r="S117" s="1453">
        <v>84825</v>
      </c>
      <c r="T117" s="1745">
        <f t="shared" si="73"/>
        <v>0.74467991712610182</v>
      </c>
      <c r="U117" s="1453">
        <v>0</v>
      </c>
      <c r="V117" s="1745">
        <f t="shared" si="74"/>
        <v>0</v>
      </c>
      <c r="W117" s="1453">
        <v>0</v>
      </c>
      <c r="X117" s="1745">
        <f t="shared" si="75"/>
        <v>0</v>
      </c>
      <c r="Y117" s="1626">
        <v>20667</v>
      </c>
      <c r="Z117" s="1745">
        <f t="shared" si="76"/>
        <v>0.18143589563507392</v>
      </c>
      <c r="AA117" s="1453">
        <v>0</v>
      </c>
      <c r="AB117" s="1745">
        <f t="shared" si="77"/>
        <v>0</v>
      </c>
      <c r="AC117" s="1453">
        <v>0</v>
      </c>
      <c r="AD117" s="1745">
        <f t="shared" si="78"/>
        <v>0</v>
      </c>
    </row>
    <row r="118" spans="1:30" ht="11.25" customHeight="1">
      <c r="A118" s="2846"/>
      <c r="B118" s="1443">
        <v>100</v>
      </c>
      <c r="C118" s="1465" t="s">
        <v>413</v>
      </c>
      <c r="D118" s="1613">
        <v>25</v>
      </c>
      <c r="E118" s="1612">
        <v>2790</v>
      </c>
      <c r="F118" s="1708">
        <v>860</v>
      </c>
      <c r="G118" s="1612">
        <v>12673</v>
      </c>
      <c r="H118" s="1612">
        <v>33798</v>
      </c>
      <c r="I118" s="1612">
        <f t="shared" si="69"/>
        <v>47331</v>
      </c>
      <c r="J118" s="1459">
        <v>0</v>
      </c>
      <c r="K118" s="1709">
        <f t="shared" si="70"/>
        <v>0</v>
      </c>
      <c r="L118" s="1612">
        <v>1393</v>
      </c>
      <c r="M118" s="1709">
        <f t="shared" si="70"/>
        <v>2.9431028290126979E-2</v>
      </c>
      <c r="N118" s="1443">
        <v>100</v>
      </c>
      <c r="O118" s="1685">
        <v>4099</v>
      </c>
      <c r="P118" s="1709">
        <f t="shared" si="71"/>
        <v>8.6602860704400916E-2</v>
      </c>
      <c r="Q118" s="1459">
        <v>0</v>
      </c>
      <c r="R118" s="1709">
        <f t="shared" si="72"/>
        <v>0</v>
      </c>
      <c r="S118" s="1459">
        <v>40468</v>
      </c>
      <c r="T118" s="1709">
        <f t="shared" si="73"/>
        <v>0.85499989436098967</v>
      </c>
      <c r="U118" s="1459">
        <v>0</v>
      </c>
      <c r="V118" s="1709">
        <f t="shared" si="74"/>
        <v>0</v>
      </c>
      <c r="W118" s="1459">
        <v>0</v>
      </c>
      <c r="X118" s="1709">
        <f t="shared" si="75"/>
        <v>0</v>
      </c>
      <c r="Y118" s="1612">
        <v>1371</v>
      </c>
      <c r="Z118" s="1709">
        <f t="shared" si="76"/>
        <v>2.8966216644482474E-2</v>
      </c>
      <c r="AA118" s="1459">
        <v>0</v>
      </c>
      <c r="AB118" s="1709">
        <f t="shared" si="77"/>
        <v>0</v>
      </c>
      <c r="AC118" s="1459">
        <v>0</v>
      </c>
      <c r="AD118" s="1709">
        <f t="shared" si="78"/>
        <v>0</v>
      </c>
    </row>
    <row r="119" spans="1:30" ht="11.25" customHeight="1">
      <c r="A119" s="2846"/>
      <c r="B119" s="1418">
        <v>101</v>
      </c>
      <c r="C119" s="1471" t="s">
        <v>1158</v>
      </c>
      <c r="D119" s="1639">
        <v>2</v>
      </c>
      <c r="E119" s="1638">
        <v>300</v>
      </c>
      <c r="F119" s="1719">
        <v>1161</v>
      </c>
      <c r="G119" s="1638">
        <v>1699</v>
      </c>
      <c r="H119" s="1638">
        <v>7568</v>
      </c>
      <c r="I119" s="1638">
        <f t="shared" si="69"/>
        <v>10428</v>
      </c>
      <c r="J119" s="1418">
        <v>0</v>
      </c>
      <c r="K119" s="1720">
        <f t="shared" si="70"/>
        <v>0</v>
      </c>
      <c r="L119" s="1638">
        <v>4538</v>
      </c>
      <c r="M119" s="1720">
        <f t="shared" si="70"/>
        <v>0.43517453011123897</v>
      </c>
      <c r="N119" s="1418">
        <v>101</v>
      </c>
      <c r="O119" s="1721">
        <v>1657</v>
      </c>
      <c r="P119" s="1720">
        <f t="shared" si="71"/>
        <v>0.15889911775987725</v>
      </c>
      <c r="Q119" s="1418">
        <v>0</v>
      </c>
      <c r="R119" s="1720">
        <f t="shared" si="72"/>
        <v>0</v>
      </c>
      <c r="S119" s="1418">
        <v>3086</v>
      </c>
      <c r="T119" s="1720">
        <f t="shared" si="73"/>
        <v>0.29593402378212502</v>
      </c>
      <c r="U119" s="1418">
        <v>0</v>
      </c>
      <c r="V119" s="1720">
        <f t="shared" si="74"/>
        <v>0</v>
      </c>
      <c r="W119" s="1418">
        <v>0</v>
      </c>
      <c r="X119" s="1720">
        <f t="shared" si="75"/>
        <v>0</v>
      </c>
      <c r="Y119" s="1638">
        <v>422</v>
      </c>
      <c r="Z119" s="1720">
        <f t="shared" si="76"/>
        <v>4.046797084771768E-2</v>
      </c>
      <c r="AA119" s="1418">
        <v>725</v>
      </c>
      <c r="AB119" s="1720">
        <f t="shared" si="77"/>
        <v>6.952435749904104E-2</v>
      </c>
      <c r="AC119" s="1418">
        <v>2079</v>
      </c>
      <c r="AD119" s="1720">
        <f t="shared" si="78"/>
        <v>0.19936708860759494</v>
      </c>
    </row>
    <row r="120" spans="1:30" ht="11.25" customHeight="1">
      <c r="A120" s="2846"/>
      <c r="B120" s="1459">
        <v>102</v>
      </c>
      <c r="C120" s="1459" t="s">
        <v>415</v>
      </c>
      <c r="D120" s="1613">
        <v>6</v>
      </c>
      <c r="E120" s="1612">
        <v>1914</v>
      </c>
      <c r="F120" s="1708">
        <v>4017</v>
      </c>
      <c r="G120" s="1612">
        <v>0</v>
      </c>
      <c r="H120" s="1612">
        <v>38676</v>
      </c>
      <c r="I120" s="1612">
        <f t="shared" si="69"/>
        <v>42693</v>
      </c>
      <c r="J120" s="1459">
        <v>0</v>
      </c>
      <c r="K120" s="1709">
        <f t="shared" si="70"/>
        <v>0</v>
      </c>
      <c r="L120" s="1612">
        <v>17078</v>
      </c>
      <c r="M120" s="1709">
        <f t="shared" si="70"/>
        <v>0.40001873843487223</v>
      </c>
      <c r="N120" s="1459">
        <v>102</v>
      </c>
      <c r="O120" s="1685">
        <v>0</v>
      </c>
      <c r="P120" s="1709">
        <f t="shared" si="71"/>
        <v>0</v>
      </c>
      <c r="Q120" s="1459">
        <v>0</v>
      </c>
      <c r="R120" s="1709">
        <f t="shared" si="72"/>
        <v>0</v>
      </c>
      <c r="S120" s="1459">
        <v>25333</v>
      </c>
      <c r="T120" s="1709">
        <f t="shared" si="73"/>
        <v>0.59337596327266762</v>
      </c>
      <c r="U120" s="1459">
        <v>0</v>
      </c>
      <c r="V120" s="1709">
        <f t="shared" si="74"/>
        <v>0</v>
      </c>
      <c r="W120" s="1459">
        <v>0</v>
      </c>
      <c r="X120" s="1709">
        <f t="shared" si="75"/>
        <v>0</v>
      </c>
      <c r="Y120" s="1612">
        <v>282</v>
      </c>
      <c r="Z120" s="1709">
        <f t="shared" si="76"/>
        <v>6.605298292460122E-3</v>
      </c>
      <c r="AA120" s="1459">
        <v>0</v>
      </c>
      <c r="AB120" s="1709">
        <f t="shared" si="77"/>
        <v>0</v>
      </c>
      <c r="AC120" s="1459">
        <v>525</v>
      </c>
      <c r="AD120" s="1709">
        <f t="shared" si="78"/>
        <v>1.2297097884899164E-2</v>
      </c>
    </row>
    <row r="121" spans="1:30" ht="11.25" customHeight="1" thickBot="1">
      <c r="A121" s="2846"/>
      <c r="B121" s="1443">
        <v>103</v>
      </c>
      <c r="C121" s="1459" t="s">
        <v>416</v>
      </c>
      <c r="D121" s="1613">
        <v>63</v>
      </c>
      <c r="E121" s="1612">
        <v>3735.6</v>
      </c>
      <c r="F121" s="1708">
        <v>18294</v>
      </c>
      <c r="G121" s="1612">
        <v>22591</v>
      </c>
      <c r="H121" s="1612">
        <v>72255</v>
      </c>
      <c r="I121" s="1612">
        <f t="shared" si="69"/>
        <v>113140</v>
      </c>
      <c r="J121" s="1459">
        <v>27</v>
      </c>
      <c r="K121" s="1709">
        <f t="shared" si="70"/>
        <v>2.3864238995934242E-4</v>
      </c>
      <c r="L121" s="1612">
        <v>28941</v>
      </c>
      <c r="M121" s="1709">
        <f t="shared" si="70"/>
        <v>0.25579812621530845</v>
      </c>
      <c r="N121" s="1443">
        <v>103</v>
      </c>
      <c r="O121" s="1685">
        <v>6637</v>
      </c>
      <c r="P121" s="1709">
        <f t="shared" si="71"/>
        <v>5.8661834894820575E-2</v>
      </c>
      <c r="Q121" s="1459">
        <v>0</v>
      </c>
      <c r="R121" s="1709">
        <f t="shared" si="72"/>
        <v>0</v>
      </c>
      <c r="S121" s="1459">
        <v>64248</v>
      </c>
      <c r="T121" s="1709">
        <f t="shared" si="73"/>
        <v>0.56786282481880856</v>
      </c>
      <c r="U121" s="1459">
        <v>0</v>
      </c>
      <c r="V121" s="1709">
        <f t="shared" si="74"/>
        <v>0</v>
      </c>
      <c r="W121" s="1459">
        <v>0</v>
      </c>
      <c r="X121" s="1709">
        <f t="shared" si="75"/>
        <v>0</v>
      </c>
      <c r="Y121" s="1612">
        <v>11810</v>
      </c>
      <c r="Z121" s="1709">
        <f t="shared" si="76"/>
        <v>0.10438394908962348</v>
      </c>
      <c r="AA121" s="1459">
        <v>1477</v>
      </c>
      <c r="AB121" s="1709">
        <f t="shared" si="77"/>
        <v>1.3054622591479582E-2</v>
      </c>
      <c r="AC121" s="1459">
        <v>1238</v>
      </c>
      <c r="AD121" s="1709">
        <f t="shared" si="78"/>
        <v>1.0942195509987625E-2</v>
      </c>
    </row>
    <row r="122" spans="1:30" ht="11.25" customHeight="1" thickTop="1">
      <c r="A122" s="2846"/>
      <c r="B122" s="1493"/>
      <c r="C122" s="1663" t="s">
        <v>113</v>
      </c>
      <c r="D122" s="1729">
        <f>SUM(D115:D121)</f>
        <v>115</v>
      </c>
      <c r="E122" s="1730">
        <f t="shared" ref="E122:J122" si="79">SUM(E115:E121)</f>
        <v>11079.6</v>
      </c>
      <c r="F122" s="1730">
        <f t="shared" si="79"/>
        <v>33416</v>
      </c>
      <c r="G122" s="1730">
        <f t="shared" si="79"/>
        <v>41149</v>
      </c>
      <c r="H122" s="1730">
        <f t="shared" si="79"/>
        <v>258027</v>
      </c>
      <c r="I122" s="1730">
        <f t="shared" si="79"/>
        <v>332592</v>
      </c>
      <c r="J122" s="1729">
        <f t="shared" si="79"/>
        <v>27</v>
      </c>
      <c r="K122" s="1762">
        <f t="shared" si="70"/>
        <v>8.1180545533265987E-5</v>
      </c>
      <c r="L122" s="1763">
        <f>SUM(L115:L121)</f>
        <v>60366</v>
      </c>
      <c r="M122" s="1762">
        <f t="shared" si="70"/>
        <v>0.18150165969115312</v>
      </c>
      <c r="N122" s="1493"/>
      <c r="O122" s="1730">
        <f>SUM(O115:O121)</f>
        <v>12393</v>
      </c>
      <c r="P122" s="1762">
        <f t="shared" si="71"/>
        <v>3.7261870399769088E-2</v>
      </c>
      <c r="Q122" s="1764">
        <f>SUM(Q115:Q121)</f>
        <v>0</v>
      </c>
      <c r="R122" s="1762">
        <f t="shared" si="72"/>
        <v>0</v>
      </c>
      <c r="S122" s="1764">
        <f>SUM(S115:S121)</f>
        <v>223052</v>
      </c>
      <c r="T122" s="1762">
        <f t="shared" si="73"/>
        <v>0.67064752008466832</v>
      </c>
      <c r="U122" s="1764">
        <f>SUM(U115:U121)</f>
        <v>0</v>
      </c>
      <c r="V122" s="1762">
        <f t="shared" si="74"/>
        <v>0</v>
      </c>
      <c r="W122" s="1764">
        <f>SUM(W115:W121)</f>
        <v>0</v>
      </c>
      <c r="X122" s="1762">
        <f t="shared" si="75"/>
        <v>0</v>
      </c>
      <c r="Y122" s="1764">
        <f>SUM(Y115:Y121)</f>
        <v>34552</v>
      </c>
      <c r="Z122" s="1762">
        <f t="shared" si="76"/>
        <v>0.10388704478760764</v>
      </c>
      <c r="AA122" s="1764">
        <f>SUM(AA115:AA121)</f>
        <v>2202</v>
      </c>
      <c r="AB122" s="1762">
        <f t="shared" si="77"/>
        <v>6.6207244912685811E-3</v>
      </c>
      <c r="AC122" s="1764">
        <f>SUM(AC115:AC121)</f>
        <v>3842</v>
      </c>
      <c r="AD122" s="1762">
        <f t="shared" si="78"/>
        <v>1.155169096069659E-2</v>
      </c>
    </row>
    <row r="123" spans="1:30" ht="11.25" customHeight="1">
      <c r="A123" s="2849"/>
      <c r="B123" s="1501"/>
      <c r="C123" s="1665"/>
      <c r="D123" s="1732"/>
      <c r="E123" s="1733"/>
      <c r="F123" s="1734"/>
      <c r="G123" s="1733"/>
      <c r="H123" s="1733"/>
      <c r="I123" s="1733"/>
      <c r="J123" s="1747"/>
      <c r="K123" s="1748"/>
      <c r="L123" s="1749"/>
      <c r="M123" s="1750"/>
      <c r="N123" s="1501"/>
      <c r="O123" s="1751"/>
      <c r="P123" s="1748"/>
      <c r="Q123" s="1747"/>
      <c r="R123" s="1748"/>
      <c r="S123" s="1747"/>
      <c r="T123" s="1748"/>
      <c r="U123" s="1747"/>
      <c r="V123" s="1748"/>
      <c r="W123" s="1747"/>
      <c r="X123" s="1748"/>
      <c r="Y123" s="1749"/>
      <c r="Z123" s="1748"/>
      <c r="AA123" s="1747"/>
      <c r="AB123" s="1748"/>
      <c r="AC123" s="1747"/>
      <c r="AD123" s="1748"/>
    </row>
    <row r="124" spans="1:30" ht="11.25" customHeight="1">
      <c r="A124" s="2850" t="s">
        <v>507</v>
      </c>
      <c r="B124" s="1443">
        <v>104</v>
      </c>
      <c r="C124" s="1443" t="s">
        <v>1162</v>
      </c>
      <c r="D124" s="1620">
        <v>18</v>
      </c>
      <c r="E124" s="1619">
        <v>1334</v>
      </c>
      <c r="F124" s="1710">
        <v>13343.8</v>
      </c>
      <c r="G124" s="1619">
        <v>14590.9</v>
      </c>
      <c r="H124" s="1619">
        <v>39692.300000000003</v>
      </c>
      <c r="I124" s="1619">
        <f t="shared" ref="I124:I131" si="80">SUM(F124:H124)</f>
        <v>67627</v>
      </c>
      <c r="J124" s="1443">
        <v>0</v>
      </c>
      <c r="K124" s="1711">
        <f t="shared" ref="K124:M132" si="81">J124/$I124</f>
        <v>0</v>
      </c>
      <c r="L124" s="1619">
        <v>1040.3</v>
      </c>
      <c r="M124" s="1711">
        <f t="shared" si="81"/>
        <v>1.5382909193073772E-2</v>
      </c>
      <c r="N124" s="1443">
        <v>104</v>
      </c>
      <c r="O124" s="1712">
        <v>12360.3</v>
      </c>
      <c r="P124" s="1711">
        <f t="shared" ref="P124:P132" si="82">O124/$I124</f>
        <v>0.18277167403551836</v>
      </c>
      <c r="Q124" s="1443">
        <v>299.5</v>
      </c>
      <c r="R124" s="1711">
        <f t="shared" ref="R124:R132" si="83">Q124/$I124</f>
        <v>4.4287045115116745E-3</v>
      </c>
      <c r="S124" s="1443">
        <v>27711.5</v>
      </c>
      <c r="T124" s="1711">
        <f t="shared" ref="T124:T132" si="84">S124/$I124</f>
        <v>0.40976976651337482</v>
      </c>
      <c r="U124" s="1443">
        <v>0</v>
      </c>
      <c r="V124" s="1711">
        <f t="shared" ref="V124:V132" si="85">U124/$I124</f>
        <v>0</v>
      </c>
      <c r="W124" s="1443">
        <v>0</v>
      </c>
      <c r="X124" s="1711">
        <f t="shared" ref="X124:X132" si="86">W124/$I124</f>
        <v>0</v>
      </c>
      <c r="Y124" s="1619">
        <v>6599.2000000000007</v>
      </c>
      <c r="Z124" s="1711">
        <f t="shared" ref="Z124:Z132" si="87">Y124/$I124</f>
        <v>9.7582326585535367E-2</v>
      </c>
      <c r="AA124" s="1443">
        <v>19616.2</v>
      </c>
      <c r="AB124" s="1711">
        <f t="shared" ref="AB124:AB132" si="88">AA124/$I124</f>
        <v>0.29006461916098603</v>
      </c>
      <c r="AC124" s="1443">
        <v>18104</v>
      </c>
      <c r="AD124" s="1711">
        <f t="shared" ref="AD124:AD132" si="89">AC124/$I124</f>
        <v>0.26770372780102619</v>
      </c>
    </row>
    <row r="125" spans="1:30" ht="11.25" customHeight="1">
      <c r="A125" s="2851"/>
      <c r="B125" s="1554">
        <v>105</v>
      </c>
      <c r="C125" s="1555" t="s">
        <v>1163</v>
      </c>
      <c r="D125" s="1555">
        <v>11</v>
      </c>
      <c r="E125" s="1658">
        <v>708</v>
      </c>
      <c r="F125" s="1757">
        <v>11193.5</v>
      </c>
      <c r="G125" s="1658">
        <v>6145.1</v>
      </c>
      <c r="H125" s="1658">
        <v>37779.9</v>
      </c>
      <c r="I125" s="1658">
        <f t="shared" si="80"/>
        <v>55118.5</v>
      </c>
      <c r="J125" s="1554">
        <v>10.3</v>
      </c>
      <c r="K125" s="1758">
        <f t="shared" si="81"/>
        <v>1.8687010713281386E-4</v>
      </c>
      <c r="L125" s="1658">
        <v>5685.3</v>
      </c>
      <c r="M125" s="1758">
        <f t="shared" si="81"/>
        <v>0.10314685631865889</v>
      </c>
      <c r="N125" s="1554">
        <v>105</v>
      </c>
      <c r="O125" s="1759">
        <v>3573.2</v>
      </c>
      <c r="P125" s="1758">
        <f t="shared" si="82"/>
        <v>6.4827598719123344E-2</v>
      </c>
      <c r="Q125" s="1554">
        <v>0</v>
      </c>
      <c r="R125" s="1758">
        <f t="shared" si="83"/>
        <v>0</v>
      </c>
      <c r="S125" s="1554">
        <v>33002.5</v>
      </c>
      <c r="T125" s="1758">
        <f t="shared" si="84"/>
        <v>0.59875540880103773</v>
      </c>
      <c r="U125" s="1554">
        <v>0</v>
      </c>
      <c r="V125" s="1758">
        <f t="shared" si="85"/>
        <v>0</v>
      </c>
      <c r="W125" s="1554">
        <v>0</v>
      </c>
      <c r="X125" s="1758">
        <f t="shared" si="86"/>
        <v>0</v>
      </c>
      <c r="Y125" s="1658">
        <v>6423.5999999999995</v>
      </c>
      <c r="Z125" s="1758">
        <f t="shared" si="87"/>
        <v>0.11654163302702358</v>
      </c>
      <c r="AA125" s="1554">
        <v>6423.5999999999995</v>
      </c>
      <c r="AB125" s="1758">
        <f t="shared" si="88"/>
        <v>0.11654163302702358</v>
      </c>
      <c r="AC125" s="1554">
        <v>4510.8</v>
      </c>
      <c r="AD125" s="1758">
        <f t="shared" si="89"/>
        <v>8.1838221286863758E-2</v>
      </c>
    </row>
    <row r="126" spans="1:30" ht="11.25" customHeight="1">
      <c r="A126" s="2851"/>
      <c r="B126" s="1443">
        <v>106</v>
      </c>
      <c r="C126" s="1555" t="s">
        <v>1164</v>
      </c>
      <c r="D126" s="1555">
        <v>1</v>
      </c>
      <c r="E126" s="1658">
        <v>150</v>
      </c>
      <c r="F126" s="1757">
        <v>0</v>
      </c>
      <c r="G126" s="1658">
        <v>500</v>
      </c>
      <c r="H126" s="1658">
        <v>1200</v>
      </c>
      <c r="I126" s="1658">
        <f t="shared" si="80"/>
        <v>1700</v>
      </c>
      <c r="J126" s="1554">
        <v>0</v>
      </c>
      <c r="K126" s="1758">
        <f t="shared" si="81"/>
        <v>0</v>
      </c>
      <c r="L126" s="1658">
        <v>0</v>
      </c>
      <c r="M126" s="1758">
        <f t="shared" si="81"/>
        <v>0</v>
      </c>
      <c r="N126" s="1443">
        <v>106</v>
      </c>
      <c r="O126" s="1759">
        <v>0</v>
      </c>
      <c r="P126" s="1758">
        <f t="shared" si="82"/>
        <v>0</v>
      </c>
      <c r="Q126" s="1554">
        <v>1700</v>
      </c>
      <c r="R126" s="1758">
        <f t="shared" si="83"/>
        <v>1</v>
      </c>
      <c r="S126" s="1554">
        <v>0</v>
      </c>
      <c r="T126" s="1758">
        <f t="shared" si="84"/>
        <v>0</v>
      </c>
      <c r="U126" s="1554">
        <v>0</v>
      </c>
      <c r="V126" s="1758">
        <f t="shared" si="85"/>
        <v>0</v>
      </c>
      <c r="W126" s="1554">
        <v>0</v>
      </c>
      <c r="X126" s="1758">
        <f t="shared" si="86"/>
        <v>0</v>
      </c>
      <c r="Y126" s="1658">
        <v>0</v>
      </c>
      <c r="Z126" s="1758">
        <f t="shared" si="87"/>
        <v>0</v>
      </c>
      <c r="AA126" s="1554">
        <v>0</v>
      </c>
      <c r="AB126" s="1758">
        <f t="shared" si="88"/>
        <v>0</v>
      </c>
      <c r="AC126" s="1554">
        <v>0</v>
      </c>
      <c r="AD126" s="1758">
        <f t="shared" si="89"/>
        <v>0</v>
      </c>
    </row>
    <row r="127" spans="1:30" ht="11.25" customHeight="1">
      <c r="A127" s="2851"/>
      <c r="B127" s="1554">
        <v>107</v>
      </c>
      <c r="C127" s="1427" t="s">
        <v>1165</v>
      </c>
      <c r="D127" s="1625">
        <v>1</v>
      </c>
      <c r="E127" s="1624">
        <v>53</v>
      </c>
      <c r="F127" s="1725">
        <v>0</v>
      </c>
      <c r="G127" s="1624">
        <v>0</v>
      </c>
      <c r="H127" s="1624">
        <v>1553</v>
      </c>
      <c r="I127" s="1624">
        <f t="shared" si="80"/>
        <v>1553</v>
      </c>
      <c r="J127" s="1427">
        <v>756</v>
      </c>
      <c r="K127" s="1726">
        <f t="shared" si="81"/>
        <v>0.48679974243399871</v>
      </c>
      <c r="L127" s="1624">
        <v>0</v>
      </c>
      <c r="M127" s="1726">
        <f t="shared" si="81"/>
        <v>0</v>
      </c>
      <c r="N127" s="1554">
        <v>107</v>
      </c>
      <c r="O127" s="1727">
        <v>0</v>
      </c>
      <c r="P127" s="1726">
        <f t="shared" si="82"/>
        <v>0</v>
      </c>
      <c r="Q127" s="1427">
        <v>0</v>
      </c>
      <c r="R127" s="1726">
        <f t="shared" si="83"/>
        <v>0</v>
      </c>
      <c r="S127" s="1427">
        <v>797</v>
      </c>
      <c r="T127" s="1726">
        <f t="shared" si="84"/>
        <v>0.51320025756600129</v>
      </c>
      <c r="U127" s="1427">
        <v>0</v>
      </c>
      <c r="V127" s="1726">
        <f t="shared" si="85"/>
        <v>0</v>
      </c>
      <c r="W127" s="1427">
        <v>0</v>
      </c>
      <c r="X127" s="1726">
        <f t="shared" si="86"/>
        <v>0</v>
      </c>
      <c r="Y127" s="1624">
        <v>0</v>
      </c>
      <c r="Z127" s="1726">
        <f t="shared" si="87"/>
        <v>0</v>
      </c>
      <c r="AA127" s="1427">
        <v>0</v>
      </c>
      <c r="AB127" s="1726">
        <f t="shared" si="88"/>
        <v>0</v>
      </c>
      <c r="AC127" s="1427">
        <v>0</v>
      </c>
      <c r="AD127" s="1726">
        <f t="shared" si="89"/>
        <v>0</v>
      </c>
    </row>
    <row r="128" spans="1:30" ht="11.25" customHeight="1">
      <c r="A128" s="2851"/>
      <c r="B128" s="1436">
        <v>108</v>
      </c>
      <c r="C128" s="1436" t="s">
        <v>1166</v>
      </c>
      <c r="D128" s="1622">
        <v>2</v>
      </c>
      <c r="E128" s="1621">
        <v>52</v>
      </c>
      <c r="F128" s="1713">
        <v>108</v>
      </c>
      <c r="G128" s="1621">
        <v>0</v>
      </c>
      <c r="H128" s="1621">
        <v>1614</v>
      </c>
      <c r="I128" s="1621">
        <f t="shared" si="80"/>
        <v>1722</v>
      </c>
      <c r="J128" s="1436">
        <v>0</v>
      </c>
      <c r="K128" s="1714">
        <f t="shared" si="81"/>
        <v>0</v>
      </c>
      <c r="L128" s="1621">
        <v>0</v>
      </c>
      <c r="M128" s="1714">
        <f t="shared" si="81"/>
        <v>0</v>
      </c>
      <c r="N128" s="1436">
        <v>108</v>
      </c>
      <c r="O128" s="1715">
        <v>0</v>
      </c>
      <c r="P128" s="1714">
        <f t="shared" si="82"/>
        <v>0</v>
      </c>
      <c r="Q128" s="1436">
        <v>1384</v>
      </c>
      <c r="R128" s="1714">
        <f t="shared" si="83"/>
        <v>0.80371660859465732</v>
      </c>
      <c r="S128" s="1436">
        <v>0</v>
      </c>
      <c r="T128" s="1714">
        <f t="shared" si="84"/>
        <v>0</v>
      </c>
      <c r="U128" s="1436">
        <v>0</v>
      </c>
      <c r="V128" s="1714">
        <f t="shared" si="85"/>
        <v>0</v>
      </c>
      <c r="W128" s="1436">
        <v>0</v>
      </c>
      <c r="X128" s="1714">
        <f t="shared" si="86"/>
        <v>0</v>
      </c>
      <c r="Y128" s="1621">
        <v>0</v>
      </c>
      <c r="Z128" s="1714">
        <f t="shared" si="87"/>
        <v>0</v>
      </c>
      <c r="AA128" s="1436">
        <v>338</v>
      </c>
      <c r="AB128" s="1714">
        <f t="shared" si="88"/>
        <v>0.19628339140534262</v>
      </c>
      <c r="AC128" s="1436">
        <v>0</v>
      </c>
      <c r="AD128" s="1714">
        <f t="shared" si="89"/>
        <v>0</v>
      </c>
    </row>
    <row r="129" spans="1:30" ht="11.25" customHeight="1">
      <c r="A129" s="2851"/>
      <c r="B129" s="1560">
        <v>109</v>
      </c>
      <c r="C129" s="1459" t="s">
        <v>1167</v>
      </c>
      <c r="D129" s="1613">
        <v>2</v>
      </c>
      <c r="E129" s="1612">
        <v>114</v>
      </c>
      <c r="F129" s="1708">
        <v>1935</v>
      </c>
      <c r="G129" s="1612">
        <v>1267</v>
      </c>
      <c r="H129" s="1612">
        <v>15537</v>
      </c>
      <c r="I129" s="1612">
        <f t="shared" si="80"/>
        <v>18739</v>
      </c>
      <c r="J129" s="1459">
        <v>0</v>
      </c>
      <c r="K129" s="1709">
        <f t="shared" si="81"/>
        <v>0</v>
      </c>
      <c r="L129" s="1612">
        <v>2609</v>
      </c>
      <c r="M129" s="1709">
        <f t="shared" si="81"/>
        <v>0.13922834729708095</v>
      </c>
      <c r="N129" s="1532">
        <v>109</v>
      </c>
      <c r="O129" s="1685">
        <v>1719</v>
      </c>
      <c r="P129" s="1709">
        <f t="shared" si="82"/>
        <v>9.1733817172741344E-2</v>
      </c>
      <c r="Q129" s="1459">
        <v>0</v>
      </c>
      <c r="R129" s="1709">
        <f t="shared" si="83"/>
        <v>0</v>
      </c>
      <c r="S129" s="1459">
        <v>11735</v>
      </c>
      <c r="T129" s="1709">
        <f t="shared" si="84"/>
        <v>0.62623405731362403</v>
      </c>
      <c r="U129" s="1459">
        <v>0</v>
      </c>
      <c r="V129" s="1709">
        <f t="shared" si="85"/>
        <v>0</v>
      </c>
      <c r="W129" s="1459">
        <v>0</v>
      </c>
      <c r="X129" s="1709">
        <f t="shared" si="86"/>
        <v>0</v>
      </c>
      <c r="Y129" s="1612">
        <v>1000</v>
      </c>
      <c r="Z129" s="1709">
        <f t="shared" si="87"/>
        <v>5.3364640589145633E-2</v>
      </c>
      <c r="AA129" s="1459">
        <v>1676</v>
      </c>
      <c r="AB129" s="1709">
        <f t="shared" si="88"/>
        <v>8.9439137627408086E-2</v>
      </c>
      <c r="AC129" s="1459">
        <v>0</v>
      </c>
      <c r="AD129" s="1709">
        <f t="shared" si="89"/>
        <v>0</v>
      </c>
    </row>
    <row r="130" spans="1:30" ht="11.25" customHeight="1">
      <c r="A130" s="2851"/>
      <c r="B130" s="1443">
        <v>110</v>
      </c>
      <c r="C130" s="1443" t="s">
        <v>426</v>
      </c>
      <c r="D130" s="1620">
        <v>40</v>
      </c>
      <c r="E130" s="1619">
        <v>5612</v>
      </c>
      <c r="F130" s="1710">
        <v>42742</v>
      </c>
      <c r="G130" s="1619">
        <v>15954</v>
      </c>
      <c r="H130" s="1619">
        <v>65622</v>
      </c>
      <c r="I130" s="1619">
        <f t="shared" si="80"/>
        <v>124318</v>
      </c>
      <c r="J130" s="1443">
        <v>0</v>
      </c>
      <c r="K130" s="1711">
        <f t="shared" si="81"/>
        <v>0</v>
      </c>
      <c r="L130" s="1619">
        <v>28507</v>
      </c>
      <c r="M130" s="1711">
        <f t="shared" si="81"/>
        <v>0.22930709953506331</v>
      </c>
      <c r="N130" s="1443">
        <v>110</v>
      </c>
      <c r="O130" s="1712">
        <v>8948</v>
      </c>
      <c r="P130" s="1711">
        <f t="shared" si="82"/>
        <v>7.1976704901945007E-2</v>
      </c>
      <c r="Q130" s="1443">
        <v>0</v>
      </c>
      <c r="R130" s="1711">
        <f t="shared" si="83"/>
        <v>0</v>
      </c>
      <c r="S130" s="1443">
        <v>30041</v>
      </c>
      <c r="T130" s="1711">
        <f t="shared" si="84"/>
        <v>0.24164642288325103</v>
      </c>
      <c r="U130" s="1443">
        <v>0</v>
      </c>
      <c r="V130" s="1711">
        <f t="shared" si="85"/>
        <v>0</v>
      </c>
      <c r="W130" s="1443">
        <v>0</v>
      </c>
      <c r="X130" s="1711">
        <f t="shared" si="86"/>
        <v>0</v>
      </c>
      <c r="Y130" s="1619">
        <v>56822</v>
      </c>
      <c r="Z130" s="1711">
        <f t="shared" si="87"/>
        <v>0.45706977267974064</v>
      </c>
      <c r="AA130" s="1443">
        <v>0</v>
      </c>
      <c r="AB130" s="1711">
        <f t="shared" si="88"/>
        <v>0</v>
      </c>
      <c r="AC130" s="1443">
        <v>0</v>
      </c>
      <c r="AD130" s="1711">
        <f t="shared" si="89"/>
        <v>0</v>
      </c>
    </row>
    <row r="131" spans="1:30" ht="11.25" customHeight="1" thickBot="1">
      <c r="A131" s="2851"/>
      <c r="B131" s="1554">
        <v>111</v>
      </c>
      <c r="C131" s="1427" t="s">
        <v>1170</v>
      </c>
      <c r="D131" s="1625">
        <v>1</v>
      </c>
      <c r="E131" s="1624">
        <v>30</v>
      </c>
      <c r="F131" s="1725">
        <v>0</v>
      </c>
      <c r="G131" s="1624">
        <v>0</v>
      </c>
      <c r="H131" s="1624">
        <v>1340</v>
      </c>
      <c r="I131" s="1624">
        <f t="shared" si="80"/>
        <v>1340</v>
      </c>
      <c r="J131" s="1427">
        <v>0</v>
      </c>
      <c r="K131" s="1726">
        <f t="shared" si="81"/>
        <v>0</v>
      </c>
      <c r="L131" s="1624">
        <v>0</v>
      </c>
      <c r="M131" s="1726">
        <f t="shared" si="81"/>
        <v>0</v>
      </c>
      <c r="N131" s="1554">
        <v>111</v>
      </c>
      <c r="O131" s="1727">
        <v>0</v>
      </c>
      <c r="P131" s="1726">
        <f t="shared" si="82"/>
        <v>0</v>
      </c>
      <c r="Q131" s="1427">
        <v>0</v>
      </c>
      <c r="R131" s="1726">
        <f t="shared" si="83"/>
        <v>0</v>
      </c>
      <c r="S131" s="1427">
        <v>0</v>
      </c>
      <c r="T131" s="1726">
        <f t="shared" si="84"/>
        <v>0</v>
      </c>
      <c r="U131" s="1427">
        <v>0</v>
      </c>
      <c r="V131" s="1726">
        <f t="shared" si="85"/>
        <v>0</v>
      </c>
      <c r="W131" s="1427">
        <v>0</v>
      </c>
      <c r="X131" s="1726">
        <f t="shared" si="86"/>
        <v>0</v>
      </c>
      <c r="Y131" s="1624">
        <v>0</v>
      </c>
      <c r="Z131" s="1726">
        <f t="shared" si="87"/>
        <v>0</v>
      </c>
      <c r="AA131" s="1427">
        <v>1340</v>
      </c>
      <c r="AB131" s="1726">
        <f t="shared" si="88"/>
        <v>1</v>
      </c>
      <c r="AC131" s="1427">
        <v>0</v>
      </c>
      <c r="AD131" s="1726">
        <f t="shared" si="89"/>
        <v>0</v>
      </c>
    </row>
    <row r="132" spans="1:30" ht="11.25" customHeight="1" thickTop="1">
      <c r="A132" s="2851"/>
      <c r="B132" s="1493"/>
      <c r="C132" s="1494" t="s">
        <v>113</v>
      </c>
      <c r="D132" s="1729">
        <f>SUM(D124:D131)</f>
        <v>76</v>
      </c>
      <c r="E132" s="1730">
        <f t="shared" ref="E132:J132" si="90">SUM(E124:E131)</f>
        <v>8053</v>
      </c>
      <c r="F132" s="1730">
        <f t="shared" si="90"/>
        <v>69322.3</v>
      </c>
      <c r="G132" s="1730">
        <f t="shared" si="90"/>
        <v>38457</v>
      </c>
      <c r="H132" s="1730">
        <f t="shared" si="90"/>
        <v>164338.20000000001</v>
      </c>
      <c r="I132" s="1730">
        <f t="shared" si="90"/>
        <v>272117.5</v>
      </c>
      <c r="J132" s="1729">
        <f t="shared" si="90"/>
        <v>766.3</v>
      </c>
      <c r="K132" s="1731">
        <f t="shared" si="81"/>
        <v>2.8160629139985481E-3</v>
      </c>
      <c r="L132" s="1730">
        <f>SUM(L124:L131)</f>
        <v>37841.599999999999</v>
      </c>
      <c r="M132" s="1731">
        <f t="shared" si="81"/>
        <v>0.1390634560438046</v>
      </c>
      <c r="N132" s="1493"/>
      <c r="O132" s="1730">
        <f>SUM(O124:O131)</f>
        <v>26600.5</v>
      </c>
      <c r="P132" s="1731">
        <f t="shared" si="82"/>
        <v>9.7753727709537247E-2</v>
      </c>
      <c r="Q132" s="1729">
        <f>SUM(Q124:Q131)</f>
        <v>3383.5</v>
      </c>
      <c r="R132" s="1731">
        <f t="shared" si="83"/>
        <v>1.243396694442658E-2</v>
      </c>
      <c r="S132" s="1729">
        <f>SUM(S124:S131)</f>
        <v>103287</v>
      </c>
      <c r="T132" s="1731">
        <f t="shared" si="84"/>
        <v>0.37956765000413423</v>
      </c>
      <c r="U132" s="1729">
        <f>SUM(U124:U131)</f>
        <v>0</v>
      </c>
      <c r="V132" s="1731">
        <f t="shared" si="85"/>
        <v>0</v>
      </c>
      <c r="W132" s="1729">
        <f>SUM(W124:W131)</f>
        <v>0</v>
      </c>
      <c r="X132" s="1731">
        <f t="shared" si="86"/>
        <v>0</v>
      </c>
      <c r="Y132" s="1729">
        <f>SUM(Y124:Y131)</f>
        <v>70844.800000000003</v>
      </c>
      <c r="Z132" s="1731">
        <f t="shared" si="87"/>
        <v>0.26034635773149467</v>
      </c>
      <c r="AA132" s="1729">
        <f>SUM(AA124:AA131)</f>
        <v>29393.8</v>
      </c>
      <c r="AB132" s="1731">
        <f t="shared" si="88"/>
        <v>0.10801877865260411</v>
      </c>
      <c r="AC132" s="1729">
        <f>SUM(AC124:AC131)</f>
        <v>22614.799999999999</v>
      </c>
      <c r="AD132" s="1731">
        <f t="shared" si="89"/>
        <v>8.3106746166637574E-2</v>
      </c>
    </row>
    <row r="133" spans="1:30" ht="11.25" customHeight="1">
      <c r="A133" s="2852"/>
      <c r="B133" s="1501"/>
      <c r="C133" s="1502"/>
      <c r="D133" s="1732"/>
      <c r="E133" s="1733"/>
      <c r="F133" s="1734"/>
      <c r="G133" s="1733"/>
      <c r="H133" s="1733"/>
      <c r="I133" s="1733"/>
      <c r="J133" s="1747"/>
      <c r="K133" s="1748"/>
      <c r="L133" s="1749"/>
      <c r="M133" s="1750"/>
      <c r="N133" s="1501"/>
      <c r="O133" s="1751"/>
      <c r="P133" s="1748"/>
      <c r="Q133" s="1747"/>
      <c r="R133" s="1748"/>
      <c r="S133" s="1747"/>
      <c r="T133" s="1748"/>
      <c r="U133" s="1747"/>
      <c r="V133" s="1748"/>
      <c r="W133" s="1747"/>
      <c r="X133" s="1748"/>
      <c r="Y133" s="1749"/>
      <c r="Z133" s="1748"/>
      <c r="AA133" s="1747"/>
      <c r="AB133" s="1748"/>
      <c r="AC133" s="1747"/>
      <c r="AD133" s="1748"/>
    </row>
    <row r="134" spans="1:30" ht="11.25" customHeight="1">
      <c r="A134" s="2848" t="s">
        <v>1172</v>
      </c>
      <c r="B134" s="1443">
        <v>112</v>
      </c>
      <c r="C134" s="1443" t="s">
        <v>1173</v>
      </c>
      <c r="D134" s="1620">
        <v>0</v>
      </c>
      <c r="E134" s="1619">
        <v>0</v>
      </c>
      <c r="F134" s="1710">
        <v>0</v>
      </c>
      <c r="G134" s="1619">
        <v>0</v>
      </c>
      <c r="H134" s="1619">
        <v>1800</v>
      </c>
      <c r="I134" s="1619">
        <f t="shared" ref="I134:I142" si="91">SUM(F134:H134)</f>
        <v>1800</v>
      </c>
      <c r="J134" s="1443">
        <v>0</v>
      </c>
      <c r="K134" s="1711">
        <f t="shared" ref="K134:M143" si="92">J134/$I134</f>
        <v>0</v>
      </c>
      <c r="L134" s="1619">
        <v>0</v>
      </c>
      <c r="M134" s="1711">
        <f t="shared" si="92"/>
        <v>0</v>
      </c>
      <c r="N134" s="1443">
        <v>112</v>
      </c>
      <c r="O134" s="1712">
        <v>0</v>
      </c>
      <c r="P134" s="1711">
        <f t="shared" ref="P134:P143" si="93">O134/$I134</f>
        <v>0</v>
      </c>
      <c r="Q134" s="1443">
        <v>0</v>
      </c>
      <c r="R134" s="1711">
        <f t="shared" ref="R134:R143" si="94">Q134/$I134</f>
        <v>0</v>
      </c>
      <c r="S134" s="1443">
        <v>1800</v>
      </c>
      <c r="T134" s="1711">
        <f t="shared" ref="T134:T143" si="95">S134/$I134</f>
        <v>1</v>
      </c>
      <c r="U134" s="1443">
        <v>0</v>
      </c>
      <c r="V134" s="1711">
        <f t="shared" ref="V134:V143" si="96">U134/$I134</f>
        <v>0</v>
      </c>
      <c r="W134" s="1443">
        <v>0</v>
      </c>
      <c r="X134" s="1711">
        <f t="shared" ref="X134:X143" si="97">W134/$I134</f>
        <v>0</v>
      </c>
      <c r="Y134" s="1619">
        <v>0</v>
      </c>
      <c r="Z134" s="1711">
        <f t="shared" ref="Z134:Z143" si="98">Y134/$I134</f>
        <v>0</v>
      </c>
      <c r="AA134" s="1443">
        <v>0</v>
      </c>
      <c r="AB134" s="1711">
        <f t="shared" ref="AB134:AB143" si="99">AA134/$I134</f>
        <v>0</v>
      </c>
      <c r="AC134" s="1443">
        <v>0</v>
      </c>
      <c r="AD134" s="1711">
        <f t="shared" ref="AD134:AD143" si="100">AC134/$I134</f>
        <v>0</v>
      </c>
    </row>
    <row r="135" spans="1:30" ht="11.25" customHeight="1">
      <c r="A135" s="2846"/>
      <c r="B135" s="1572">
        <v>113</v>
      </c>
      <c r="C135" s="1669" t="s">
        <v>1174</v>
      </c>
      <c r="D135" s="1669">
        <v>1</v>
      </c>
      <c r="E135" s="1670">
        <v>620</v>
      </c>
      <c r="F135" s="1765">
        <v>550</v>
      </c>
      <c r="G135" s="1670">
        <v>0</v>
      </c>
      <c r="H135" s="1670">
        <v>2365</v>
      </c>
      <c r="I135" s="1670">
        <f t="shared" si="91"/>
        <v>2915</v>
      </c>
      <c r="J135" s="1572">
        <v>2365</v>
      </c>
      <c r="K135" s="1766">
        <f t="shared" si="92"/>
        <v>0.81132075471698117</v>
      </c>
      <c r="L135" s="1670">
        <v>0</v>
      </c>
      <c r="M135" s="1766">
        <f t="shared" si="92"/>
        <v>0</v>
      </c>
      <c r="N135" s="1572">
        <v>113</v>
      </c>
      <c r="O135" s="1767">
        <v>0</v>
      </c>
      <c r="P135" s="1766">
        <f t="shared" si="93"/>
        <v>0</v>
      </c>
      <c r="Q135" s="1572">
        <v>0</v>
      </c>
      <c r="R135" s="1766">
        <f t="shared" si="94"/>
        <v>0</v>
      </c>
      <c r="S135" s="1572">
        <v>550</v>
      </c>
      <c r="T135" s="1766">
        <f t="shared" si="95"/>
        <v>0.18867924528301888</v>
      </c>
      <c r="U135" s="1572">
        <v>0</v>
      </c>
      <c r="V135" s="1766">
        <f t="shared" si="96"/>
        <v>0</v>
      </c>
      <c r="W135" s="1572">
        <v>0</v>
      </c>
      <c r="X135" s="1766">
        <f t="shared" si="97"/>
        <v>0</v>
      </c>
      <c r="Y135" s="1670">
        <v>0</v>
      </c>
      <c r="Z135" s="1766">
        <f t="shared" si="98"/>
        <v>0</v>
      </c>
      <c r="AA135" s="1572">
        <v>0</v>
      </c>
      <c r="AB135" s="1766">
        <f t="shared" si="99"/>
        <v>0</v>
      </c>
      <c r="AC135" s="1572">
        <v>0</v>
      </c>
      <c r="AD135" s="1766">
        <f t="shared" si="100"/>
        <v>0</v>
      </c>
    </row>
    <row r="136" spans="1:30" ht="11.25" customHeight="1">
      <c r="A136" s="2846"/>
      <c r="B136" s="1459">
        <v>114</v>
      </c>
      <c r="C136" s="1579" t="s">
        <v>1175</v>
      </c>
      <c r="D136" s="1579">
        <v>10</v>
      </c>
      <c r="E136" s="1768">
        <v>1246</v>
      </c>
      <c r="F136" s="1769">
        <v>7050</v>
      </c>
      <c r="G136" s="1768">
        <v>1889</v>
      </c>
      <c r="H136" s="1768">
        <v>18272</v>
      </c>
      <c r="I136" s="1768">
        <f t="shared" si="91"/>
        <v>27211</v>
      </c>
      <c r="J136" s="1560">
        <v>0</v>
      </c>
      <c r="K136" s="1770">
        <f t="shared" si="92"/>
        <v>0</v>
      </c>
      <c r="L136" s="1768">
        <v>9993</v>
      </c>
      <c r="M136" s="1770">
        <f t="shared" si="92"/>
        <v>0.36724118922494581</v>
      </c>
      <c r="N136" s="1459">
        <v>114</v>
      </c>
      <c r="O136" s="1771">
        <v>1349</v>
      </c>
      <c r="P136" s="1770">
        <f t="shared" si="93"/>
        <v>4.9575539303957958E-2</v>
      </c>
      <c r="Q136" s="1560">
        <v>0</v>
      </c>
      <c r="R136" s="1770">
        <f t="shared" si="94"/>
        <v>0</v>
      </c>
      <c r="S136" s="1560">
        <v>13180</v>
      </c>
      <c r="T136" s="1770">
        <f t="shared" si="95"/>
        <v>0.48436294145749881</v>
      </c>
      <c r="U136" s="1560">
        <v>0</v>
      </c>
      <c r="V136" s="1770">
        <f t="shared" si="96"/>
        <v>0</v>
      </c>
      <c r="W136" s="1560">
        <v>0</v>
      </c>
      <c r="X136" s="1770">
        <f t="shared" si="97"/>
        <v>0</v>
      </c>
      <c r="Y136" s="1768">
        <v>2689</v>
      </c>
      <c r="Z136" s="1770">
        <f t="shared" si="98"/>
        <v>9.8820330013597441E-2</v>
      </c>
      <c r="AA136" s="1560">
        <v>0</v>
      </c>
      <c r="AB136" s="1770">
        <f t="shared" si="99"/>
        <v>0</v>
      </c>
      <c r="AC136" s="1560">
        <v>0</v>
      </c>
      <c r="AD136" s="1770">
        <f t="shared" si="100"/>
        <v>0</v>
      </c>
    </row>
    <row r="137" spans="1:30" ht="11.25" customHeight="1">
      <c r="A137" s="2846"/>
      <c r="B137" s="1560">
        <v>115</v>
      </c>
      <c r="C137" s="1459" t="s">
        <v>1213</v>
      </c>
      <c r="D137" s="1613">
        <v>3</v>
      </c>
      <c r="E137" s="1612">
        <v>142</v>
      </c>
      <c r="F137" s="1708">
        <v>120</v>
      </c>
      <c r="G137" s="1612">
        <v>1285</v>
      </c>
      <c r="H137" s="1612">
        <v>4272</v>
      </c>
      <c r="I137" s="1612">
        <f t="shared" si="91"/>
        <v>5677</v>
      </c>
      <c r="J137" s="1459">
        <v>0</v>
      </c>
      <c r="K137" s="1709">
        <f t="shared" si="92"/>
        <v>0</v>
      </c>
      <c r="L137" s="1612">
        <v>385</v>
      </c>
      <c r="M137" s="1709">
        <f t="shared" si="92"/>
        <v>6.7817509247842175E-2</v>
      </c>
      <c r="N137" s="1560">
        <v>115</v>
      </c>
      <c r="O137" s="1685">
        <v>0</v>
      </c>
      <c r="P137" s="1709">
        <f t="shared" si="93"/>
        <v>0</v>
      </c>
      <c r="Q137" s="1459">
        <v>0</v>
      </c>
      <c r="R137" s="1709">
        <f t="shared" si="94"/>
        <v>0</v>
      </c>
      <c r="S137" s="1459">
        <v>5292</v>
      </c>
      <c r="T137" s="1709">
        <f t="shared" si="95"/>
        <v>0.93218249075215787</v>
      </c>
      <c r="U137" s="1459">
        <v>0</v>
      </c>
      <c r="V137" s="1709">
        <f t="shared" si="96"/>
        <v>0</v>
      </c>
      <c r="W137" s="1459">
        <v>0</v>
      </c>
      <c r="X137" s="1709">
        <f t="shared" si="97"/>
        <v>0</v>
      </c>
      <c r="Y137" s="1612">
        <v>0</v>
      </c>
      <c r="Z137" s="1709">
        <f t="shared" si="98"/>
        <v>0</v>
      </c>
      <c r="AA137" s="1459">
        <v>0</v>
      </c>
      <c r="AB137" s="1709">
        <f t="shared" si="99"/>
        <v>0</v>
      </c>
      <c r="AC137" s="1459">
        <v>0</v>
      </c>
      <c r="AD137" s="1709">
        <f t="shared" si="100"/>
        <v>0</v>
      </c>
    </row>
    <row r="138" spans="1:30" ht="11.25" customHeight="1">
      <c r="A138" s="2846"/>
      <c r="B138" s="1459">
        <v>116</v>
      </c>
      <c r="C138" s="1459" t="s">
        <v>1177</v>
      </c>
      <c r="D138" s="1613">
        <v>1</v>
      </c>
      <c r="E138" s="1612">
        <v>13</v>
      </c>
      <c r="F138" s="1708">
        <v>0</v>
      </c>
      <c r="G138" s="1612">
        <v>0</v>
      </c>
      <c r="H138" s="1612">
        <v>820</v>
      </c>
      <c r="I138" s="1612">
        <f t="shared" si="91"/>
        <v>820</v>
      </c>
      <c r="J138" s="1459">
        <v>0</v>
      </c>
      <c r="K138" s="1709">
        <f t="shared" si="92"/>
        <v>0</v>
      </c>
      <c r="L138" s="1612">
        <v>0</v>
      </c>
      <c r="M138" s="1709">
        <f t="shared" si="92"/>
        <v>0</v>
      </c>
      <c r="N138" s="1459">
        <v>116</v>
      </c>
      <c r="O138" s="1685">
        <v>0</v>
      </c>
      <c r="P138" s="1709">
        <f t="shared" si="93"/>
        <v>0</v>
      </c>
      <c r="Q138" s="1459">
        <v>0</v>
      </c>
      <c r="R138" s="1709">
        <f t="shared" si="94"/>
        <v>0</v>
      </c>
      <c r="S138" s="1459">
        <v>820</v>
      </c>
      <c r="T138" s="1709">
        <f t="shared" si="95"/>
        <v>1</v>
      </c>
      <c r="U138" s="1459">
        <v>0</v>
      </c>
      <c r="V138" s="1709">
        <f t="shared" si="96"/>
        <v>0</v>
      </c>
      <c r="W138" s="1459">
        <v>0</v>
      </c>
      <c r="X138" s="1709">
        <f t="shared" si="97"/>
        <v>0</v>
      </c>
      <c r="Y138" s="1612">
        <v>0</v>
      </c>
      <c r="Z138" s="1709">
        <f t="shared" si="98"/>
        <v>0</v>
      </c>
      <c r="AA138" s="1459">
        <v>0</v>
      </c>
      <c r="AB138" s="1709">
        <f t="shared" si="99"/>
        <v>0</v>
      </c>
      <c r="AC138" s="1459">
        <v>0</v>
      </c>
      <c r="AD138" s="1709">
        <f t="shared" si="100"/>
        <v>0</v>
      </c>
    </row>
    <row r="139" spans="1:30" ht="11.25" customHeight="1">
      <c r="A139" s="2846"/>
      <c r="B139" s="1577">
        <v>117</v>
      </c>
      <c r="C139" s="1443" t="s">
        <v>1178</v>
      </c>
      <c r="D139" s="1620">
        <v>2</v>
      </c>
      <c r="E139" s="1619">
        <v>795</v>
      </c>
      <c r="F139" s="1710">
        <v>38</v>
      </c>
      <c r="G139" s="1619">
        <v>390</v>
      </c>
      <c r="H139" s="1619">
        <v>6835</v>
      </c>
      <c r="I139" s="1619">
        <f t="shared" si="91"/>
        <v>7263</v>
      </c>
      <c r="J139" s="1443">
        <v>0</v>
      </c>
      <c r="K139" s="1711">
        <f t="shared" si="92"/>
        <v>0</v>
      </c>
      <c r="L139" s="1619">
        <v>6873</v>
      </c>
      <c r="M139" s="1711">
        <f t="shared" si="92"/>
        <v>0.94630318050392404</v>
      </c>
      <c r="N139" s="1577">
        <v>117</v>
      </c>
      <c r="O139" s="1712">
        <v>390</v>
      </c>
      <c r="P139" s="1711">
        <f t="shared" si="93"/>
        <v>5.3696819496076E-2</v>
      </c>
      <c r="Q139" s="1443">
        <v>0</v>
      </c>
      <c r="R139" s="1711">
        <f t="shared" si="94"/>
        <v>0</v>
      </c>
      <c r="S139" s="1443">
        <v>0</v>
      </c>
      <c r="T139" s="1711">
        <f t="shared" si="95"/>
        <v>0</v>
      </c>
      <c r="U139" s="1443">
        <v>0</v>
      </c>
      <c r="V139" s="1711">
        <f t="shared" si="96"/>
        <v>0</v>
      </c>
      <c r="W139" s="1443">
        <v>0</v>
      </c>
      <c r="X139" s="1711">
        <f t="shared" si="97"/>
        <v>0</v>
      </c>
      <c r="Y139" s="1619">
        <v>0</v>
      </c>
      <c r="Z139" s="1711">
        <f t="shared" si="98"/>
        <v>0</v>
      </c>
      <c r="AA139" s="1443">
        <v>0</v>
      </c>
      <c r="AB139" s="1711">
        <f t="shared" si="99"/>
        <v>0</v>
      </c>
      <c r="AC139" s="1443">
        <v>0</v>
      </c>
      <c r="AD139" s="1711">
        <f t="shared" si="100"/>
        <v>0</v>
      </c>
    </row>
    <row r="140" spans="1:30" ht="11.25" customHeight="1">
      <c r="A140" s="2846"/>
      <c r="B140" s="1436">
        <v>118</v>
      </c>
      <c r="C140" s="1428" t="s">
        <v>1179</v>
      </c>
      <c r="D140" s="1678">
        <v>4</v>
      </c>
      <c r="E140" s="1676">
        <v>681</v>
      </c>
      <c r="F140" s="1716">
        <v>3870</v>
      </c>
      <c r="G140" s="1676">
        <v>1567</v>
      </c>
      <c r="H140" s="1676">
        <v>6994</v>
      </c>
      <c r="I140" s="1676">
        <f t="shared" si="91"/>
        <v>12431</v>
      </c>
      <c r="J140" s="1428">
        <v>0</v>
      </c>
      <c r="K140" s="1717">
        <f t="shared" si="92"/>
        <v>0</v>
      </c>
      <c r="L140" s="1676">
        <v>8926</v>
      </c>
      <c r="M140" s="1717">
        <f t="shared" si="92"/>
        <v>0.71804360067573003</v>
      </c>
      <c r="N140" s="1436">
        <v>118</v>
      </c>
      <c r="O140" s="1718">
        <v>0</v>
      </c>
      <c r="P140" s="1717">
        <f t="shared" si="93"/>
        <v>0</v>
      </c>
      <c r="Q140" s="1428">
        <v>0</v>
      </c>
      <c r="R140" s="1717">
        <f t="shared" si="94"/>
        <v>0</v>
      </c>
      <c r="S140" s="1428">
        <v>3505</v>
      </c>
      <c r="T140" s="1717">
        <f t="shared" si="95"/>
        <v>0.28195639932426997</v>
      </c>
      <c r="U140" s="1428">
        <v>0</v>
      </c>
      <c r="V140" s="1717">
        <f t="shared" si="96"/>
        <v>0</v>
      </c>
      <c r="W140" s="1428">
        <v>0</v>
      </c>
      <c r="X140" s="1717">
        <f t="shared" si="97"/>
        <v>0</v>
      </c>
      <c r="Y140" s="1676">
        <v>0</v>
      </c>
      <c r="Z140" s="1717">
        <f t="shared" si="98"/>
        <v>0</v>
      </c>
      <c r="AA140" s="1428">
        <v>0</v>
      </c>
      <c r="AB140" s="1717">
        <f t="shared" si="99"/>
        <v>0</v>
      </c>
      <c r="AC140" s="1428">
        <v>0</v>
      </c>
      <c r="AD140" s="1717">
        <f t="shared" si="100"/>
        <v>0</v>
      </c>
    </row>
    <row r="141" spans="1:30" ht="11.25" customHeight="1">
      <c r="A141" s="2846"/>
      <c r="B141" s="1560">
        <v>119</v>
      </c>
      <c r="C141" s="1459" t="s">
        <v>1180</v>
      </c>
      <c r="D141" s="1613">
        <v>1</v>
      </c>
      <c r="E141" s="1612">
        <v>101</v>
      </c>
      <c r="F141" s="1708">
        <v>0</v>
      </c>
      <c r="G141" s="1612">
        <v>312</v>
      </c>
      <c r="H141" s="1612">
        <v>2640</v>
      </c>
      <c r="I141" s="1612">
        <f t="shared" si="91"/>
        <v>2952</v>
      </c>
      <c r="J141" s="1571">
        <v>0</v>
      </c>
      <c r="K141" s="1709">
        <f t="shared" si="92"/>
        <v>0</v>
      </c>
      <c r="L141" s="1685">
        <v>0</v>
      </c>
      <c r="M141" s="1709">
        <f t="shared" si="92"/>
        <v>0</v>
      </c>
      <c r="N141" s="1560">
        <v>119</v>
      </c>
      <c r="O141" s="1685">
        <v>0</v>
      </c>
      <c r="P141" s="1709">
        <f t="shared" si="93"/>
        <v>0</v>
      </c>
      <c r="Q141" s="1571">
        <v>0</v>
      </c>
      <c r="R141" s="1709">
        <f t="shared" si="94"/>
        <v>0</v>
      </c>
      <c r="S141" s="1571">
        <v>2952</v>
      </c>
      <c r="T141" s="1709">
        <f t="shared" si="95"/>
        <v>1</v>
      </c>
      <c r="U141" s="1571">
        <v>0</v>
      </c>
      <c r="V141" s="1709">
        <f t="shared" si="96"/>
        <v>0</v>
      </c>
      <c r="W141" s="1571">
        <v>0</v>
      </c>
      <c r="X141" s="1709">
        <f t="shared" si="97"/>
        <v>0</v>
      </c>
      <c r="Y141" s="1685">
        <v>0</v>
      </c>
      <c r="Z141" s="1709">
        <f t="shared" si="98"/>
        <v>0</v>
      </c>
      <c r="AA141" s="1571">
        <v>0</v>
      </c>
      <c r="AB141" s="1709">
        <f t="shared" si="99"/>
        <v>0</v>
      </c>
      <c r="AC141" s="1571">
        <v>0</v>
      </c>
      <c r="AD141" s="1709">
        <f t="shared" si="100"/>
        <v>0</v>
      </c>
    </row>
    <row r="142" spans="1:30" ht="11.25" customHeight="1" thickBot="1">
      <c r="A142" s="2846"/>
      <c r="B142" s="1443">
        <v>120</v>
      </c>
      <c r="C142" s="1443" t="s">
        <v>437</v>
      </c>
      <c r="D142" s="1620">
        <v>18</v>
      </c>
      <c r="E142" s="1619">
        <v>1740</v>
      </c>
      <c r="F142" s="1710">
        <v>16583</v>
      </c>
      <c r="G142" s="1619">
        <v>12899</v>
      </c>
      <c r="H142" s="1619">
        <v>77956</v>
      </c>
      <c r="I142" s="1619">
        <f t="shared" si="91"/>
        <v>107438</v>
      </c>
      <c r="J142" s="1443">
        <v>0</v>
      </c>
      <c r="K142" s="1711">
        <f t="shared" si="92"/>
        <v>0</v>
      </c>
      <c r="L142" s="1619">
        <v>7555</v>
      </c>
      <c r="M142" s="1711">
        <f t="shared" si="92"/>
        <v>7.0319626203019417E-2</v>
      </c>
      <c r="N142" s="1443">
        <v>120</v>
      </c>
      <c r="O142" s="1712">
        <v>12734</v>
      </c>
      <c r="P142" s="1711">
        <f t="shared" si="93"/>
        <v>0.11852417208064187</v>
      </c>
      <c r="Q142" s="1443">
        <v>0</v>
      </c>
      <c r="R142" s="1711">
        <f t="shared" si="94"/>
        <v>0</v>
      </c>
      <c r="S142" s="1443">
        <v>57667</v>
      </c>
      <c r="T142" s="1711">
        <f t="shared" si="95"/>
        <v>0.53674677488411926</v>
      </c>
      <c r="U142" s="1443">
        <v>0</v>
      </c>
      <c r="V142" s="1711">
        <f t="shared" si="96"/>
        <v>0</v>
      </c>
      <c r="W142" s="1443">
        <v>0</v>
      </c>
      <c r="X142" s="1711">
        <f t="shared" si="97"/>
        <v>0</v>
      </c>
      <c r="Y142" s="1619">
        <v>6292</v>
      </c>
      <c r="Z142" s="1711">
        <f t="shared" si="98"/>
        <v>5.856400900984754E-2</v>
      </c>
      <c r="AA142" s="1443">
        <v>23190</v>
      </c>
      <c r="AB142" s="1711">
        <f t="shared" si="99"/>
        <v>0.21584541782237196</v>
      </c>
      <c r="AC142" s="1443">
        <v>0</v>
      </c>
      <c r="AD142" s="1711">
        <f t="shared" si="100"/>
        <v>0</v>
      </c>
    </row>
    <row r="143" spans="1:30" ht="11.25" customHeight="1" thickTop="1">
      <c r="A143" s="2846"/>
      <c r="B143" s="1493"/>
      <c r="C143" s="1494" t="s">
        <v>113</v>
      </c>
      <c r="D143" s="1729">
        <f>SUM(D134:D142)</f>
        <v>40</v>
      </c>
      <c r="E143" s="1730">
        <f t="shared" ref="E143:J143" si="101">SUM(E134:E142)</f>
        <v>5338</v>
      </c>
      <c r="F143" s="1730">
        <f t="shared" si="101"/>
        <v>28211</v>
      </c>
      <c r="G143" s="1730">
        <f t="shared" si="101"/>
        <v>18342</v>
      </c>
      <c r="H143" s="1730">
        <f t="shared" si="101"/>
        <v>121954</v>
      </c>
      <c r="I143" s="1730">
        <f t="shared" si="101"/>
        <v>168507</v>
      </c>
      <c r="J143" s="1729">
        <f t="shared" si="101"/>
        <v>2365</v>
      </c>
      <c r="K143" s="1731">
        <f t="shared" si="92"/>
        <v>1.403502525117651E-2</v>
      </c>
      <c r="L143" s="1730">
        <f>SUM(L134:L142)</f>
        <v>33732</v>
      </c>
      <c r="M143" s="1731">
        <f t="shared" si="92"/>
        <v>0.20018159482988837</v>
      </c>
      <c r="N143" s="1493"/>
      <c r="O143" s="1730">
        <f>SUM(O134:O142)</f>
        <v>14473</v>
      </c>
      <c r="P143" s="1731">
        <f t="shared" si="93"/>
        <v>8.5889606959948253E-2</v>
      </c>
      <c r="Q143" s="1729">
        <f>SUM(Q134:Q142)</f>
        <v>0</v>
      </c>
      <c r="R143" s="1731">
        <f t="shared" si="94"/>
        <v>0</v>
      </c>
      <c r="S143" s="1729">
        <f>SUM(S134:S142)</f>
        <v>85766</v>
      </c>
      <c r="T143" s="1731">
        <f t="shared" si="95"/>
        <v>0.50897588824203144</v>
      </c>
      <c r="U143" s="1729">
        <f>SUM(U134:U142)</f>
        <v>0</v>
      </c>
      <c r="V143" s="1731">
        <f t="shared" si="96"/>
        <v>0</v>
      </c>
      <c r="W143" s="1729">
        <f>SUM(W134:W142)</f>
        <v>0</v>
      </c>
      <c r="X143" s="1731">
        <f t="shared" si="97"/>
        <v>0</v>
      </c>
      <c r="Y143" s="1729">
        <f>SUM(Y134:Y142)</f>
        <v>8981</v>
      </c>
      <c r="Z143" s="1731">
        <f t="shared" si="98"/>
        <v>5.3297489125080859E-2</v>
      </c>
      <c r="AA143" s="1729">
        <f>SUM(AA134:AA142)</f>
        <v>23190</v>
      </c>
      <c r="AB143" s="1731">
        <f t="shared" si="99"/>
        <v>0.13762039559187453</v>
      </c>
      <c r="AC143" s="1729">
        <f>SUM(AC134:AC142)</f>
        <v>0</v>
      </c>
      <c r="AD143" s="1731">
        <f t="shared" si="100"/>
        <v>0</v>
      </c>
    </row>
    <row r="144" spans="1:30" ht="11.25" customHeight="1">
      <c r="A144" s="2849"/>
      <c r="B144" s="1501"/>
      <c r="C144" s="1502"/>
      <c r="D144" s="1732"/>
      <c r="E144" s="1733"/>
      <c r="F144" s="1734"/>
      <c r="G144" s="1733"/>
      <c r="H144" s="1733"/>
      <c r="I144" s="1733"/>
      <c r="J144" s="1747"/>
      <c r="K144" s="1748"/>
      <c r="L144" s="1749"/>
      <c r="M144" s="1750"/>
      <c r="N144" s="1501"/>
      <c r="O144" s="1751"/>
      <c r="P144" s="1748"/>
      <c r="Q144" s="1747"/>
      <c r="R144" s="1748"/>
      <c r="S144" s="1747"/>
      <c r="T144" s="1748"/>
      <c r="U144" s="1747"/>
      <c r="V144" s="1748"/>
      <c r="W144" s="1747"/>
      <c r="X144" s="1748"/>
      <c r="Y144" s="1749"/>
      <c r="Z144" s="1748"/>
      <c r="AA144" s="1747"/>
      <c r="AB144" s="1748"/>
      <c r="AC144" s="1747"/>
      <c r="AD144" s="1748"/>
    </row>
    <row r="145" spans="1:30" ht="11.25" customHeight="1">
      <c r="A145" s="2848" t="s">
        <v>1214</v>
      </c>
      <c r="B145" s="1459">
        <v>121</v>
      </c>
      <c r="C145" s="1459" t="s">
        <v>1182</v>
      </c>
      <c r="D145" s="1613">
        <v>4</v>
      </c>
      <c r="E145" s="1612">
        <v>1968</v>
      </c>
      <c r="F145" s="1708">
        <v>1827</v>
      </c>
      <c r="G145" s="1612">
        <v>1437</v>
      </c>
      <c r="H145" s="1612">
        <v>21562</v>
      </c>
      <c r="I145" s="1612">
        <f t="shared" ref="I145:I154" si="102">SUM(F145:H145)</f>
        <v>24826</v>
      </c>
      <c r="J145" s="1459">
        <v>0</v>
      </c>
      <c r="K145" s="1709">
        <f t="shared" ref="K145:M158" si="103">J145/$I145</f>
        <v>0</v>
      </c>
      <c r="L145" s="1612">
        <v>7843</v>
      </c>
      <c r="M145" s="1709">
        <f t="shared" si="103"/>
        <v>0.31591879481189078</v>
      </c>
      <c r="N145" s="1418">
        <v>121</v>
      </c>
      <c r="O145" s="1685">
        <v>0</v>
      </c>
      <c r="P145" s="1709">
        <f t="shared" ref="P145:P156" si="104">O145/$I145</f>
        <v>0</v>
      </c>
      <c r="Q145" s="1612">
        <v>0</v>
      </c>
      <c r="R145" s="1709">
        <f t="shared" ref="R145:R156" si="105">Q145/$I145</f>
        <v>0</v>
      </c>
      <c r="S145" s="1612">
        <v>16317</v>
      </c>
      <c r="T145" s="1709">
        <f t="shared" ref="T145:T156" si="106">S145/$I145</f>
        <v>0.6572544912591638</v>
      </c>
      <c r="U145" s="1459">
        <v>0</v>
      </c>
      <c r="V145" s="1709">
        <f t="shared" ref="V145:V156" si="107">U145/$I145</f>
        <v>0</v>
      </c>
      <c r="W145" s="1459">
        <v>0</v>
      </c>
      <c r="X145" s="1709">
        <f t="shared" ref="X145:X156" si="108">W145/$I145</f>
        <v>0</v>
      </c>
      <c r="Y145" s="1612">
        <v>561</v>
      </c>
      <c r="Z145" s="1709">
        <f t="shared" ref="Z145:Z156" si="109">Y145/$I145</f>
        <v>2.259727704825586E-2</v>
      </c>
      <c r="AA145" s="1459">
        <v>105</v>
      </c>
      <c r="AB145" s="1709">
        <f t="shared" ref="AB145:AB156" si="110">AA145/$I145</f>
        <v>4.2294368806895999E-3</v>
      </c>
      <c r="AC145" s="1459">
        <v>0</v>
      </c>
      <c r="AD145" s="1709">
        <f t="shared" ref="AD145:AD156" si="111">AC145/$I145</f>
        <v>0</v>
      </c>
    </row>
    <row r="146" spans="1:30" ht="11.25" customHeight="1">
      <c r="A146" s="2846"/>
      <c r="B146" s="1418">
        <v>122</v>
      </c>
      <c r="C146" s="1652" t="s">
        <v>1144</v>
      </c>
      <c r="D146" s="1652">
        <v>7</v>
      </c>
      <c r="E146" s="1653">
        <v>2870</v>
      </c>
      <c r="F146" s="1754">
        <v>871</v>
      </c>
      <c r="G146" s="1653">
        <v>4139</v>
      </c>
      <c r="H146" s="1653">
        <v>18553</v>
      </c>
      <c r="I146" s="1653">
        <f t="shared" si="102"/>
        <v>23563</v>
      </c>
      <c r="J146" s="1577">
        <v>0</v>
      </c>
      <c r="K146" s="1755">
        <f t="shared" si="103"/>
        <v>0</v>
      </c>
      <c r="L146" s="1653">
        <v>4316</v>
      </c>
      <c r="M146" s="1755">
        <f t="shared" si="103"/>
        <v>0.18316852692781055</v>
      </c>
      <c r="N146" s="1418">
        <v>122</v>
      </c>
      <c r="O146" s="1756">
        <v>1778</v>
      </c>
      <c r="P146" s="1755">
        <f t="shared" si="104"/>
        <v>7.5457284726053564E-2</v>
      </c>
      <c r="Q146" s="1577">
        <v>162</v>
      </c>
      <c r="R146" s="1755">
        <f t="shared" si="105"/>
        <v>6.8751856724525743E-3</v>
      </c>
      <c r="S146" s="1577">
        <v>17307</v>
      </c>
      <c r="T146" s="1755">
        <f t="shared" si="106"/>
        <v>0.73449900267368329</v>
      </c>
      <c r="U146" s="1577">
        <v>0</v>
      </c>
      <c r="V146" s="1755">
        <f t="shared" si="107"/>
        <v>0</v>
      </c>
      <c r="W146" s="1577">
        <v>0</v>
      </c>
      <c r="X146" s="1755">
        <f t="shared" si="108"/>
        <v>0</v>
      </c>
      <c r="Y146" s="1653">
        <v>0</v>
      </c>
      <c r="Z146" s="1755">
        <f t="shared" si="109"/>
        <v>0</v>
      </c>
      <c r="AA146" s="1577">
        <v>0</v>
      </c>
      <c r="AB146" s="1755">
        <f t="shared" si="110"/>
        <v>0</v>
      </c>
      <c r="AC146" s="1577">
        <v>0</v>
      </c>
      <c r="AD146" s="1755">
        <f t="shared" si="111"/>
        <v>0</v>
      </c>
    </row>
    <row r="147" spans="1:30" ht="11.25" customHeight="1">
      <c r="A147" s="2846"/>
      <c r="B147" s="1427">
        <v>123</v>
      </c>
      <c r="C147" s="1555" t="s">
        <v>1183</v>
      </c>
      <c r="D147" s="1555">
        <v>5</v>
      </c>
      <c r="E147" s="1658">
        <v>766</v>
      </c>
      <c r="F147" s="1757">
        <v>921</v>
      </c>
      <c r="G147" s="1658">
        <v>1080</v>
      </c>
      <c r="H147" s="1658">
        <v>10205</v>
      </c>
      <c r="I147" s="1658">
        <f t="shared" si="102"/>
        <v>12206</v>
      </c>
      <c r="J147" s="1554">
        <v>0</v>
      </c>
      <c r="K147" s="1758">
        <f t="shared" si="103"/>
        <v>0</v>
      </c>
      <c r="L147" s="1658">
        <v>71</v>
      </c>
      <c r="M147" s="1758">
        <f t="shared" si="103"/>
        <v>5.8168114042274292E-3</v>
      </c>
      <c r="N147" s="1428">
        <v>123</v>
      </c>
      <c r="O147" s="1759">
        <v>300</v>
      </c>
      <c r="P147" s="1758">
        <f t="shared" si="104"/>
        <v>2.4578076355890547E-2</v>
      </c>
      <c r="Q147" s="1554">
        <v>475</v>
      </c>
      <c r="R147" s="1758">
        <f t="shared" si="105"/>
        <v>3.8915287563493363E-2</v>
      </c>
      <c r="S147" s="1554">
        <v>11360</v>
      </c>
      <c r="T147" s="1758">
        <f t="shared" si="106"/>
        <v>0.93068982467638861</v>
      </c>
      <c r="U147" s="1554">
        <v>0</v>
      </c>
      <c r="V147" s="1758">
        <f t="shared" si="107"/>
        <v>0</v>
      </c>
      <c r="W147" s="1554">
        <v>0</v>
      </c>
      <c r="X147" s="1758">
        <f t="shared" si="108"/>
        <v>0</v>
      </c>
      <c r="Y147" s="1658">
        <v>0</v>
      </c>
      <c r="Z147" s="1758">
        <f t="shared" si="109"/>
        <v>0</v>
      </c>
      <c r="AA147" s="1554">
        <v>0</v>
      </c>
      <c r="AB147" s="1758">
        <f t="shared" si="110"/>
        <v>0</v>
      </c>
      <c r="AC147" s="1554">
        <v>0</v>
      </c>
      <c r="AD147" s="1758">
        <f t="shared" si="111"/>
        <v>0</v>
      </c>
    </row>
    <row r="148" spans="1:30" ht="11.25" customHeight="1">
      <c r="A148" s="2846"/>
      <c r="B148" s="1436">
        <v>124</v>
      </c>
      <c r="C148" s="1436" t="s">
        <v>1184</v>
      </c>
      <c r="D148" s="1622">
        <v>1</v>
      </c>
      <c r="E148" s="1621">
        <v>1250</v>
      </c>
      <c r="F148" s="1713">
        <v>10000</v>
      </c>
      <c r="G148" s="1621">
        <v>10000</v>
      </c>
      <c r="H148" s="1621">
        <v>5460</v>
      </c>
      <c r="I148" s="1621">
        <f t="shared" si="102"/>
        <v>25460</v>
      </c>
      <c r="J148" s="1436">
        <v>0</v>
      </c>
      <c r="K148" s="1714">
        <f t="shared" si="103"/>
        <v>0</v>
      </c>
      <c r="L148" s="1621">
        <v>0</v>
      </c>
      <c r="M148" s="1714">
        <f t="shared" si="103"/>
        <v>0</v>
      </c>
      <c r="N148" s="1436">
        <v>124</v>
      </c>
      <c r="O148" s="1715">
        <v>0</v>
      </c>
      <c r="P148" s="1714">
        <f t="shared" si="104"/>
        <v>0</v>
      </c>
      <c r="Q148" s="1436">
        <v>0</v>
      </c>
      <c r="R148" s="1714">
        <f t="shared" si="105"/>
        <v>0</v>
      </c>
      <c r="S148" s="1436">
        <v>0</v>
      </c>
      <c r="T148" s="1714">
        <f t="shared" si="106"/>
        <v>0</v>
      </c>
      <c r="U148" s="1436">
        <v>0</v>
      </c>
      <c r="V148" s="1714">
        <f t="shared" si="107"/>
        <v>0</v>
      </c>
      <c r="W148" s="1436">
        <v>0</v>
      </c>
      <c r="X148" s="1714">
        <f t="shared" si="108"/>
        <v>0</v>
      </c>
      <c r="Y148" s="1621">
        <v>12730</v>
      </c>
      <c r="Z148" s="1714">
        <f t="shared" si="109"/>
        <v>0.5</v>
      </c>
      <c r="AA148" s="1436">
        <v>12730</v>
      </c>
      <c r="AB148" s="1714">
        <f t="shared" si="110"/>
        <v>0.5</v>
      </c>
      <c r="AC148" s="1436">
        <v>0</v>
      </c>
      <c r="AD148" s="1714">
        <f t="shared" si="111"/>
        <v>0</v>
      </c>
    </row>
    <row r="149" spans="1:30" ht="11.25" customHeight="1">
      <c r="A149" s="2846"/>
      <c r="B149" s="1443">
        <v>125</v>
      </c>
      <c r="C149" s="1443" t="s">
        <v>1185</v>
      </c>
      <c r="D149" s="1620">
        <v>3</v>
      </c>
      <c r="E149" s="1619">
        <v>1289</v>
      </c>
      <c r="F149" s="1710">
        <v>850</v>
      </c>
      <c r="G149" s="1619">
        <v>700</v>
      </c>
      <c r="H149" s="1619">
        <v>8446</v>
      </c>
      <c r="I149" s="1619">
        <f t="shared" si="102"/>
        <v>9996</v>
      </c>
      <c r="J149" s="1443">
        <v>1050</v>
      </c>
      <c r="K149" s="1711">
        <f t="shared" si="103"/>
        <v>0.10504201680672269</v>
      </c>
      <c r="L149" s="1619">
        <v>0</v>
      </c>
      <c r="M149" s="1711">
        <f t="shared" si="103"/>
        <v>0</v>
      </c>
      <c r="N149" s="1443">
        <v>125</v>
      </c>
      <c r="O149" s="1712">
        <v>0</v>
      </c>
      <c r="P149" s="1711">
        <f t="shared" si="104"/>
        <v>0</v>
      </c>
      <c r="Q149" s="1443">
        <v>0</v>
      </c>
      <c r="R149" s="1711">
        <f t="shared" si="105"/>
        <v>0</v>
      </c>
      <c r="S149" s="1443">
        <v>8946</v>
      </c>
      <c r="T149" s="1711">
        <f t="shared" si="106"/>
        <v>0.89495798319327735</v>
      </c>
      <c r="U149" s="1443">
        <v>0</v>
      </c>
      <c r="V149" s="1711">
        <f t="shared" si="107"/>
        <v>0</v>
      </c>
      <c r="W149" s="1443">
        <v>0</v>
      </c>
      <c r="X149" s="1711">
        <f t="shared" si="108"/>
        <v>0</v>
      </c>
      <c r="Y149" s="1619">
        <v>0</v>
      </c>
      <c r="Z149" s="1711">
        <f t="shared" si="109"/>
        <v>0</v>
      </c>
      <c r="AA149" s="1443">
        <v>0</v>
      </c>
      <c r="AB149" s="1711">
        <f t="shared" si="110"/>
        <v>0</v>
      </c>
      <c r="AC149" s="1443">
        <v>700</v>
      </c>
      <c r="AD149" s="1711">
        <f t="shared" si="111"/>
        <v>7.0028011204481794E-2</v>
      </c>
    </row>
    <row r="150" spans="1:30" ht="11.25" customHeight="1">
      <c r="A150" s="2846"/>
      <c r="B150" s="1436">
        <v>126</v>
      </c>
      <c r="C150" s="1436" t="s">
        <v>1186</v>
      </c>
      <c r="D150" s="1622">
        <v>1</v>
      </c>
      <c r="E150" s="1621">
        <v>151</v>
      </c>
      <c r="F150" s="1713">
        <v>600</v>
      </c>
      <c r="G150" s="1621">
        <v>0</v>
      </c>
      <c r="H150" s="1621">
        <v>802</v>
      </c>
      <c r="I150" s="1621">
        <f t="shared" si="102"/>
        <v>1402</v>
      </c>
      <c r="J150" s="1436">
        <v>0</v>
      </c>
      <c r="K150" s="1714">
        <f t="shared" si="103"/>
        <v>0</v>
      </c>
      <c r="L150" s="1621">
        <v>0</v>
      </c>
      <c r="M150" s="1714">
        <f t="shared" si="103"/>
        <v>0</v>
      </c>
      <c r="N150" s="1436">
        <v>126</v>
      </c>
      <c r="O150" s="1715">
        <v>0</v>
      </c>
      <c r="P150" s="1714">
        <f t="shared" si="104"/>
        <v>0</v>
      </c>
      <c r="Q150" s="1436">
        <v>0</v>
      </c>
      <c r="R150" s="1714">
        <f t="shared" si="105"/>
        <v>0</v>
      </c>
      <c r="S150" s="1436">
        <v>952</v>
      </c>
      <c r="T150" s="1714">
        <f t="shared" si="106"/>
        <v>0.67902995720399428</v>
      </c>
      <c r="U150" s="1436">
        <v>0</v>
      </c>
      <c r="V150" s="1714">
        <f t="shared" si="107"/>
        <v>0</v>
      </c>
      <c r="W150" s="1436">
        <v>0</v>
      </c>
      <c r="X150" s="1714">
        <f t="shared" si="108"/>
        <v>0</v>
      </c>
      <c r="Y150" s="1621">
        <v>450</v>
      </c>
      <c r="Z150" s="1714">
        <f t="shared" si="109"/>
        <v>0.32097004279600572</v>
      </c>
      <c r="AA150" s="1436">
        <v>0</v>
      </c>
      <c r="AB150" s="1714">
        <f t="shared" si="110"/>
        <v>0</v>
      </c>
      <c r="AC150" s="1436">
        <v>0</v>
      </c>
      <c r="AD150" s="1714">
        <f t="shared" si="111"/>
        <v>0</v>
      </c>
    </row>
    <row r="151" spans="1:30" ht="11.25" customHeight="1">
      <c r="A151" s="2846"/>
      <c r="B151" s="1443">
        <v>127</v>
      </c>
      <c r="C151" s="1443" t="s">
        <v>1187</v>
      </c>
      <c r="D151" s="1620">
        <v>2</v>
      </c>
      <c r="E151" s="1619">
        <v>220</v>
      </c>
      <c r="F151" s="1710">
        <v>407</v>
      </c>
      <c r="G151" s="1619">
        <v>2842</v>
      </c>
      <c r="H151" s="1619">
        <v>7230</v>
      </c>
      <c r="I151" s="1619">
        <f t="shared" si="102"/>
        <v>10479</v>
      </c>
      <c r="J151" s="1443">
        <v>0</v>
      </c>
      <c r="K151" s="1711">
        <f t="shared" si="103"/>
        <v>0</v>
      </c>
      <c r="L151" s="1619">
        <v>0</v>
      </c>
      <c r="M151" s="1711">
        <f t="shared" si="103"/>
        <v>0</v>
      </c>
      <c r="N151" s="1443">
        <v>127</v>
      </c>
      <c r="O151" s="1712">
        <v>0</v>
      </c>
      <c r="P151" s="1711">
        <f t="shared" si="104"/>
        <v>0</v>
      </c>
      <c r="Q151" s="1443">
        <v>0</v>
      </c>
      <c r="R151" s="1711">
        <f t="shared" si="105"/>
        <v>0</v>
      </c>
      <c r="S151" s="1443">
        <v>9074</v>
      </c>
      <c r="T151" s="1711">
        <f t="shared" si="106"/>
        <v>0.86592232083214049</v>
      </c>
      <c r="U151" s="1443">
        <v>0</v>
      </c>
      <c r="V151" s="1711">
        <f t="shared" si="107"/>
        <v>0</v>
      </c>
      <c r="W151" s="1443">
        <v>0</v>
      </c>
      <c r="X151" s="1711">
        <f t="shared" si="108"/>
        <v>0</v>
      </c>
      <c r="Y151" s="1619">
        <v>950</v>
      </c>
      <c r="Z151" s="1711">
        <f t="shared" si="109"/>
        <v>9.0657505487164808E-2</v>
      </c>
      <c r="AA151" s="1443">
        <v>455</v>
      </c>
      <c r="AB151" s="1711">
        <f t="shared" si="110"/>
        <v>4.3420173680694722E-2</v>
      </c>
      <c r="AC151" s="1443">
        <v>0</v>
      </c>
      <c r="AD151" s="1711">
        <f t="shared" si="111"/>
        <v>0</v>
      </c>
    </row>
    <row r="152" spans="1:30" ht="11.25" customHeight="1">
      <c r="A152" s="2846"/>
      <c r="B152" s="1427">
        <v>128</v>
      </c>
      <c r="C152" s="1443" t="s">
        <v>1188</v>
      </c>
      <c r="D152" s="1620">
        <v>5</v>
      </c>
      <c r="E152" s="1619">
        <v>259</v>
      </c>
      <c r="F152" s="1710">
        <v>1370</v>
      </c>
      <c r="G152" s="1619">
        <v>10</v>
      </c>
      <c r="H152" s="1619">
        <v>8509</v>
      </c>
      <c r="I152" s="1619">
        <f t="shared" si="102"/>
        <v>9889</v>
      </c>
      <c r="J152" s="1443">
        <v>0</v>
      </c>
      <c r="K152" s="1711">
        <f t="shared" si="103"/>
        <v>0</v>
      </c>
      <c r="L152" s="1619">
        <v>0</v>
      </c>
      <c r="M152" s="1711">
        <f t="shared" si="103"/>
        <v>0</v>
      </c>
      <c r="N152" s="1427">
        <v>128</v>
      </c>
      <c r="O152" s="1712">
        <v>0</v>
      </c>
      <c r="P152" s="1711">
        <f t="shared" si="104"/>
        <v>0</v>
      </c>
      <c r="Q152" s="1443">
        <v>0</v>
      </c>
      <c r="R152" s="1711">
        <f t="shared" si="105"/>
        <v>0</v>
      </c>
      <c r="S152" s="1443">
        <v>9889</v>
      </c>
      <c r="T152" s="1711">
        <f t="shared" si="106"/>
        <v>1</v>
      </c>
      <c r="U152" s="1443">
        <v>0</v>
      </c>
      <c r="V152" s="1711">
        <f t="shared" si="107"/>
        <v>0</v>
      </c>
      <c r="W152" s="1443">
        <v>0</v>
      </c>
      <c r="X152" s="1711">
        <f t="shared" si="108"/>
        <v>0</v>
      </c>
      <c r="Y152" s="1619">
        <v>0</v>
      </c>
      <c r="Z152" s="1711">
        <f t="shared" si="109"/>
        <v>0</v>
      </c>
      <c r="AA152" s="1443">
        <v>0</v>
      </c>
      <c r="AB152" s="1711">
        <f t="shared" si="110"/>
        <v>0</v>
      </c>
      <c r="AC152" s="1443">
        <v>0</v>
      </c>
      <c r="AD152" s="1711">
        <f t="shared" si="111"/>
        <v>0</v>
      </c>
    </row>
    <row r="153" spans="1:30" ht="11.25" customHeight="1">
      <c r="A153" s="2846"/>
      <c r="B153" s="1427">
        <v>129</v>
      </c>
      <c r="C153" s="1427" t="s">
        <v>1189</v>
      </c>
      <c r="D153" s="1625">
        <v>2</v>
      </c>
      <c r="E153" s="1624">
        <v>63</v>
      </c>
      <c r="F153" s="1725">
        <v>412</v>
      </c>
      <c r="G153" s="1624">
        <v>11</v>
      </c>
      <c r="H153" s="1624">
        <v>2416</v>
      </c>
      <c r="I153" s="1624">
        <f t="shared" si="102"/>
        <v>2839</v>
      </c>
      <c r="J153" s="1427">
        <v>0</v>
      </c>
      <c r="K153" s="1726">
        <f t="shared" si="103"/>
        <v>0</v>
      </c>
      <c r="L153" s="1624">
        <v>0</v>
      </c>
      <c r="M153" s="1726">
        <f t="shared" si="103"/>
        <v>0</v>
      </c>
      <c r="N153" s="1427">
        <v>129</v>
      </c>
      <c r="O153" s="1727">
        <v>0</v>
      </c>
      <c r="P153" s="1726">
        <f t="shared" si="104"/>
        <v>0</v>
      </c>
      <c r="Q153" s="1427">
        <v>0</v>
      </c>
      <c r="R153" s="1726">
        <f t="shared" si="105"/>
        <v>0</v>
      </c>
      <c r="S153" s="1427">
        <v>2839</v>
      </c>
      <c r="T153" s="1726">
        <f t="shared" si="106"/>
        <v>1</v>
      </c>
      <c r="U153" s="1427">
        <v>0</v>
      </c>
      <c r="V153" s="1726">
        <f t="shared" si="107"/>
        <v>0</v>
      </c>
      <c r="W153" s="1427">
        <v>0</v>
      </c>
      <c r="X153" s="1726">
        <f t="shared" si="108"/>
        <v>0</v>
      </c>
      <c r="Y153" s="1624">
        <v>0</v>
      </c>
      <c r="Z153" s="1726">
        <f t="shared" si="109"/>
        <v>0</v>
      </c>
      <c r="AA153" s="1427">
        <v>0</v>
      </c>
      <c r="AB153" s="1726">
        <f t="shared" si="110"/>
        <v>0</v>
      </c>
      <c r="AC153" s="1427">
        <v>0</v>
      </c>
      <c r="AD153" s="1726">
        <f t="shared" si="111"/>
        <v>0</v>
      </c>
    </row>
    <row r="154" spans="1:30" ht="11.25" customHeight="1">
      <c r="A154" s="2846"/>
      <c r="B154" s="1436">
        <v>130</v>
      </c>
      <c r="C154" s="1436" t="s">
        <v>1190</v>
      </c>
      <c r="D154" s="1622">
        <v>1</v>
      </c>
      <c r="E154" s="1621">
        <v>30</v>
      </c>
      <c r="F154" s="1713">
        <v>618</v>
      </c>
      <c r="G154" s="1621">
        <v>0</v>
      </c>
      <c r="H154" s="1621">
        <v>1088</v>
      </c>
      <c r="I154" s="1621">
        <f t="shared" si="102"/>
        <v>1706</v>
      </c>
      <c r="J154" s="1436">
        <v>0</v>
      </c>
      <c r="K154" s="1714">
        <f t="shared" si="103"/>
        <v>0</v>
      </c>
      <c r="L154" s="1621">
        <v>0</v>
      </c>
      <c r="M154" s="1714">
        <f t="shared" si="103"/>
        <v>0</v>
      </c>
      <c r="N154" s="1436">
        <v>130</v>
      </c>
      <c r="O154" s="1715">
        <v>0</v>
      </c>
      <c r="P154" s="1714">
        <f t="shared" si="104"/>
        <v>0</v>
      </c>
      <c r="Q154" s="1436">
        <v>0</v>
      </c>
      <c r="R154" s="1714">
        <f t="shared" si="105"/>
        <v>0</v>
      </c>
      <c r="S154" s="1436">
        <v>1706</v>
      </c>
      <c r="T154" s="1714">
        <f t="shared" si="106"/>
        <v>1</v>
      </c>
      <c r="U154" s="1436">
        <v>0</v>
      </c>
      <c r="V154" s="1714">
        <f t="shared" si="107"/>
        <v>0</v>
      </c>
      <c r="W154" s="1436">
        <v>0</v>
      </c>
      <c r="X154" s="1714">
        <f t="shared" si="108"/>
        <v>0</v>
      </c>
      <c r="Y154" s="1621">
        <v>0</v>
      </c>
      <c r="Z154" s="1714">
        <f t="shared" si="109"/>
        <v>0</v>
      </c>
      <c r="AA154" s="1436">
        <v>0</v>
      </c>
      <c r="AB154" s="1714">
        <f t="shared" si="110"/>
        <v>0</v>
      </c>
      <c r="AC154" s="1436">
        <v>0</v>
      </c>
      <c r="AD154" s="1714">
        <f t="shared" si="111"/>
        <v>0</v>
      </c>
    </row>
    <row r="155" spans="1:30" ht="11.25" customHeight="1" thickBot="1">
      <c r="A155" s="2846"/>
      <c r="B155" s="1443">
        <v>131</v>
      </c>
      <c r="C155" s="1443" t="s">
        <v>1191</v>
      </c>
      <c r="D155" s="1620">
        <v>22</v>
      </c>
      <c r="E155" s="1619">
        <v>1432</v>
      </c>
      <c r="F155" s="1710">
        <v>19629</v>
      </c>
      <c r="G155" s="1619">
        <v>3729</v>
      </c>
      <c r="H155" s="1619">
        <v>41626</v>
      </c>
      <c r="I155" s="1619">
        <f>SUM(F155:H155)</f>
        <v>64984</v>
      </c>
      <c r="J155" s="1443">
        <v>2198</v>
      </c>
      <c r="K155" s="1711">
        <f t="shared" si="103"/>
        <v>3.3823710451803518E-2</v>
      </c>
      <c r="L155" s="1619">
        <v>0</v>
      </c>
      <c r="M155" s="1711">
        <f t="shared" si="103"/>
        <v>0</v>
      </c>
      <c r="N155" s="1443">
        <v>131</v>
      </c>
      <c r="O155" s="1712">
        <v>0</v>
      </c>
      <c r="P155" s="1711">
        <f t="shared" si="104"/>
        <v>0</v>
      </c>
      <c r="Q155" s="1443">
        <v>0</v>
      </c>
      <c r="R155" s="1711">
        <f t="shared" si="105"/>
        <v>0</v>
      </c>
      <c r="S155" s="1443">
        <v>41758</v>
      </c>
      <c r="T155" s="1711">
        <f t="shared" si="106"/>
        <v>0.64258894497106978</v>
      </c>
      <c r="U155" s="1443">
        <v>0</v>
      </c>
      <c r="V155" s="1711">
        <f t="shared" si="107"/>
        <v>0</v>
      </c>
      <c r="W155" s="1443">
        <v>0</v>
      </c>
      <c r="X155" s="1711">
        <f t="shared" si="108"/>
        <v>0</v>
      </c>
      <c r="Y155" s="1619">
        <v>20931</v>
      </c>
      <c r="Z155" s="1711">
        <f t="shared" si="109"/>
        <v>0.32209466945709714</v>
      </c>
      <c r="AA155" s="1443">
        <v>97</v>
      </c>
      <c r="AB155" s="1711">
        <f t="shared" si="110"/>
        <v>1.4926751200295457E-3</v>
      </c>
      <c r="AC155" s="1443">
        <v>8289</v>
      </c>
      <c r="AD155" s="1711">
        <f t="shared" si="111"/>
        <v>0.12755447494767944</v>
      </c>
    </row>
    <row r="156" spans="1:30" ht="11.25" customHeight="1" thickTop="1">
      <c r="A156" s="2846"/>
      <c r="B156" s="1493"/>
      <c r="C156" s="1494" t="s">
        <v>113</v>
      </c>
      <c r="D156" s="1729">
        <f>SUM(D145:D155)</f>
        <v>53</v>
      </c>
      <c r="E156" s="1730">
        <f t="shared" ref="E156:J156" si="112">SUM(E145:E155)</f>
        <v>10298</v>
      </c>
      <c r="F156" s="1730">
        <f t="shared" si="112"/>
        <v>37505</v>
      </c>
      <c r="G156" s="1730">
        <f t="shared" si="112"/>
        <v>23948</v>
      </c>
      <c r="H156" s="1730">
        <f t="shared" si="112"/>
        <v>125897</v>
      </c>
      <c r="I156" s="1730">
        <f t="shared" si="112"/>
        <v>187350</v>
      </c>
      <c r="J156" s="1729">
        <f t="shared" si="112"/>
        <v>3248</v>
      </c>
      <c r="K156" s="1731">
        <f t="shared" si="103"/>
        <v>1.7336535895382973E-2</v>
      </c>
      <c r="L156" s="1730">
        <f>SUM(L145:L155)</f>
        <v>12230</v>
      </c>
      <c r="M156" s="1731">
        <f t="shared" si="103"/>
        <v>6.527888977848946E-2</v>
      </c>
      <c r="N156" s="1493"/>
      <c r="O156" s="1730">
        <f>SUM(O145:O155)</f>
        <v>2078</v>
      </c>
      <c r="P156" s="1731">
        <f t="shared" si="104"/>
        <v>1.1091539898585535E-2</v>
      </c>
      <c r="Q156" s="1729">
        <f>SUM(Q145:Q155)</f>
        <v>637</v>
      </c>
      <c r="R156" s="1731">
        <f t="shared" si="105"/>
        <v>3.4000533760341605E-3</v>
      </c>
      <c r="S156" s="1729">
        <f>SUM(S145:S155)</f>
        <v>120148</v>
      </c>
      <c r="T156" s="1731">
        <f t="shared" si="106"/>
        <v>0.64130237523352018</v>
      </c>
      <c r="U156" s="1729">
        <f>SUM(U145:U155)</f>
        <v>0</v>
      </c>
      <c r="V156" s="1731">
        <f t="shared" si="107"/>
        <v>0</v>
      </c>
      <c r="W156" s="1729">
        <f>SUM(W145:W155)</f>
        <v>0</v>
      </c>
      <c r="X156" s="1731">
        <f t="shared" si="108"/>
        <v>0</v>
      </c>
      <c r="Y156" s="1729">
        <f>SUM(Y145:Y155)</f>
        <v>35622</v>
      </c>
      <c r="Z156" s="1731">
        <f t="shared" si="109"/>
        <v>0.19013610888710969</v>
      </c>
      <c r="AA156" s="1729">
        <f>SUM(AA145:AA155)</f>
        <v>13387</v>
      </c>
      <c r="AB156" s="1731">
        <f t="shared" si="110"/>
        <v>7.1454496930878034E-2</v>
      </c>
      <c r="AC156" s="1729">
        <f>SUM(AC145:AC155)</f>
        <v>8989</v>
      </c>
      <c r="AD156" s="1731">
        <f t="shared" si="111"/>
        <v>4.7979717107018947E-2</v>
      </c>
    </row>
    <row r="157" spans="1:30" ht="11.25" customHeight="1" thickBot="1">
      <c r="A157" s="1690"/>
      <c r="B157" s="1585"/>
      <c r="C157" s="1586"/>
      <c r="D157" s="1772"/>
      <c r="E157" s="1773"/>
      <c r="F157" s="1774"/>
      <c r="G157" s="1773"/>
      <c r="H157" s="1773"/>
      <c r="I157" s="1773"/>
      <c r="J157" s="1775"/>
      <c r="K157" s="1776"/>
      <c r="L157" s="1773"/>
      <c r="M157" s="1777"/>
      <c r="N157" s="1585"/>
      <c r="O157" s="1778"/>
      <c r="P157" s="1776"/>
      <c r="Q157" s="1775"/>
      <c r="R157" s="1776"/>
      <c r="S157" s="1775"/>
      <c r="T157" s="1776"/>
      <c r="U157" s="1775"/>
      <c r="V157" s="1776"/>
      <c r="W157" s="1775"/>
      <c r="X157" s="1776"/>
      <c r="Y157" s="1773"/>
      <c r="Z157" s="1776"/>
      <c r="AA157" s="1775"/>
      <c r="AB157" s="1776"/>
      <c r="AC157" s="1775"/>
      <c r="AD157" s="1775"/>
    </row>
    <row r="158" spans="1:30" ht="11.25" customHeight="1" thickTop="1">
      <c r="A158" s="1591" t="s">
        <v>779</v>
      </c>
      <c r="B158" s="1592"/>
      <c r="C158" s="1593" t="s">
        <v>113</v>
      </c>
      <c r="D158" s="1779">
        <f>D33+D38+D56+D79+D92+D113+D122+D132+D143+D156</f>
        <v>766</v>
      </c>
      <c r="E158" s="1779">
        <f t="shared" ref="E158:J158" si="113">E33+E38+E56+E79+E92+E113+E122+E132+E143+E156</f>
        <v>98482.7</v>
      </c>
      <c r="F158" s="1779">
        <f t="shared" si="113"/>
        <v>418984.8</v>
      </c>
      <c r="G158" s="1779">
        <f t="shared" si="113"/>
        <v>366067</v>
      </c>
      <c r="H158" s="1779">
        <f t="shared" si="113"/>
        <v>2325341.7199999997</v>
      </c>
      <c r="I158" s="1779">
        <f t="shared" si="113"/>
        <v>3110393.52</v>
      </c>
      <c r="J158" s="1779">
        <f t="shared" si="113"/>
        <v>53815.3</v>
      </c>
      <c r="K158" s="1780">
        <f t="shared" si="103"/>
        <v>1.7301765726415223E-2</v>
      </c>
      <c r="L158" s="1779">
        <f>L33+L38+L56+L79+L92+L113+L122+L132+L143+L156</f>
        <v>701029.2</v>
      </c>
      <c r="M158" s="1780">
        <f t="shared" si="103"/>
        <v>0.22538279979441314</v>
      </c>
      <c r="N158" s="1592"/>
      <c r="O158" s="1779">
        <f>O33+O38+O56+O79+O92+O113+O122+O132+O143+O156</f>
        <v>150717.41999999998</v>
      </c>
      <c r="P158" s="1780">
        <f t="shared" ref="P158" si="114">O158/$I158</f>
        <v>4.8456061598276472E-2</v>
      </c>
      <c r="Q158" s="1779">
        <f>Q33+Q38+Q56+Q79+Q92+Q113+Q122+Q132+Q143+Q156</f>
        <v>22030.5</v>
      </c>
      <c r="R158" s="1780">
        <f t="shared" ref="R158" si="115">Q158/$I158</f>
        <v>7.0828658362174059E-3</v>
      </c>
      <c r="S158" s="1779">
        <f>S33+S38+S56+S79+S92+S113+S122+S132+S143+S156</f>
        <v>1728179</v>
      </c>
      <c r="T158" s="1780">
        <f t="shared" ref="T158" si="116">S158/$I158</f>
        <v>0.55561426195358077</v>
      </c>
      <c r="U158" s="1779">
        <f>U33+U38+U56+U79+U92+U113+U122+U132+U143+U156</f>
        <v>1456</v>
      </c>
      <c r="V158" s="1780">
        <f t="shared" ref="V158" si="117">U158/$I158</f>
        <v>4.6810797110971347E-4</v>
      </c>
      <c r="W158" s="1779">
        <f>W33+W38+W56+W79+W92+W113+W122+W132+W143+W156</f>
        <v>0</v>
      </c>
      <c r="X158" s="1780">
        <f t="shared" ref="X158" si="118">W158/$I158</f>
        <v>0</v>
      </c>
      <c r="Y158" s="1779">
        <f>Y33+Y38+Y56+Y79+Y92+Y113+Y122+Y132+Y143+Y156</f>
        <v>321845.3</v>
      </c>
      <c r="Z158" s="1780">
        <f t="shared" ref="Z158" si="119">Y158/$I158</f>
        <v>0.10347414175425622</v>
      </c>
      <c r="AA158" s="1779">
        <f>AA33+AA38+AA56+AA79+AA92+AA113+AA122+AA132+AA143+AA156</f>
        <v>131320.79999999999</v>
      </c>
      <c r="AB158" s="1780">
        <f t="shared" ref="AB158" si="120">AA158/$I158</f>
        <v>4.2219995365731081E-2</v>
      </c>
      <c r="AC158" s="1781">
        <f>AC33+AC38+AC56+AC79+AC92+AC113+AC122+AC132+AC143+AC156</f>
        <v>154683.19999999998</v>
      </c>
      <c r="AD158" s="1780">
        <f t="shared" ref="AD158" si="121">AC158/$I158</f>
        <v>4.9731070684586556E-2</v>
      </c>
    </row>
    <row r="159" spans="1:30" ht="11.25" customHeight="1">
      <c r="AC159" s="1416"/>
    </row>
    <row r="160" spans="1:30" ht="11.25" customHeight="1"/>
    <row r="161" spans="9:9" ht="11.25" customHeight="1">
      <c r="I161" s="1784"/>
    </row>
    <row r="162" spans="9:9" ht="11.25" customHeight="1"/>
    <row r="163" spans="9:9" ht="11.25" customHeight="1"/>
    <row r="164" spans="9:9" ht="11.25" customHeight="1"/>
    <row r="165" spans="9:9" ht="11.25" customHeight="1"/>
  </sheetData>
  <mergeCells count="30">
    <mergeCell ref="AC3:AD5"/>
    <mergeCell ref="J4:K5"/>
    <mergeCell ref="L4:M5"/>
    <mergeCell ref="O4:P5"/>
    <mergeCell ref="Q4:R5"/>
    <mergeCell ref="S4:T5"/>
    <mergeCell ref="A35:A39"/>
    <mergeCell ref="H3:H6"/>
    <mergeCell ref="I3:I6"/>
    <mergeCell ref="J3:M3"/>
    <mergeCell ref="O3:AB3"/>
    <mergeCell ref="A3:A6"/>
    <mergeCell ref="B3:B6"/>
    <mergeCell ref="C3:C6"/>
    <mergeCell ref="D3:E5"/>
    <mergeCell ref="F3:F6"/>
    <mergeCell ref="G3:G6"/>
    <mergeCell ref="U4:V5"/>
    <mergeCell ref="W4:X5"/>
    <mergeCell ref="Y4:Z5"/>
    <mergeCell ref="AA4:AB5"/>
    <mergeCell ref="A7:A34"/>
    <mergeCell ref="A134:A144"/>
    <mergeCell ref="A145:A156"/>
    <mergeCell ref="A40:A57"/>
    <mergeCell ref="A58:A80"/>
    <mergeCell ref="A81:A93"/>
    <mergeCell ref="A94:A114"/>
    <mergeCell ref="A115:A123"/>
    <mergeCell ref="A124:A133"/>
  </mergeCells>
  <phoneticPr fontId="4"/>
  <pageMargins left="0.70866141732283472" right="0.19685039370078741" top="0.59055118110236227" bottom="0.59055118110236227" header="0.51181102362204722" footer="0.51181102362204722"/>
  <pageSetup paperSize="9" scale="84" fitToWidth="2" fitToHeight="0" pageOrder="overThenDown" orientation="portrait" errors="dash" r:id="rId1"/>
  <headerFooter alignWithMargins="0"/>
  <rowBreaks count="1" manualBreakCount="1">
    <brk id="80" max="30" man="1"/>
  </rowBreaks>
  <colBreaks count="1" manualBreakCount="1">
    <brk id="13" max="157"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9"/>
  <sheetViews>
    <sheetView zoomScaleNormal="100" zoomScaleSheetLayoutView="90" workbookViewId="0">
      <pane xSplit="2" ySplit="4" topLeftCell="C44" activePane="bottomRight" state="frozen"/>
      <selection pane="topRight" activeCell="C1" sqref="C1"/>
      <selection pane="bottomLeft" activeCell="A5" sqref="A5"/>
      <selection pane="bottomRight" activeCell="C51" sqref="C51"/>
    </sheetView>
  </sheetViews>
  <sheetFormatPr defaultRowHeight="0" customHeight="1" zeroHeight="1"/>
  <cols>
    <col min="1" max="1" width="2.875" style="1793" customWidth="1"/>
    <col min="2" max="2" width="6.875" style="1793" customWidth="1"/>
    <col min="3" max="3" width="37.375" style="1793" customWidth="1"/>
    <col min="4" max="4" width="6.25" style="1793" customWidth="1"/>
    <col min="5" max="5" width="7.5" style="1793" customWidth="1"/>
    <col min="6" max="7" width="6.625" style="1874" customWidth="1"/>
    <col min="8" max="8" width="6.875" style="1874" customWidth="1"/>
    <col min="9" max="9" width="3.875" style="1875" customWidth="1"/>
    <col min="10" max="10" width="10.375" style="1876" customWidth="1"/>
    <col min="11" max="11" width="8.375" style="1877" customWidth="1"/>
    <col min="12" max="12" width="8.25" style="1878" customWidth="1"/>
    <col min="13" max="13" width="8.625" style="1793" customWidth="1"/>
    <col min="14" max="16384" width="9" style="1793"/>
  </cols>
  <sheetData>
    <row r="1" spans="1:13" ht="17.25">
      <c r="A1" s="1785" t="s">
        <v>1229</v>
      </c>
      <c r="B1" s="1786"/>
      <c r="C1" s="1787"/>
      <c r="D1" s="1787"/>
      <c r="E1" s="1788"/>
      <c r="F1" s="1789"/>
      <c r="G1" s="1789"/>
      <c r="H1" s="1789"/>
      <c r="I1" s="1788"/>
      <c r="J1" s="1790"/>
      <c r="K1" s="1791"/>
      <c r="L1" s="1792"/>
    </row>
    <row r="2" spans="1:13" ht="13.5">
      <c r="A2" s="1794"/>
      <c r="B2" s="1795"/>
      <c r="C2" s="1796"/>
      <c r="D2" s="1796"/>
      <c r="E2" s="1794"/>
      <c r="F2" s="1797"/>
      <c r="G2" s="1797"/>
      <c r="H2" s="1797"/>
      <c r="I2" s="1794"/>
      <c r="J2" s="1798"/>
      <c r="K2" s="1799"/>
      <c r="L2" s="1800"/>
    </row>
    <row r="3" spans="1:13" s="1801" customFormat="1" ht="21.95" customHeight="1">
      <c r="A3" s="2884" t="s">
        <v>483</v>
      </c>
      <c r="B3" s="2884" t="s">
        <v>1230</v>
      </c>
      <c r="C3" s="2885" t="s">
        <v>1231</v>
      </c>
      <c r="D3" s="2885" t="s">
        <v>1232</v>
      </c>
      <c r="E3" s="2884" t="s">
        <v>1233</v>
      </c>
      <c r="F3" s="2887" t="s">
        <v>657</v>
      </c>
      <c r="G3" s="2887"/>
      <c r="H3" s="2887" t="s">
        <v>1234</v>
      </c>
      <c r="I3" s="2884" t="s">
        <v>1235</v>
      </c>
      <c r="J3" s="2884" t="s">
        <v>1236</v>
      </c>
      <c r="K3" s="2884"/>
      <c r="L3" s="2888" t="s">
        <v>1237</v>
      </c>
    </row>
    <row r="4" spans="1:13" s="1801" customFormat="1" ht="35.1" customHeight="1">
      <c r="A4" s="2884"/>
      <c r="B4" s="2884"/>
      <c r="C4" s="2886"/>
      <c r="D4" s="2886"/>
      <c r="E4" s="2884"/>
      <c r="F4" s="1802" t="s">
        <v>1238</v>
      </c>
      <c r="G4" s="1802" t="s">
        <v>1239</v>
      </c>
      <c r="H4" s="2887"/>
      <c r="I4" s="2884"/>
      <c r="J4" s="1803" t="s">
        <v>1240</v>
      </c>
      <c r="K4" s="1804" t="s">
        <v>1241</v>
      </c>
      <c r="L4" s="2889"/>
    </row>
    <row r="5" spans="1:13" s="1815" customFormat="1" ht="21.95" customHeight="1">
      <c r="A5" s="1805">
        <v>1</v>
      </c>
      <c r="B5" s="1805" t="s">
        <v>1051</v>
      </c>
      <c r="C5" s="1806" t="s">
        <v>1242</v>
      </c>
      <c r="D5" s="1807"/>
      <c r="E5" s="1808">
        <v>27872</v>
      </c>
      <c r="F5" s="1809">
        <v>300</v>
      </c>
      <c r="G5" s="1810">
        <v>0</v>
      </c>
      <c r="H5" s="1811">
        <v>30</v>
      </c>
      <c r="I5" s="1812"/>
      <c r="J5" s="1813" t="s">
        <v>1243</v>
      </c>
      <c r="K5" s="1814" t="s">
        <v>1244</v>
      </c>
      <c r="L5" s="1806" t="s">
        <v>1245</v>
      </c>
    </row>
    <row r="6" spans="1:13" s="1815" customFormat="1" ht="21.95" customHeight="1">
      <c r="A6" s="1805">
        <v>2</v>
      </c>
      <c r="B6" s="1805" t="s">
        <v>1246</v>
      </c>
      <c r="C6" s="1806" t="s">
        <v>1247</v>
      </c>
      <c r="D6" s="1807"/>
      <c r="E6" s="1808">
        <v>24374</v>
      </c>
      <c r="F6" s="1809">
        <v>400</v>
      </c>
      <c r="G6" s="1810">
        <v>61</v>
      </c>
      <c r="H6" s="1811">
        <v>130</v>
      </c>
      <c r="I6" s="1812">
        <v>1</v>
      </c>
      <c r="J6" s="1813" t="s">
        <v>1248</v>
      </c>
      <c r="K6" s="1814" t="s">
        <v>1244</v>
      </c>
      <c r="L6" s="1806" t="s">
        <v>1245</v>
      </c>
    </row>
    <row r="7" spans="1:13" s="1815" customFormat="1" ht="21.95" customHeight="1">
      <c r="A7" s="1805">
        <v>3</v>
      </c>
      <c r="B7" s="1805" t="s">
        <v>1249</v>
      </c>
      <c r="C7" s="1806" t="s">
        <v>1250</v>
      </c>
      <c r="D7" s="1807"/>
      <c r="E7" s="1816">
        <v>10290</v>
      </c>
      <c r="F7" s="1809">
        <v>866</v>
      </c>
      <c r="G7" s="1810">
        <v>15</v>
      </c>
      <c r="H7" s="1811">
        <v>900</v>
      </c>
      <c r="I7" s="1817">
        <v>1</v>
      </c>
      <c r="J7" s="1813" t="s">
        <v>1251</v>
      </c>
      <c r="K7" s="1814" t="s">
        <v>1244</v>
      </c>
      <c r="L7" s="1806" t="s">
        <v>1245</v>
      </c>
    </row>
    <row r="8" spans="1:13" s="1815" customFormat="1" ht="21.95" customHeight="1">
      <c r="A8" s="1805">
        <v>4</v>
      </c>
      <c r="B8" s="1805" t="s">
        <v>1249</v>
      </c>
      <c r="C8" s="1806" t="s">
        <v>1252</v>
      </c>
      <c r="D8" s="1807"/>
      <c r="E8" s="1816">
        <v>23072</v>
      </c>
      <c r="F8" s="1809">
        <v>4800</v>
      </c>
      <c r="G8" s="1810">
        <v>70</v>
      </c>
      <c r="H8" s="1811">
        <v>700</v>
      </c>
      <c r="I8" s="1817">
        <v>3</v>
      </c>
      <c r="J8" s="1818" t="s">
        <v>1253</v>
      </c>
      <c r="K8" s="1814" t="s">
        <v>1244</v>
      </c>
      <c r="L8" s="1806" t="s">
        <v>1254</v>
      </c>
    </row>
    <row r="9" spans="1:13" s="1815" customFormat="1" ht="21.95" customHeight="1">
      <c r="A9" s="1805">
        <v>5</v>
      </c>
      <c r="B9" s="1805" t="s">
        <v>1249</v>
      </c>
      <c r="C9" s="1806" t="s">
        <v>1255</v>
      </c>
      <c r="D9" s="1807"/>
      <c r="E9" s="1816">
        <v>25003</v>
      </c>
      <c r="F9" s="1809">
        <v>1600</v>
      </c>
      <c r="G9" s="1810">
        <v>4</v>
      </c>
      <c r="H9" s="1811">
        <v>300</v>
      </c>
      <c r="I9" s="1817">
        <v>3</v>
      </c>
      <c r="J9" s="1819" t="s">
        <v>1256</v>
      </c>
      <c r="K9" s="1814" t="s">
        <v>1244</v>
      </c>
      <c r="L9" s="1806" t="s">
        <v>1254</v>
      </c>
    </row>
    <row r="10" spans="1:13" s="1815" customFormat="1" ht="21.95" customHeight="1">
      <c r="A10" s="1805">
        <v>6</v>
      </c>
      <c r="B10" s="1805" t="s">
        <v>1249</v>
      </c>
      <c r="C10" s="1806" t="s">
        <v>1257</v>
      </c>
      <c r="D10" s="1807"/>
      <c r="E10" s="1816">
        <v>37410</v>
      </c>
      <c r="F10" s="1809">
        <v>2500</v>
      </c>
      <c r="G10" s="1809">
        <v>35</v>
      </c>
      <c r="H10" s="1811">
        <v>250</v>
      </c>
      <c r="I10" s="1817">
        <v>2</v>
      </c>
      <c r="J10" s="1813" t="s">
        <v>1243</v>
      </c>
      <c r="K10" s="1820" t="s">
        <v>1258</v>
      </c>
      <c r="L10" s="1806" t="s">
        <v>1245</v>
      </c>
    </row>
    <row r="11" spans="1:13" s="1815" customFormat="1" ht="21.95" customHeight="1">
      <c r="A11" s="1805">
        <v>7</v>
      </c>
      <c r="B11" s="1805" t="s">
        <v>1249</v>
      </c>
      <c r="C11" s="1806" t="s">
        <v>1259</v>
      </c>
      <c r="D11" s="1807"/>
      <c r="E11" s="1816">
        <v>25993</v>
      </c>
      <c r="F11" s="1809">
        <v>750</v>
      </c>
      <c r="G11" s="1810">
        <v>20</v>
      </c>
      <c r="H11" s="1811">
        <v>300</v>
      </c>
      <c r="I11" s="1817">
        <v>2</v>
      </c>
      <c r="J11" s="1813" t="s">
        <v>1243</v>
      </c>
      <c r="K11" s="1814" t="s">
        <v>1244</v>
      </c>
      <c r="L11" s="1806" t="s">
        <v>1245</v>
      </c>
    </row>
    <row r="12" spans="1:13" s="1815" customFormat="1" ht="22.5" customHeight="1">
      <c r="A12" s="1805">
        <v>8</v>
      </c>
      <c r="B12" s="1805" t="s">
        <v>1249</v>
      </c>
      <c r="C12" s="1806" t="s">
        <v>1260</v>
      </c>
      <c r="D12" s="1807"/>
      <c r="E12" s="1816">
        <v>26134</v>
      </c>
      <c r="F12" s="1809">
        <v>150</v>
      </c>
      <c r="G12" s="1810">
        <v>5</v>
      </c>
      <c r="H12" s="1811">
        <v>48</v>
      </c>
      <c r="I12" s="1817">
        <v>1</v>
      </c>
      <c r="J12" s="1813" t="s">
        <v>1243</v>
      </c>
      <c r="K12" s="1814" t="s">
        <v>1244</v>
      </c>
      <c r="L12" s="1806" t="s">
        <v>1245</v>
      </c>
    </row>
    <row r="13" spans="1:13" s="1815" customFormat="1" ht="21.95" customHeight="1">
      <c r="A13" s="1805">
        <v>9</v>
      </c>
      <c r="B13" s="1805" t="s">
        <v>1249</v>
      </c>
      <c r="C13" s="1806" t="s">
        <v>1261</v>
      </c>
      <c r="D13" s="1807"/>
      <c r="E13" s="1816">
        <v>26289</v>
      </c>
      <c r="F13" s="1809">
        <v>28</v>
      </c>
      <c r="G13" s="1821">
        <v>0</v>
      </c>
      <c r="H13" s="1811">
        <v>4</v>
      </c>
      <c r="I13" s="1817">
        <v>1</v>
      </c>
      <c r="J13" s="1813" t="s">
        <v>1262</v>
      </c>
      <c r="K13" s="1814" t="s">
        <v>1263</v>
      </c>
      <c r="L13" s="1806" t="s">
        <v>1245</v>
      </c>
    </row>
    <row r="14" spans="1:13" s="1815" customFormat="1" ht="33" customHeight="1">
      <c r="A14" s="1805">
        <v>10</v>
      </c>
      <c r="B14" s="1805" t="s">
        <v>1249</v>
      </c>
      <c r="C14" s="1806" t="s">
        <v>1264</v>
      </c>
      <c r="D14" s="1807"/>
      <c r="E14" s="1816">
        <v>28681</v>
      </c>
      <c r="F14" s="1809">
        <v>300</v>
      </c>
      <c r="G14" s="1810">
        <v>70</v>
      </c>
      <c r="H14" s="1811">
        <v>5904</v>
      </c>
      <c r="I14" s="1817">
        <v>1</v>
      </c>
      <c r="J14" s="1818" t="s">
        <v>1265</v>
      </c>
      <c r="K14" s="1814" t="s">
        <v>1244</v>
      </c>
      <c r="L14" s="1806" t="s">
        <v>1266</v>
      </c>
    </row>
    <row r="15" spans="1:13" s="1815" customFormat="1" ht="21.75" customHeight="1">
      <c r="A15" s="1805">
        <v>11</v>
      </c>
      <c r="B15" s="1805" t="s">
        <v>1249</v>
      </c>
      <c r="C15" s="1806" t="s">
        <v>1267</v>
      </c>
      <c r="D15" s="1807"/>
      <c r="E15" s="1816">
        <v>31338</v>
      </c>
      <c r="F15" s="1809">
        <v>224</v>
      </c>
      <c r="G15" s="1810">
        <v>5</v>
      </c>
      <c r="H15" s="1811">
        <v>86</v>
      </c>
      <c r="I15" s="1817">
        <v>1</v>
      </c>
      <c r="J15" s="1813" t="s">
        <v>802</v>
      </c>
      <c r="K15" s="1814" t="s">
        <v>1244</v>
      </c>
      <c r="L15" s="1806" t="s">
        <v>1245</v>
      </c>
      <c r="M15" s="1822"/>
    </row>
    <row r="16" spans="1:13" s="1815" customFormat="1" ht="33" customHeight="1">
      <c r="A16" s="1805">
        <v>12</v>
      </c>
      <c r="B16" s="1805" t="s">
        <v>1249</v>
      </c>
      <c r="C16" s="1806" t="s">
        <v>1268</v>
      </c>
      <c r="D16" s="1807"/>
      <c r="E16" s="1816">
        <v>33056</v>
      </c>
      <c r="F16" s="1809">
        <v>1000</v>
      </c>
      <c r="G16" s="1810">
        <v>0</v>
      </c>
      <c r="H16" s="1811">
        <v>550</v>
      </c>
      <c r="I16" s="1817">
        <v>1</v>
      </c>
      <c r="J16" s="1813" t="s">
        <v>1243</v>
      </c>
      <c r="K16" s="1820" t="s">
        <v>1258</v>
      </c>
      <c r="L16" s="1806" t="s">
        <v>1266</v>
      </c>
    </row>
    <row r="17" spans="1:17" s="1815" customFormat="1" ht="21.95" customHeight="1">
      <c r="A17" s="1805">
        <v>13</v>
      </c>
      <c r="B17" s="1805" t="s">
        <v>1249</v>
      </c>
      <c r="C17" s="1806" t="s">
        <v>1269</v>
      </c>
      <c r="D17" s="1807"/>
      <c r="E17" s="1816">
        <v>37104</v>
      </c>
      <c r="F17" s="1809">
        <v>250</v>
      </c>
      <c r="G17" s="1810">
        <v>15</v>
      </c>
      <c r="H17" s="1811">
        <v>74</v>
      </c>
      <c r="I17" s="1817">
        <v>1</v>
      </c>
      <c r="J17" s="1813" t="s">
        <v>1243</v>
      </c>
      <c r="K17" s="1814" t="s">
        <v>1244</v>
      </c>
      <c r="L17" s="1806" t="s">
        <v>1245</v>
      </c>
    </row>
    <row r="18" spans="1:17" s="1815" customFormat="1" ht="21.95" customHeight="1">
      <c r="A18" s="1805">
        <v>14</v>
      </c>
      <c r="B18" s="1805" t="s">
        <v>1249</v>
      </c>
      <c r="C18" s="1806" t="s">
        <v>1270</v>
      </c>
      <c r="D18" s="1807"/>
      <c r="E18" s="1816">
        <v>37678</v>
      </c>
      <c r="F18" s="1809">
        <v>472</v>
      </c>
      <c r="G18" s="1810">
        <v>3</v>
      </c>
      <c r="H18" s="1811">
        <v>40</v>
      </c>
      <c r="I18" s="1823">
        <v>1</v>
      </c>
      <c r="J18" s="1813" t="s">
        <v>1243</v>
      </c>
      <c r="K18" s="1820" t="s">
        <v>1258</v>
      </c>
      <c r="L18" s="1806" t="s">
        <v>1254</v>
      </c>
    </row>
    <row r="19" spans="1:17" s="1815" customFormat="1" ht="21.95" customHeight="1">
      <c r="A19" s="1805">
        <v>15</v>
      </c>
      <c r="B19" s="1805" t="s">
        <v>1271</v>
      </c>
      <c r="C19" s="1824" t="s">
        <v>1272</v>
      </c>
      <c r="D19" s="1825"/>
      <c r="E19" s="1816">
        <v>42705</v>
      </c>
      <c r="F19" s="1809">
        <v>781</v>
      </c>
      <c r="G19" s="1810">
        <v>65</v>
      </c>
      <c r="H19" s="1811">
        <v>420</v>
      </c>
      <c r="I19" s="1817">
        <v>2</v>
      </c>
      <c r="J19" s="1813" t="s">
        <v>1273</v>
      </c>
      <c r="K19" s="1814" t="s">
        <v>1244</v>
      </c>
      <c r="L19" s="1806" t="s">
        <v>1245</v>
      </c>
    </row>
    <row r="20" spans="1:17" s="1815" customFormat="1" ht="21.95" customHeight="1">
      <c r="A20" s="1805">
        <v>16</v>
      </c>
      <c r="B20" s="1805" t="s">
        <v>686</v>
      </c>
      <c r="C20" s="1806" t="s">
        <v>1274</v>
      </c>
      <c r="D20" s="1807"/>
      <c r="E20" s="1808">
        <v>25490</v>
      </c>
      <c r="F20" s="1809">
        <v>5000</v>
      </c>
      <c r="G20" s="1810">
        <v>237</v>
      </c>
      <c r="H20" s="1811">
        <v>1000</v>
      </c>
      <c r="I20" s="1817">
        <v>5</v>
      </c>
      <c r="J20" s="1813" t="s">
        <v>1275</v>
      </c>
      <c r="K20" s="1814" t="s">
        <v>1244</v>
      </c>
      <c r="L20" s="1806" t="s">
        <v>1254</v>
      </c>
    </row>
    <row r="21" spans="1:17" s="1815" customFormat="1" ht="21.95" customHeight="1">
      <c r="A21" s="1805">
        <v>17</v>
      </c>
      <c r="B21" s="1805" t="s">
        <v>698</v>
      </c>
      <c r="C21" s="1806" t="s">
        <v>1276</v>
      </c>
      <c r="D21" s="1807"/>
      <c r="E21" s="1808">
        <v>36982</v>
      </c>
      <c r="F21" s="1826">
        <v>30</v>
      </c>
      <c r="G21" s="1810">
        <v>30</v>
      </c>
      <c r="H21" s="1811">
        <v>400</v>
      </c>
      <c r="I21" s="1817">
        <v>1</v>
      </c>
      <c r="J21" s="1813" t="s">
        <v>802</v>
      </c>
      <c r="K21" s="1814" t="s">
        <v>1244</v>
      </c>
      <c r="L21" s="1806" t="s">
        <v>1245</v>
      </c>
    </row>
    <row r="22" spans="1:17" s="1815" customFormat="1" ht="21.95" customHeight="1">
      <c r="A22" s="1805">
        <v>18</v>
      </c>
      <c r="B22" s="1805" t="s">
        <v>698</v>
      </c>
      <c r="C22" s="1806" t="s">
        <v>1277</v>
      </c>
      <c r="D22" s="1807"/>
      <c r="E22" s="1808">
        <v>39528</v>
      </c>
      <c r="F22" s="1826">
        <v>300</v>
      </c>
      <c r="G22" s="1810"/>
      <c r="H22" s="1811">
        <v>100</v>
      </c>
      <c r="I22" s="1817">
        <v>1</v>
      </c>
      <c r="J22" s="1813" t="s">
        <v>1243</v>
      </c>
      <c r="K22" s="1814" t="s">
        <v>1244</v>
      </c>
      <c r="L22" s="1806" t="s">
        <v>1245</v>
      </c>
    </row>
    <row r="23" spans="1:17" s="1815" customFormat="1" ht="21.95" customHeight="1">
      <c r="A23" s="1805">
        <v>19</v>
      </c>
      <c r="B23" s="1805" t="s">
        <v>698</v>
      </c>
      <c r="C23" s="1806" t="s">
        <v>1278</v>
      </c>
      <c r="D23" s="1807"/>
      <c r="E23" s="1808">
        <v>23955</v>
      </c>
      <c r="F23" s="1826">
        <v>500</v>
      </c>
      <c r="G23" s="1810"/>
      <c r="H23" s="1811">
        <v>150</v>
      </c>
      <c r="I23" s="1817">
        <v>1</v>
      </c>
      <c r="J23" s="1813" t="s">
        <v>802</v>
      </c>
      <c r="K23" s="1814" t="s">
        <v>1244</v>
      </c>
      <c r="L23" s="1806" t="s">
        <v>1245</v>
      </c>
    </row>
    <row r="24" spans="1:17" s="1815" customFormat="1" ht="21.95" customHeight="1">
      <c r="A24" s="1805">
        <v>20</v>
      </c>
      <c r="B24" s="1805" t="s">
        <v>706</v>
      </c>
      <c r="C24" s="1806" t="s">
        <v>1279</v>
      </c>
      <c r="D24" s="1807"/>
      <c r="E24" s="1808">
        <v>39583</v>
      </c>
      <c r="F24" s="1826">
        <v>12</v>
      </c>
      <c r="G24" s="1810">
        <v>0</v>
      </c>
      <c r="H24" s="1811">
        <v>631</v>
      </c>
      <c r="I24" s="1817">
        <v>5</v>
      </c>
      <c r="J24" s="1813" t="s">
        <v>1280</v>
      </c>
      <c r="K24" s="1814" t="s">
        <v>1244</v>
      </c>
      <c r="L24" s="1806" t="s">
        <v>1245</v>
      </c>
    </row>
    <row r="25" spans="1:17" s="1815" customFormat="1" ht="21.95" customHeight="1">
      <c r="A25" s="1805">
        <v>21</v>
      </c>
      <c r="B25" s="1805" t="s">
        <v>708</v>
      </c>
      <c r="C25" s="1806" t="s">
        <v>1281</v>
      </c>
      <c r="D25" s="1807"/>
      <c r="E25" s="1808">
        <v>38078</v>
      </c>
      <c r="F25" s="1826">
        <v>100</v>
      </c>
      <c r="G25" s="1810">
        <v>39</v>
      </c>
      <c r="H25" s="1811">
        <v>250</v>
      </c>
      <c r="I25" s="1817">
        <v>4</v>
      </c>
      <c r="J25" s="1813" t="s">
        <v>1243</v>
      </c>
      <c r="K25" s="1814" t="s">
        <v>1244</v>
      </c>
      <c r="L25" s="1806" t="s">
        <v>1245</v>
      </c>
    </row>
    <row r="26" spans="1:17" s="1815" customFormat="1" ht="21.95" customHeight="1">
      <c r="A26" s="1805">
        <v>22</v>
      </c>
      <c r="B26" s="1805" t="s">
        <v>710</v>
      </c>
      <c r="C26" s="1806" t="s">
        <v>1282</v>
      </c>
      <c r="D26" s="1807"/>
      <c r="E26" s="1808"/>
      <c r="F26" s="1826">
        <v>5</v>
      </c>
      <c r="G26" s="1810">
        <v>5</v>
      </c>
      <c r="H26" s="1811">
        <v>1123</v>
      </c>
      <c r="I26" s="1817">
        <v>1</v>
      </c>
      <c r="J26" s="1813" t="s">
        <v>802</v>
      </c>
      <c r="K26" s="1814" t="s">
        <v>1244</v>
      </c>
      <c r="L26" s="1806" t="s">
        <v>1245</v>
      </c>
    </row>
    <row r="27" spans="1:17" s="1815" customFormat="1" ht="21.95" customHeight="1">
      <c r="A27" s="1805">
        <v>23</v>
      </c>
      <c r="B27" s="1805" t="s">
        <v>711</v>
      </c>
      <c r="C27" s="1806" t="s">
        <v>1283</v>
      </c>
      <c r="D27" s="1807"/>
      <c r="E27" s="1808">
        <v>43172</v>
      </c>
      <c r="F27" s="1826">
        <v>650</v>
      </c>
      <c r="G27" s="1810">
        <v>0</v>
      </c>
      <c r="H27" s="1811">
        <v>720</v>
      </c>
      <c r="I27" s="1817">
        <v>2</v>
      </c>
      <c r="J27" s="1813" t="s">
        <v>1280</v>
      </c>
      <c r="K27" s="1814" t="s">
        <v>1244</v>
      </c>
      <c r="L27" s="1806" t="s">
        <v>1245</v>
      </c>
    </row>
    <row r="28" spans="1:17" s="1815" customFormat="1" ht="21.95" customHeight="1">
      <c r="A28" s="1805">
        <v>24</v>
      </c>
      <c r="B28" s="1805" t="s">
        <v>711</v>
      </c>
      <c r="C28" s="1824" t="s">
        <v>1284</v>
      </c>
      <c r="D28" s="1825"/>
      <c r="E28" s="1808">
        <v>43172</v>
      </c>
      <c r="F28" s="1826">
        <v>70</v>
      </c>
      <c r="G28" s="1810">
        <v>0</v>
      </c>
      <c r="H28" s="1811">
        <v>25</v>
      </c>
      <c r="I28" s="1817">
        <v>1</v>
      </c>
      <c r="J28" s="1813" t="s">
        <v>1280</v>
      </c>
      <c r="K28" s="1814" t="s">
        <v>1244</v>
      </c>
      <c r="L28" s="1806" t="s">
        <v>1245</v>
      </c>
    </row>
    <row r="29" spans="1:17" s="1815" customFormat="1" ht="21.95" customHeight="1">
      <c r="A29" s="1805">
        <v>25</v>
      </c>
      <c r="B29" s="1805" t="s">
        <v>722</v>
      </c>
      <c r="C29" s="1824" t="s">
        <v>1285</v>
      </c>
      <c r="D29" s="1827"/>
      <c r="E29" s="1828">
        <v>41362</v>
      </c>
      <c r="F29" s="1826">
        <v>2450</v>
      </c>
      <c r="G29" s="1810"/>
      <c r="H29" s="1811">
        <v>250</v>
      </c>
      <c r="I29" s="1817">
        <v>3</v>
      </c>
      <c r="J29" s="1818" t="s">
        <v>1286</v>
      </c>
      <c r="K29" s="1820" t="s">
        <v>1258</v>
      </c>
      <c r="L29" s="1806" t="s">
        <v>1245</v>
      </c>
    </row>
    <row r="30" spans="1:17" s="1815" customFormat="1" ht="21.95" customHeight="1">
      <c r="A30" s="1805">
        <v>26</v>
      </c>
      <c r="B30" s="1805" t="s">
        <v>722</v>
      </c>
      <c r="C30" s="1824" t="s">
        <v>1287</v>
      </c>
      <c r="D30" s="1827"/>
      <c r="E30" s="1828">
        <v>42131</v>
      </c>
      <c r="F30" s="1826">
        <v>174</v>
      </c>
      <c r="G30" s="1810"/>
      <c r="H30" s="1811">
        <v>50</v>
      </c>
      <c r="I30" s="1817">
        <v>1</v>
      </c>
      <c r="J30" s="1818" t="s">
        <v>1288</v>
      </c>
      <c r="K30" s="1820" t="s">
        <v>1263</v>
      </c>
      <c r="L30" s="1806" t="s">
        <v>1245</v>
      </c>
      <c r="M30" s="2881"/>
      <c r="N30" s="2881"/>
      <c r="O30" s="2881"/>
      <c r="P30" s="2881"/>
      <c r="Q30" s="2881"/>
    </row>
    <row r="31" spans="1:17" s="1815" customFormat="1" ht="21.95" customHeight="1">
      <c r="A31" s="1805">
        <v>27</v>
      </c>
      <c r="B31" s="1805" t="s">
        <v>722</v>
      </c>
      <c r="C31" s="1824" t="s">
        <v>1289</v>
      </c>
      <c r="D31" s="1827"/>
      <c r="E31" s="1828">
        <v>39833</v>
      </c>
      <c r="F31" s="1826">
        <v>170</v>
      </c>
      <c r="G31" s="1810"/>
      <c r="H31" s="1811">
        <v>34</v>
      </c>
      <c r="I31" s="1817">
        <v>1</v>
      </c>
      <c r="J31" s="1818" t="s">
        <v>1290</v>
      </c>
      <c r="K31" s="1820" t="s">
        <v>1258</v>
      </c>
      <c r="L31" s="1806" t="s">
        <v>1245</v>
      </c>
    </row>
    <row r="32" spans="1:17" s="1815" customFormat="1" ht="21.95" customHeight="1">
      <c r="A32" s="1805">
        <v>28</v>
      </c>
      <c r="B32" s="1805" t="s">
        <v>723</v>
      </c>
      <c r="C32" s="1824" t="s">
        <v>1291</v>
      </c>
      <c r="D32" s="1825"/>
      <c r="E32" s="1808">
        <v>37838</v>
      </c>
      <c r="F32" s="1826">
        <v>240</v>
      </c>
      <c r="G32" s="1810">
        <v>0</v>
      </c>
      <c r="H32" s="1811">
        <v>80</v>
      </c>
      <c r="I32" s="1817">
        <v>1</v>
      </c>
      <c r="J32" s="1813" t="s">
        <v>1243</v>
      </c>
      <c r="K32" s="1814" t="s">
        <v>1244</v>
      </c>
      <c r="L32" s="1806" t="s">
        <v>1245</v>
      </c>
    </row>
    <row r="33" spans="1:12" s="1815" customFormat="1" ht="21.95" customHeight="1">
      <c r="A33" s="1805">
        <v>29</v>
      </c>
      <c r="B33" s="1805" t="s">
        <v>723</v>
      </c>
      <c r="C33" s="1806" t="s">
        <v>1292</v>
      </c>
      <c r="D33" s="1807"/>
      <c r="E33" s="1808">
        <v>37830</v>
      </c>
      <c r="F33" s="1826">
        <v>400</v>
      </c>
      <c r="G33" s="1810">
        <v>0</v>
      </c>
      <c r="H33" s="1811">
        <v>180</v>
      </c>
      <c r="I33" s="1812">
        <v>1</v>
      </c>
      <c r="J33" s="1813" t="s">
        <v>1243</v>
      </c>
      <c r="K33" s="1814" t="s">
        <v>1244</v>
      </c>
      <c r="L33" s="1806" t="s">
        <v>1245</v>
      </c>
    </row>
    <row r="34" spans="1:12" s="1815" customFormat="1" ht="21.95" customHeight="1">
      <c r="A34" s="1805">
        <v>30</v>
      </c>
      <c r="B34" s="1805" t="s">
        <v>723</v>
      </c>
      <c r="C34" s="1806" t="s">
        <v>1293</v>
      </c>
      <c r="D34" s="1807"/>
      <c r="E34" s="1808">
        <v>40643</v>
      </c>
      <c r="F34" s="1826">
        <v>215</v>
      </c>
      <c r="G34" s="1810">
        <v>0</v>
      </c>
      <c r="H34" s="1811">
        <v>64.5</v>
      </c>
      <c r="I34" s="1817">
        <v>1</v>
      </c>
      <c r="J34" s="1813" t="s">
        <v>1243</v>
      </c>
      <c r="K34" s="1814" t="s">
        <v>1244</v>
      </c>
      <c r="L34" s="1806" t="s">
        <v>1245</v>
      </c>
    </row>
    <row r="35" spans="1:12" s="1815" customFormat="1" ht="21.95" customHeight="1">
      <c r="A35" s="1805">
        <v>31</v>
      </c>
      <c r="B35" s="1805" t="s">
        <v>1294</v>
      </c>
      <c r="C35" s="1806" t="s">
        <v>1295</v>
      </c>
      <c r="D35" s="1807"/>
      <c r="E35" s="1829">
        <v>42675</v>
      </c>
      <c r="F35" s="1826">
        <v>200</v>
      </c>
      <c r="G35" s="1810">
        <v>55</v>
      </c>
      <c r="H35" s="1811">
        <v>53</v>
      </c>
      <c r="I35" s="1817">
        <v>3</v>
      </c>
      <c r="J35" s="1813" t="s">
        <v>1243</v>
      </c>
      <c r="K35" s="1814" t="s">
        <v>1244</v>
      </c>
      <c r="L35" s="1806" t="s">
        <v>1245</v>
      </c>
    </row>
    <row r="36" spans="1:12" s="1833" customFormat="1" ht="21.95" customHeight="1">
      <c r="A36" s="1805">
        <v>32</v>
      </c>
      <c r="B36" s="1805" t="s">
        <v>744</v>
      </c>
      <c r="C36" s="1806" t="s">
        <v>1296</v>
      </c>
      <c r="D36" s="1807"/>
      <c r="E36" s="1830">
        <v>37956</v>
      </c>
      <c r="F36" s="1809">
        <v>1393</v>
      </c>
      <c r="G36" s="1810">
        <v>82</v>
      </c>
      <c r="H36" s="1831">
        <v>187</v>
      </c>
      <c r="I36" s="1832">
        <v>4</v>
      </c>
      <c r="J36" s="1813" t="s">
        <v>1273</v>
      </c>
      <c r="K36" s="1814" t="s">
        <v>1244</v>
      </c>
      <c r="L36" s="1806" t="s">
        <v>1254</v>
      </c>
    </row>
    <row r="37" spans="1:12" s="1833" customFormat="1" ht="20.25" customHeight="1">
      <c r="A37" s="1805">
        <v>33</v>
      </c>
      <c r="B37" s="1805" t="s">
        <v>1297</v>
      </c>
      <c r="C37" s="1834" t="s">
        <v>1298</v>
      </c>
      <c r="D37" s="1835"/>
      <c r="E37" s="1830">
        <v>41716</v>
      </c>
      <c r="F37" s="1826">
        <v>2997</v>
      </c>
      <c r="G37" s="1810">
        <v>0</v>
      </c>
      <c r="H37" s="1831">
        <v>804</v>
      </c>
      <c r="I37" s="1832">
        <v>2</v>
      </c>
      <c r="J37" s="1813" t="s">
        <v>1243</v>
      </c>
      <c r="K37" s="1814" t="s">
        <v>1244</v>
      </c>
      <c r="L37" s="1806" t="s">
        <v>1299</v>
      </c>
    </row>
    <row r="38" spans="1:12" s="1833" customFormat="1" ht="35.25" customHeight="1">
      <c r="A38" s="1805">
        <v>34</v>
      </c>
      <c r="B38" s="1805" t="s">
        <v>1297</v>
      </c>
      <c r="C38" s="1834" t="s">
        <v>1300</v>
      </c>
      <c r="D38" s="1835"/>
      <c r="E38" s="1808">
        <v>40018</v>
      </c>
      <c r="F38" s="1826">
        <v>1910</v>
      </c>
      <c r="G38" s="1810">
        <v>0</v>
      </c>
      <c r="H38" s="1836">
        <v>304</v>
      </c>
      <c r="I38" s="1837">
        <v>2</v>
      </c>
      <c r="J38" s="1813" t="s">
        <v>1243</v>
      </c>
      <c r="K38" s="1814" t="s">
        <v>1244</v>
      </c>
      <c r="L38" s="1806" t="s">
        <v>1301</v>
      </c>
    </row>
    <row r="39" spans="1:12" s="1815" customFormat="1" ht="21.95" customHeight="1">
      <c r="A39" s="1805">
        <v>35</v>
      </c>
      <c r="B39" s="1805" t="s">
        <v>1297</v>
      </c>
      <c r="C39" s="1806" t="s">
        <v>1302</v>
      </c>
      <c r="D39" s="1807"/>
      <c r="E39" s="1808">
        <v>40473</v>
      </c>
      <c r="F39" s="1826">
        <v>160</v>
      </c>
      <c r="G39" s="1810">
        <v>0</v>
      </c>
      <c r="H39" s="1811">
        <v>70</v>
      </c>
      <c r="I39" s="1817"/>
      <c r="J39" s="1813" t="s">
        <v>1243</v>
      </c>
      <c r="K39" s="1814" t="s">
        <v>1244</v>
      </c>
      <c r="L39" s="1806" t="s">
        <v>1245</v>
      </c>
    </row>
    <row r="40" spans="1:12" s="1815" customFormat="1" ht="21.95" customHeight="1">
      <c r="A40" s="1805">
        <v>36</v>
      </c>
      <c r="B40" s="1805" t="s">
        <v>1297</v>
      </c>
      <c r="C40" s="1806" t="s">
        <v>1303</v>
      </c>
      <c r="D40" s="1807"/>
      <c r="E40" s="1808">
        <v>40938</v>
      </c>
      <c r="F40" s="1826">
        <v>190</v>
      </c>
      <c r="G40" s="1810">
        <v>0</v>
      </c>
      <c r="H40" s="1811">
        <v>72</v>
      </c>
      <c r="I40" s="1817"/>
      <c r="J40" s="1813" t="s">
        <v>1243</v>
      </c>
      <c r="K40" s="1814" t="s">
        <v>1244</v>
      </c>
      <c r="L40" s="1806" t="s">
        <v>1245</v>
      </c>
    </row>
    <row r="41" spans="1:12" s="1815" customFormat="1" ht="21.95" customHeight="1">
      <c r="A41" s="1805">
        <v>37</v>
      </c>
      <c r="B41" s="1805" t="s">
        <v>1297</v>
      </c>
      <c r="C41" s="1806" t="s">
        <v>1304</v>
      </c>
      <c r="D41" s="1807"/>
      <c r="E41" s="1808">
        <v>41943</v>
      </c>
      <c r="F41" s="1826">
        <v>139</v>
      </c>
      <c r="G41" s="1810">
        <v>0</v>
      </c>
      <c r="H41" s="1831">
        <v>80</v>
      </c>
      <c r="I41" s="1832"/>
      <c r="J41" s="1813" t="s">
        <v>1243</v>
      </c>
      <c r="K41" s="1814" t="s">
        <v>1244</v>
      </c>
      <c r="L41" s="1806" t="s">
        <v>1245</v>
      </c>
    </row>
    <row r="42" spans="1:12" s="1833" customFormat="1" ht="21.95" customHeight="1">
      <c r="A42" s="1805">
        <v>38</v>
      </c>
      <c r="B42" s="1838" t="s">
        <v>1297</v>
      </c>
      <c r="C42" s="1824" t="s">
        <v>1305</v>
      </c>
      <c r="D42" s="1825" t="s">
        <v>1306</v>
      </c>
      <c r="E42" s="1839">
        <v>32850</v>
      </c>
      <c r="F42" s="1840"/>
      <c r="G42" s="1840"/>
      <c r="H42" s="1841"/>
      <c r="I42" s="1842">
        <v>1</v>
      </c>
      <c r="J42" s="1843" t="s">
        <v>1280</v>
      </c>
      <c r="K42" s="1844" t="s">
        <v>1244</v>
      </c>
      <c r="L42" s="1824" t="s">
        <v>1245</v>
      </c>
    </row>
    <row r="43" spans="1:12" s="1833" customFormat="1" ht="21.95" customHeight="1">
      <c r="A43" s="1805">
        <v>39</v>
      </c>
      <c r="B43" s="1838" t="s">
        <v>1297</v>
      </c>
      <c r="C43" s="1824" t="s">
        <v>1307</v>
      </c>
      <c r="D43" s="1825"/>
      <c r="E43" s="1839">
        <v>42923</v>
      </c>
      <c r="F43" s="1840">
        <v>1509</v>
      </c>
      <c r="G43" s="1840">
        <v>0</v>
      </c>
      <c r="H43" s="1841">
        <v>267</v>
      </c>
      <c r="I43" s="1842"/>
      <c r="J43" s="1843" t="s">
        <v>1308</v>
      </c>
      <c r="K43" s="1844" t="s">
        <v>1244</v>
      </c>
      <c r="L43" s="1824" t="s">
        <v>1299</v>
      </c>
    </row>
    <row r="44" spans="1:12" s="1815" customFormat="1" ht="21.95" customHeight="1">
      <c r="A44" s="1805">
        <v>40</v>
      </c>
      <c r="B44" s="1805" t="s">
        <v>815</v>
      </c>
      <c r="C44" s="1806" t="s">
        <v>1309</v>
      </c>
      <c r="D44" s="1807"/>
      <c r="E44" s="1808">
        <v>41024</v>
      </c>
      <c r="F44" s="1826">
        <v>400</v>
      </c>
      <c r="G44" s="1810">
        <v>0</v>
      </c>
      <c r="H44" s="1811">
        <v>400</v>
      </c>
      <c r="I44" s="1812"/>
      <c r="J44" s="1813" t="s">
        <v>1243</v>
      </c>
      <c r="K44" s="1814" t="s">
        <v>1244</v>
      </c>
      <c r="L44" s="1806" t="s">
        <v>1245</v>
      </c>
    </row>
    <row r="45" spans="1:12" s="1815" customFormat="1" ht="21.95" customHeight="1">
      <c r="A45" s="1805">
        <v>41</v>
      </c>
      <c r="B45" s="1805" t="s">
        <v>815</v>
      </c>
      <c r="C45" s="1806" t="s">
        <v>1310</v>
      </c>
      <c r="D45" s="1807"/>
      <c r="E45" s="1808">
        <v>39023</v>
      </c>
      <c r="F45" s="1826">
        <v>400</v>
      </c>
      <c r="G45" s="1810">
        <v>0</v>
      </c>
      <c r="H45" s="1811">
        <v>300</v>
      </c>
      <c r="I45" s="1812"/>
      <c r="J45" s="1813" t="s">
        <v>1243</v>
      </c>
      <c r="K45" s="1814" t="s">
        <v>1244</v>
      </c>
      <c r="L45" s="1806" t="s">
        <v>1245</v>
      </c>
    </row>
    <row r="46" spans="1:12" s="1815" customFormat="1" ht="21.95" customHeight="1">
      <c r="A46" s="1805">
        <v>42</v>
      </c>
      <c r="B46" s="1805" t="s">
        <v>815</v>
      </c>
      <c r="C46" s="1806" t="s">
        <v>1311</v>
      </c>
      <c r="D46" s="1807"/>
      <c r="E46" s="1808">
        <v>41453</v>
      </c>
      <c r="F46" s="1826">
        <v>871</v>
      </c>
      <c r="G46" s="1810">
        <v>0</v>
      </c>
      <c r="H46" s="1811">
        <v>65</v>
      </c>
      <c r="I46" s="1812"/>
      <c r="J46" s="1813" t="s">
        <v>1243</v>
      </c>
      <c r="K46" s="1814" t="s">
        <v>1244</v>
      </c>
      <c r="L46" s="1806" t="s">
        <v>1245</v>
      </c>
    </row>
    <row r="47" spans="1:12" s="1815" customFormat="1" ht="21.95" customHeight="1">
      <c r="A47" s="1805">
        <v>43</v>
      </c>
      <c r="B47" s="1805" t="s">
        <v>815</v>
      </c>
      <c r="C47" s="1806" t="s">
        <v>1312</v>
      </c>
      <c r="D47" s="1807"/>
      <c r="E47" s="1808">
        <v>41752</v>
      </c>
      <c r="F47" s="1826">
        <v>926</v>
      </c>
      <c r="G47" s="1810">
        <v>0</v>
      </c>
      <c r="H47" s="1811">
        <v>62</v>
      </c>
      <c r="I47" s="1812"/>
      <c r="J47" s="1813" t="s">
        <v>1243</v>
      </c>
      <c r="K47" s="1820" t="s">
        <v>1258</v>
      </c>
      <c r="L47" s="1806" t="s">
        <v>1299</v>
      </c>
    </row>
    <row r="48" spans="1:12" s="1815" customFormat="1" ht="21.95" customHeight="1">
      <c r="A48" s="1805">
        <v>44</v>
      </c>
      <c r="B48" s="1805" t="s">
        <v>755</v>
      </c>
      <c r="C48" s="1806" t="s">
        <v>1313</v>
      </c>
      <c r="D48" s="1807"/>
      <c r="E48" s="1808">
        <v>42095</v>
      </c>
      <c r="F48" s="1826">
        <v>0</v>
      </c>
      <c r="G48" s="1810">
        <v>0</v>
      </c>
      <c r="H48" s="1811">
        <v>648</v>
      </c>
      <c r="I48" s="1817">
        <v>1</v>
      </c>
      <c r="J48" s="1813" t="s">
        <v>802</v>
      </c>
      <c r="K48" s="1814" t="s">
        <v>1244</v>
      </c>
      <c r="L48" s="1806" t="s">
        <v>1245</v>
      </c>
    </row>
    <row r="49" spans="1:14" s="1815" customFormat="1" ht="21.95" customHeight="1">
      <c r="A49" s="1805">
        <v>45</v>
      </c>
      <c r="B49" s="1845" t="s">
        <v>418</v>
      </c>
      <c r="C49" s="1806" t="s">
        <v>1314</v>
      </c>
      <c r="D49" s="1846" t="s">
        <v>1306</v>
      </c>
      <c r="E49" s="1828">
        <v>39539</v>
      </c>
      <c r="F49" s="1847">
        <v>0</v>
      </c>
      <c r="G49" s="1847">
        <v>0</v>
      </c>
      <c r="H49" s="1811">
        <v>868</v>
      </c>
      <c r="I49" s="1817">
        <v>1</v>
      </c>
      <c r="J49" s="1848" t="s">
        <v>1315</v>
      </c>
      <c r="K49" s="1814" t="s">
        <v>1244</v>
      </c>
      <c r="L49" s="1806" t="s">
        <v>1245</v>
      </c>
    </row>
    <row r="50" spans="1:14" s="1815" customFormat="1" ht="21.95" customHeight="1">
      <c r="A50" s="1805">
        <v>46</v>
      </c>
      <c r="B50" s="1805" t="s">
        <v>1168</v>
      </c>
      <c r="C50" s="1806" t="s">
        <v>1316</v>
      </c>
      <c r="D50" s="1846"/>
      <c r="E50" s="1828">
        <v>38245</v>
      </c>
      <c r="F50" s="1826">
        <v>140</v>
      </c>
      <c r="G50" s="1810">
        <v>19</v>
      </c>
      <c r="H50" s="1811">
        <v>227</v>
      </c>
      <c r="I50" s="1817"/>
      <c r="J50" s="1813" t="s">
        <v>802</v>
      </c>
      <c r="K50" s="1814" t="s">
        <v>1244</v>
      </c>
      <c r="L50" s="1806" t="s">
        <v>1245</v>
      </c>
    </row>
    <row r="51" spans="1:14" s="1815" customFormat="1" ht="21.95" customHeight="1">
      <c r="A51" s="1805">
        <v>47</v>
      </c>
      <c r="B51" s="1805" t="s">
        <v>1168</v>
      </c>
      <c r="C51" s="1806" t="s">
        <v>1317</v>
      </c>
      <c r="D51" s="1846"/>
      <c r="E51" s="1828">
        <v>37529</v>
      </c>
      <c r="F51" s="1826">
        <v>550</v>
      </c>
      <c r="G51" s="1810">
        <v>19</v>
      </c>
      <c r="H51" s="1811">
        <v>416</v>
      </c>
      <c r="I51" s="1817"/>
      <c r="J51" s="1813" t="s">
        <v>1243</v>
      </c>
      <c r="K51" s="1814" t="s">
        <v>1244</v>
      </c>
      <c r="L51" s="1806" t="s">
        <v>1245</v>
      </c>
    </row>
    <row r="52" spans="1:14" s="1815" customFormat="1" ht="21.95" customHeight="1">
      <c r="A52" s="1805">
        <v>48</v>
      </c>
      <c r="B52" s="1805" t="s">
        <v>1168</v>
      </c>
      <c r="C52" s="1806" t="s">
        <v>1318</v>
      </c>
      <c r="D52" s="1846"/>
      <c r="E52" s="1828">
        <v>41949</v>
      </c>
      <c r="F52" s="1826">
        <v>400</v>
      </c>
      <c r="G52" s="1810">
        <v>57</v>
      </c>
      <c r="H52" s="1811">
        <v>723</v>
      </c>
      <c r="I52" s="1817"/>
      <c r="J52" s="1813" t="s">
        <v>1243</v>
      </c>
      <c r="K52" s="1814" t="s">
        <v>1244</v>
      </c>
      <c r="L52" s="1806" t="s">
        <v>1245</v>
      </c>
    </row>
    <row r="53" spans="1:14" s="1815" customFormat="1" ht="21.95" customHeight="1">
      <c r="A53" s="1805">
        <v>49</v>
      </c>
      <c r="B53" s="1849" t="s">
        <v>763</v>
      </c>
      <c r="C53" s="1806" t="s">
        <v>1319</v>
      </c>
      <c r="D53" s="1846"/>
      <c r="E53" s="1828">
        <v>37525</v>
      </c>
      <c r="F53" s="1850">
        <v>1118</v>
      </c>
      <c r="G53" s="1851">
        <v>0</v>
      </c>
      <c r="H53" s="1811">
        <v>277</v>
      </c>
      <c r="I53" s="1817">
        <v>1</v>
      </c>
      <c r="J53" s="1818" t="s">
        <v>1243</v>
      </c>
      <c r="K53" s="1814" t="s">
        <v>1244</v>
      </c>
      <c r="L53" s="1806" t="s">
        <v>1245</v>
      </c>
    </row>
    <row r="54" spans="1:14" s="1815" customFormat="1" ht="22.5" customHeight="1">
      <c r="A54" s="1805">
        <v>50</v>
      </c>
      <c r="B54" s="1849" t="s">
        <v>763</v>
      </c>
      <c r="C54" s="1852" t="s">
        <v>1320</v>
      </c>
      <c r="D54" s="1853"/>
      <c r="E54" s="1828">
        <v>37712</v>
      </c>
      <c r="F54" s="1850">
        <v>39</v>
      </c>
      <c r="G54" s="1851">
        <v>0</v>
      </c>
      <c r="H54" s="1811">
        <v>40</v>
      </c>
      <c r="I54" s="1817">
        <v>1</v>
      </c>
      <c r="J54" s="1818" t="s">
        <v>1243</v>
      </c>
      <c r="K54" s="1814" t="s">
        <v>1244</v>
      </c>
      <c r="L54" s="1806" t="s">
        <v>1254</v>
      </c>
    </row>
    <row r="55" spans="1:14" s="1815" customFormat="1" ht="21.95" customHeight="1">
      <c r="A55" s="1805">
        <v>51</v>
      </c>
      <c r="B55" s="1849" t="s">
        <v>763</v>
      </c>
      <c r="C55" s="1806" t="s">
        <v>1321</v>
      </c>
      <c r="D55" s="1846"/>
      <c r="E55" s="1828">
        <v>37529</v>
      </c>
      <c r="F55" s="1850">
        <v>500</v>
      </c>
      <c r="G55" s="1851">
        <v>0</v>
      </c>
      <c r="H55" s="1811">
        <v>33</v>
      </c>
      <c r="I55" s="1817">
        <v>1</v>
      </c>
      <c r="J55" s="1818" t="s">
        <v>1243</v>
      </c>
      <c r="K55" s="1814" t="s">
        <v>1244</v>
      </c>
      <c r="L55" s="1806" t="s">
        <v>1245</v>
      </c>
      <c r="N55" s="1854"/>
    </row>
    <row r="56" spans="1:14" s="1815" customFormat="1" ht="21.95" customHeight="1">
      <c r="A56" s="1805">
        <v>52</v>
      </c>
      <c r="B56" s="1849" t="s">
        <v>763</v>
      </c>
      <c r="C56" s="1806" t="s">
        <v>1322</v>
      </c>
      <c r="D56" s="1846"/>
      <c r="E56" s="1828">
        <v>37529</v>
      </c>
      <c r="F56" s="1850">
        <v>378</v>
      </c>
      <c r="G56" s="1851">
        <v>0</v>
      </c>
      <c r="H56" s="1811">
        <v>58</v>
      </c>
      <c r="I56" s="1817">
        <v>1</v>
      </c>
      <c r="J56" s="1818" t="s">
        <v>1243</v>
      </c>
      <c r="K56" s="1814" t="s">
        <v>1244</v>
      </c>
      <c r="L56" s="1806" t="s">
        <v>1245</v>
      </c>
    </row>
    <row r="57" spans="1:14" s="1815" customFormat="1" ht="21.95" customHeight="1">
      <c r="A57" s="1805">
        <v>53</v>
      </c>
      <c r="B57" s="1849" t="s">
        <v>763</v>
      </c>
      <c r="C57" s="1806" t="s">
        <v>1323</v>
      </c>
      <c r="D57" s="1846"/>
      <c r="E57" s="1828">
        <v>37529</v>
      </c>
      <c r="F57" s="1850">
        <v>126</v>
      </c>
      <c r="G57" s="1851">
        <v>126</v>
      </c>
      <c r="H57" s="1811">
        <v>40</v>
      </c>
      <c r="I57" s="1817">
        <v>1</v>
      </c>
      <c r="J57" s="1818" t="s">
        <v>1243</v>
      </c>
      <c r="K57" s="1814" t="s">
        <v>1244</v>
      </c>
      <c r="L57" s="1806" t="s">
        <v>1245</v>
      </c>
    </row>
    <row r="58" spans="1:14" s="1815" customFormat="1" ht="21.95" customHeight="1">
      <c r="A58" s="1805">
        <v>54</v>
      </c>
      <c r="B58" s="1849" t="s">
        <v>763</v>
      </c>
      <c r="C58" s="1806" t="s">
        <v>1324</v>
      </c>
      <c r="D58" s="1846"/>
      <c r="E58" s="1828">
        <v>37316</v>
      </c>
      <c r="F58" s="1850">
        <v>814</v>
      </c>
      <c r="G58" s="1851">
        <v>0</v>
      </c>
      <c r="H58" s="1831">
        <v>814</v>
      </c>
      <c r="I58" s="1832">
        <v>1</v>
      </c>
      <c r="J58" s="1818" t="s">
        <v>1243</v>
      </c>
      <c r="K58" s="1820" t="s">
        <v>1258</v>
      </c>
      <c r="L58" s="1806" t="s">
        <v>1254</v>
      </c>
    </row>
    <row r="59" spans="1:14" s="1815" customFormat="1" ht="21.95" customHeight="1">
      <c r="A59" s="1805">
        <v>55</v>
      </c>
      <c r="B59" s="1849" t="s">
        <v>763</v>
      </c>
      <c r="C59" s="1806" t="s">
        <v>1325</v>
      </c>
      <c r="D59" s="1846"/>
      <c r="E59" s="1828">
        <v>37377</v>
      </c>
      <c r="F59" s="1850">
        <v>410</v>
      </c>
      <c r="G59" s="1851">
        <v>0</v>
      </c>
      <c r="H59" s="1811">
        <v>130</v>
      </c>
      <c r="I59" s="1817">
        <v>1</v>
      </c>
      <c r="J59" s="1818" t="s">
        <v>1243</v>
      </c>
      <c r="K59" s="1814" t="s">
        <v>1244</v>
      </c>
      <c r="L59" s="1806" t="s">
        <v>1254</v>
      </c>
    </row>
    <row r="60" spans="1:14" s="1833" customFormat="1" ht="21.95" customHeight="1">
      <c r="A60" s="1805">
        <v>56</v>
      </c>
      <c r="B60" s="1849" t="s">
        <v>763</v>
      </c>
      <c r="C60" s="1834" t="s">
        <v>1326</v>
      </c>
      <c r="D60" s="1855"/>
      <c r="E60" s="1828">
        <v>36069</v>
      </c>
      <c r="F60" s="1850">
        <v>1033</v>
      </c>
      <c r="G60" s="1851">
        <v>0</v>
      </c>
      <c r="H60" s="1836">
        <v>310</v>
      </c>
      <c r="I60" s="1836">
        <v>1</v>
      </c>
      <c r="J60" s="1818" t="s">
        <v>1243</v>
      </c>
      <c r="K60" s="1814" t="s">
        <v>1244</v>
      </c>
      <c r="L60" s="1856" t="s">
        <v>1245</v>
      </c>
    </row>
    <row r="61" spans="1:14" s="1815" customFormat="1" ht="21.95" customHeight="1">
      <c r="A61" s="1805">
        <v>57</v>
      </c>
      <c r="B61" s="1849" t="s">
        <v>763</v>
      </c>
      <c r="C61" s="1834" t="s">
        <v>1327</v>
      </c>
      <c r="D61" s="1835"/>
      <c r="E61" s="1857">
        <v>39356</v>
      </c>
      <c r="F61" s="1850">
        <v>634</v>
      </c>
      <c r="G61" s="1851">
        <v>0</v>
      </c>
      <c r="H61" s="1858">
        <v>399</v>
      </c>
      <c r="I61" s="1859">
        <v>1</v>
      </c>
      <c r="J61" s="1818" t="s">
        <v>1243</v>
      </c>
      <c r="K61" s="1820" t="s">
        <v>1258</v>
      </c>
      <c r="L61" s="1806" t="s">
        <v>1299</v>
      </c>
    </row>
    <row r="62" spans="1:14" s="1815" customFormat="1" ht="21.95" customHeight="1">
      <c r="A62" s="1805">
        <v>58</v>
      </c>
      <c r="B62" s="1849" t="s">
        <v>763</v>
      </c>
      <c r="C62" s="1806" t="s">
        <v>1328</v>
      </c>
      <c r="D62" s="1846"/>
      <c r="E62" s="1828">
        <v>39371</v>
      </c>
      <c r="F62" s="1850">
        <v>7775</v>
      </c>
      <c r="G62" s="1851">
        <v>0</v>
      </c>
      <c r="H62" s="1811">
        <v>188</v>
      </c>
      <c r="I62" s="1817">
        <v>1</v>
      </c>
      <c r="J62" s="1818" t="s">
        <v>1243</v>
      </c>
      <c r="K62" s="1820" t="s">
        <v>1258</v>
      </c>
      <c r="L62" s="1806" t="s">
        <v>1299</v>
      </c>
    </row>
    <row r="63" spans="1:14" s="1815" customFormat="1" ht="21.95" customHeight="1">
      <c r="A63" s="1805">
        <v>59</v>
      </c>
      <c r="B63" s="1849" t="s">
        <v>763</v>
      </c>
      <c r="C63" s="1806" t="s">
        <v>1329</v>
      </c>
      <c r="D63" s="1846"/>
      <c r="E63" s="1828">
        <v>39512</v>
      </c>
      <c r="F63" s="1850">
        <v>587</v>
      </c>
      <c r="G63" s="1851">
        <v>0</v>
      </c>
      <c r="H63" s="1811">
        <v>120</v>
      </c>
      <c r="I63" s="1817">
        <v>1</v>
      </c>
      <c r="J63" s="1818" t="s">
        <v>1243</v>
      </c>
      <c r="K63" s="1820" t="s">
        <v>1258</v>
      </c>
      <c r="L63" s="1806" t="s">
        <v>1299</v>
      </c>
    </row>
    <row r="64" spans="1:14" s="1815" customFormat="1" ht="21.95" customHeight="1">
      <c r="A64" s="1805">
        <v>60</v>
      </c>
      <c r="B64" s="1849" t="s">
        <v>763</v>
      </c>
      <c r="C64" s="1806" t="s">
        <v>1330</v>
      </c>
      <c r="D64" s="1846"/>
      <c r="E64" s="1828">
        <v>40158</v>
      </c>
      <c r="F64" s="1850">
        <v>2052</v>
      </c>
      <c r="G64" s="1851">
        <v>0</v>
      </c>
      <c r="H64" s="1831">
        <v>307</v>
      </c>
      <c r="I64" s="1832">
        <v>1</v>
      </c>
      <c r="J64" s="1818" t="s">
        <v>1243</v>
      </c>
      <c r="K64" s="1820" t="s">
        <v>1258</v>
      </c>
      <c r="L64" s="1806" t="s">
        <v>1299</v>
      </c>
    </row>
    <row r="65" spans="1:12" s="1815" customFormat="1" ht="21.95" customHeight="1">
      <c r="A65" s="1805">
        <v>61</v>
      </c>
      <c r="B65" s="1849" t="s">
        <v>763</v>
      </c>
      <c r="C65" s="1806" t="s">
        <v>1331</v>
      </c>
      <c r="D65" s="1846"/>
      <c r="E65" s="1828">
        <v>41131</v>
      </c>
      <c r="F65" s="1850">
        <v>209</v>
      </c>
      <c r="G65" s="1851">
        <v>0</v>
      </c>
      <c r="H65" s="1831">
        <v>128.5</v>
      </c>
      <c r="I65" s="1832">
        <v>1</v>
      </c>
      <c r="J65" s="1818" t="s">
        <v>1243</v>
      </c>
      <c r="K65" s="1820" t="s">
        <v>1258</v>
      </c>
      <c r="L65" s="1806" t="s">
        <v>1254</v>
      </c>
    </row>
    <row r="66" spans="1:12" s="1815" customFormat="1" ht="21.95" customHeight="1">
      <c r="A66" s="1805">
        <v>62</v>
      </c>
      <c r="B66" s="1849" t="s">
        <v>763</v>
      </c>
      <c r="C66" s="1806" t="s">
        <v>1332</v>
      </c>
      <c r="D66" s="1846"/>
      <c r="E66" s="1828">
        <v>42047</v>
      </c>
      <c r="F66" s="1850">
        <v>47715</v>
      </c>
      <c r="G66" s="1851">
        <v>0</v>
      </c>
      <c r="H66" s="1831">
        <v>801</v>
      </c>
      <c r="I66" s="1832">
        <v>1</v>
      </c>
      <c r="J66" s="1818" t="s">
        <v>1243</v>
      </c>
      <c r="K66" s="1820" t="s">
        <v>1258</v>
      </c>
      <c r="L66" s="1806" t="s">
        <v>1299</v>
      </c>
    </row>
    <row r="67" spans="1:12" s="1815" customFormat="1" ht="21.95" customHeight="1">
      <c r="A67" s="1805">
        <v>63</v>
      </c>
      <c r="B67" s="1849" t="s">
        <v>763</v>
      </c>
      <c r="C67" s="1806" t="s">
        <v>1333</v>
      </c>
      <c r="D67" s="1807"/>
      <c r="E67" s="1829">
        <v>41787</v>
      </c>
      <c r="F67" s="1850">
        <v>1247</v>
      </c>
      <c r="G67" s="1851">
        <v>0</v>
      </c>
      <c r="H67" s="1831">
        <v>181</v>
      </c>
      <c r="I67" s="1832">
        <v>1</v>
      </c>
      <c r="J67" s="1818" t="s">
        <v>1243</v>
      </c>
      <c r="K67" s="1820" t="s">
        <v>1258</v>
      </c>
      <c r="L67" s="1806" t="s">
        <v>1299</v>
      </c>
    </row>
    <row r="68" spans="1:12" s="1815" customFormat="1" ht="21.95" customHeight="1">
      <c r="A68" s="1805">
        <v>64</v>
      </c>
      <c r="B68" s="1849" t="s">
        <v>763</v>
      </c>
      <c r="C68" s="1806" t="s">
        <v>1334</v>
      </c>
      <c r="D68" s="1807"/>
      <c r="E68" s="1829">
        <v>42303</v>
      </c>
      <c r="F68" s="1850">
        <v>470</v>
      </c>
      <c r="G68" s="1851">
        <v>0</v>
      </c>
      <c r="H68" s="1831">
        <v>109</v>
      </c>
      <c r="I68" s="1832">
        <v>1</v>
      </c>
      <c r="J68" s="1818" t="s">
        <v>1243</v>
      </c>
      <c r="K68" s="1820" t="s">
        <v>1258</v>
      </c>
      <c r="L68" s="1806" t="s">
        <v>1299</v>
      </c>
    </row>
    <row r="69" spans="1:12" s="1815" customFormat="1" ht="21.95" customHeight="1">
      <c r="A69" s="1805">
        <v>65</v>
      </c>
      <c r="B69" s="1845" t="s">
        <v>430</v>
      </c>
      <c r="C69" s="1806" t="s">
        <v>1335</v>
      </c>
      <c r="D69" s="1807" t="s">
        <v>1306</v>
      </c>
      <c r="E69" s="1830">
        <v>39172</v>
      </c>
      <c r="F69" s="1847">
        <v>980</v>
      </c>
      <c r="G69" s="1847">
        <v>883</v>
      </c>
      <c r="H69" s="1831">
        <v>431</v>
      </c>
      <c r="I69" s="1832">
        <v>1</v>
      </c>
      <c r="J69" s="1860" t="s">
        <v>1315</v>
      </c>
      <c r="K69" s="1861" t="s">
        <v>1244</v>
      </c>
      <c r="L69" s="1856" t="s">
        <v>1245</v>
      </c>
    </row>
    <row r="70" spans="1:12" s="1815" customFormat="1" ht="21.95" customHeight="1">
      <c r="A70" s="1805">
        <v>66</v>
      </c>
      <c r="B70" s="1862" t="s">
        <v>773</v>
      </c>
      <c r="C70" s="1806" t="s">
        <v>1336</v>
      </c>
      <c r="D70" s="1807"/>
      <c r="E70" s="1808">
        <v>38463</v>
      </c>
      <c r="F70" s="1863">
        <v>647</v>
      </c>
      <c r="G70" s="1821">
        <v>0</v>
      </c>
      <c r="H70" s="1811">
        <v>651.4</v>
      </c>
      <c r="I70" s="1817">
        <v>5</v>
      </c>
      <c r="J70" s="1819" t="s">
        <v>1337</v>
      </c>
      <c r="K70" s="1820" t="s">
        <v>1258</v>
      </c>
      <c r="L70" s="1806" t="s">
        <v>1299</v>
      </c>
    </row>
    <row r="71" spans="1:12" s="1815" customFormat="1" ht="21.95" customHeight="1">
      <c r="A71" s="1864"/>
      <c r="B71" s="1865"/>
      <c r="C71" s="1866" t="s">
        <v>113</v>
      </c>
      <c r="D71" s="1866"/>
      <c r="E71" s="1867"/>
      <c r="F71" s="1868">
        <f>+SUM(F5:F70)</f>
        <v>103656</v>
      </c>
      <c r="G71" s="1868">
        <f>+SUM(G5:G70)</f>
        <v>1920</v>
      </c>
      <c r="H71" s="1868">
        <f>+SUM(H5:H70)</f>
        <v>25357.4</v>
      </c>
      <c r="I71" s="1869">
        <f>+SUM(I5:I70)</f>
        <v>86</v>
      </c>
      <c r="J71" s="1870"/>
      <c r="K71" s="1871"/>
      <c r="L71" s="1872"/>
    </row>
    <row r="72" spans="1:12" s="1873" customFormat="1" ht="10.5">
      <c r="A72" s="2882"/>
      <c r="B72" s="2882"/>
      <c r="C72" s="2882"/>
      <c r="D72" s="2882"/>
      <c r="E72" s="2882"/>
      <c r="F72" s="2882"/>
      <c r="G72" s="2882"/>
      <c r="H72" s="2882"/>
      <c r="I72" s="2882"/>
      <c r="J72" s="2882"/>
      <c r="K72" s="2882"/>
      <c r="L72" s="2883"/>
    </row>
    <row r="73" spans="1:12" ht="0" hidden="1" customHeight="1"/>
    <row r="89" ht="0" hidden="1" customHeight="1"/>
  </sheetData>
  <autoFilter ref="A4:Q71"/>
  <mergeCells count="12">
    <mergeCell ref="M30:Q30"/>
    <mergeCell ref="A72:L72"/>
    <mergeCell ref="A3:A4"/>
    <mergeCell ref="B3:B4"/>
    <mergeCell ref="C3:C4"/>
    <mergeCell ref="D3:D4"/>
    <mergeCell ref="E3:E4"/>
    <mergeCell ref="F3:G3"/>
    <mergeCell ref="H3:H4"/>
    <mergeCell ref="I3:I4"/>
    <mergeCell ref="J3:K3"/>
    <mergeCell ref="L3:L4"/>
  </mergeCells>
  <phoneticPr fontId="4"/>
  <dataValidations count="12">
    <dataValidation imeMode="hiragana" allowBlank="1" showInputMessage="1" showErrorMessage="1" promptTitle="原水種別" prompt="表流水、伏流水、浅井戸、深井戸、湧水、湖水、貯水池、受水の別を具体的に記入し、次の欄でその区分を選択します。" sqref="J24:J26 J70 J5:J6 J29:J35 J37:J41 J48 J50:J68"/>
    <dataValidation type="whole" imeMode="hiragana" operator="greaterThanOrEqual" allowBlank="1" showInputMessage="1" showErrorMessage="1" promptTitle="整理番号" prompt="連番で整理番号を入力してください。" sqref="A5:A70">
      <formula1>1</formula1>
    </dataValidation>
    <dataValidation imeMode="hiragana" allowBlank="1" showInputMessage="1" showErrorMessage="1" promptTitle="設置者等名" prompt="専用水道設置者名と事業所・工場等の名称を併記。_x000a_国の設置する専用水道の場合は、次の欄に1を入力してください。" sqref="C37:D38 C60:D61"/>
    <dataValidation allowBlank="1" showErrorMessage="1" sqref="L70:L71 M29:Q29 R29:IU30 C62:D70 C1:D3 M1:IU28 A71:K71 M31:IU65539 L61:L68 C39:D59 C5:D36 A1:B4 E1:K4 L1:L59 A73:L65539"/>
    <dataValidation type="date" imeMode="off" operator="greaterThan" allowBlank="1" showInputMessage="1" showErrorMessage="1" errorTitle="年月日を入力" error="S□．□．□、H□．□．□で入力してください" promptTitle="Sxx.xx.xx、Hxx.xx.xxで入力" prompt="最新の確認年月日を入力" sqref="E70 E61 E32:E35 E38:E48 E5:E28">
      <formula1>1</formula1>
    </dataValidation>
    <dataValidation type="whole" imeMode="off" operator="greaterThanOrEqual" allowBlank="1" showInputMessage="1" showErrorMessage="1" errorTitle="年月を入力" error="S□．□．１、H□．□．１で入力してください" promptTitle="現在給水人口" prompt="常時居住する人口を記入します。専用水道の給水人口の定義に留意してください。" sqref="I5:I6 I44:I47 I33 G5:G41 G44:G70">
      <formula1>0</formula1>
    </dataValidation>
    <dataValidation type="date" imeMode="off" operator="greaterThan" allowBlank="1" showInputMessage="1" showErrorMessage="1" errorTitle="年月を入力" error="S□．□．１、H□．□．１で入力してください" promptTitle="Sxx.xx.1、Hxx.xx.1で入力" prompt="施設の竣功年月を入力。日付は１を入力して下さい。" sqref="E29:E31 E36:E37 E49:E60 E62:E69">
      <formula1>1900</formula1>
    </dataValidation>
    <dataValidation type="decimal" imeMode="off" allowBlank="1" showInputMessage="1" showErrorMessage="1" errorTitle="施設能力" error="数値で入力してください" promptTitle="施設能力(ｍ3/日)" prompt="申請書に記載する能力で正規運転をした場合の予備を含まない１日最大給水量" sqref="H5:H70">
      <formula1>0.01</formula1>
      <formula2>1000000000</formula2>
    </dataValidation>
    <dataValidation imeMode="hiragana" allowBlank="1" showInputMessage="1" showErrorMessage="1" promptTitle="市町村名" prompt="略さずに入力してください。" sqref="B5:B41 B44:B70"/>
    <dataValidation type="whole" imeMode="disabled" allowBlank="1" showInputMessage="1" showErrorMessage="1" errorTitle="エラー" error="整数で入力してください" promptTitle="確認時給水人口" prompt="申請書に記載されているもの" sqref="F5:F41 F44:F70">
      <formula1>0</formula1>
      <formula2>1000000000</formula2>
    </dataValidation>
    <dataValidation type="decimal" imeMode="off" operator="greaterThan" allowBlank="1" showInputMessage="1" showErrorMessage="1" errorTitle="職員数" error="数値を入力してください" promptTitle="職員数" prompt="当該専用水道施設の管理業務に専従する職員数" sqref="I48:I70 I34:I43 I7:I32">
      <formula1>0.1</formula1>
    </dataValidation>
    <dataValidation imeMode="hiragana" allowBlank="1" showInputMessage="1" showErrorMessage="1" promptTitle="原水種別" prompt="表流水、伏流水、浅井戸、深井戸、湧水、湖水、貯水池、受水、併用等の別を具体的に記入し、次の欄でその区分を選択します。" sqref="J27:J28 J7:J23 J69 J36 J44:J47 J49"/>
  </dataValidations>
  <pageMargins left="0.78740157480314965" right="0.19685039370078741" top="0.59055118110236227" bottom="0.59055118110236227" header="0.51181102362204722" footer="0.51181102362204722"/>
  <pageSetup paperSize="9" scale="84" fitToHeight="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
  <sheetViews>
    <sheetView view="pageBreakPreview" zoomScaleNormal="85" zoomScaleSheetLayoutView="100" workbookViewId="0">
      <selection activeCell="H2" sqref="H2"/>
    </sheetView>
  </sheetViews>
  <sheetFormatPr defaultRowHeight="13.5"/>
  <cols>
    <col min="1" max="1" width="6.5" style="1888" customWidth="1"/>
    <col min="2" max="2" width="15.625" style="1888" customWidth="1"/>
    <col min="3" max="3" width="27.125" style="1888" customWidth="1"/>
    <col min="4" max="5" width="3.75" style="1888" customWidth="1"/>
    <col min="6" max="6" width="5" style="1888" customWidth="1"/>
    <col min="7" max="7" width="12.5" style="1888" customWidth="1"/>
    <col min="8" max="10" width="10.625" style="1888" customWidth="1"/>
    <col min="11" max="17" width="9" style="1888"/>
    <col min="18" max="18" width="11" style="1888" bestFit="1" customWidth="1"/>
    <col min="19" max="256" width="9" style="1888"/>
    <col min="257" max="257" width="6.5" style="1888" customWidth="1"/>
    <col min="258" max="258" width="15.625" style="1888" customWidth="1"/>
    <col min="259" max="259" width="27.125" style="1888" customWidth="1"/>
    <col min="260" max="261" width="3.75" style="1888" customWidth="1"/>
    <col min="262" max="262" width="5" style="1888" customWidth="1"/>
    <col min="263" max="263" width="12.5" style="1888" customWidth="1"/>
    <col min="264" max="266" width="10.625" style="1888" customWidth="1"/>
    <col min="267" max="273" width="9" style="1888"/>
    <col min="274" max="274" width="11" style="1888" bestFit="1" customWidth="1"/>
    <col min="275" max="512" width="9" style="1888"/>
    <col min="513" max="513" width="6.5" style="1888" customWidth="1"/>
    <col min="514" max="514" width="15.625" style="1888" customWidth="1"/>
    <col min="515" max="515" width="27.125" style="1888" customWidth="1"/>
    <col min="516" max="517" width="3.75" style="1888" customWidth="1"/>
    <col min="518" max="518" width="5" style="1888" customWidth="1"/>
    <col min="519" max="519" width="12.5" style="1888" customWidth="1"/>
    <col min="520" max="522" width="10.625" style="1888" customWidth="1"/>
    <col min="523" max="529" width="9" style="1888"/>
    <col min="530" max="530" width="11" style="1888" bestFit="1" customWidth="1"/>
    <col min="531" max="768" width="9" style="1888"/>
    <col min="769" max="769" width="6.5" style="1888" customWidth="1"/>
    <col min="770" max="770" width="15.625" style="1888" customWidth="1"/>
    <col min="771" max="771" width="27.125" style="1888" customWidth="1"/>
    <col min="772" max="773" width="3.75" style="1888" customWidth="1"/>
    <col min="774" max="774" width="5" style="1888" customWidth="1"/>
    <col min="775" max="775" width="12.5" style="1888" customWidth="1"/>
    <col min="776" max="778" width="10.625" style="1888" customWidth="1"/>
    <col min="779" max="785" width="9" style="1888"/>
    <col min="786" max="786" width="11" style="1888" bestFit="1" customWidth="1"/>
    <col min="787" max="1024" width="9" style="1888"/>
    <col min="1025" max="1025" width="6.5" style="1888" customWidth="1"/>
    <col min="1026" max="1026" width="15.625" style="1888" customWidth="1"/>
    <col min="1027" max="1027" width="27.125" style="1888" customWidth="1"/>
    <col min="1028" max="1029" width="3.75" style="1888" customWidth="1"/>
    <col min="1030" max="1030" width="5" style="1888" customWidth="1"/>
    <col min="1031" max="1031" width="12.5" style="1888" customWidth="1"/>
    <col min="1032" max="1034" width="10.625" style="1888" customWidth="1"/>
    <col min="1035" max="1041" width="9" style="1888"/>
    <col min="1042" max="1042" width="11" style="1888" bestFit="1" customWidth="1"/>
    <col min="1043" max="1280" width="9" style="1888"/>
    <col min="1281" max="1281" width="6.5" style="1888" customWidth="1"/>
    <col min="1282" max="1282" width="15.625" style="1888" customWidth="1"/>
    <col min="1283" max="1283" width="27.125" style="1888" customWidth="1"/>
    <col min="1284" max="1285" width="3.75" style="1888" customWidth="1"/>
    <col min="1286" max="1286" width="5" style="1888" customWidth="1"/>
    <col min="1287" max="1287" width="12.5" style="1888" customWidth="1"/>
    <col min="1288" max="1290" width="10.625" style="1888" customWidth="1"/>
    <col min="1291" max="1297" width="9" style="1888"/>
    <col min="1298" max="1298" width="11" style="1888" bestFit="1" customWidth="1"/>
    <col min="1299" max="1536" width="9" style="1888"/>
    <col min="1537" max="1537" width="6.5" style="1888" customWidth="1"/>
    <col min="1538" max="1538" width="15.625" style="1888" customWidth="1"/>
    <col min="1539" max="1539" width="27.125" style="1888" customWidth="1"/>
    <col min="1540" max="1541" width="3.75" style="1888" customWidth="1"/>
    <col min="1542" max="1542" width="5" style="1888" customWidth="1"/>
    <col min="1543" max="1543" width="12.5" style="1888" customWidth="1"/>
    <col min="1544" max="1546" width="10.625" style="1888" customWidth="1"/>
    <col min="1547" max="1553" width="9" style="1888"/>
    <col min="1554" max="1554" width="11" style="1888" bestFit="1" customWidth="1"/>
    <col min="1555" max="1792" width="9" style="1888"/>
    <col min="1793" max="1793" width="6.5" style="1888" customWidth="1"/>
    <col min="1794" max="1794" width="15.625" style="1888" customWidth="1"/>
    <col min="1795" max="1795" width="27.125" style="1888" customWidth="1"/>
    <col min="1796" max="1797" width="3.75" style="1888" customWidth="1"/>
    <col min="1798" max="1798" width="5" style="1888" customWidth="1"/>
    <col min="1799" max="1799" width="12.5" style="1888" customWidth="1"/>
    <col min="1800" max="1802" width="10.625" style="1888" customWidth="1"/>
    <col min="1803" max="1809" width="9" style="1888"/>
    <col min="1810" max="1810" width="11" style="1888" bestFit="1" customWidth="1"/>
    <col min="1811" max="2048" width="9" style="1888"/>
    <col min="2049" max="2049" width="6.5" style="1888" customWidth="1"/>
    <col min="2050" max="2050" width="15.625" style="1888" customWidth="1"/>
    <col min="2051" max="2051" width="27.125" style="1888" customWidth="1"/>
    <col min="2052" max="2053" width="3.75" style="1888" customWidth="1"/>
    <col min="2054" max="2054" width="5" style="1888" customWidth="1"/>
    <col min="2055" max="2055" width="12.5" style="1888" customWidth="1"/>
    <col min="2056" max="2058" width="10.625" style="1888" customWidth="1"/>
    <col min="2059" max="2065" width="9" style="1888"/>
    <col min="2066" max="2066" width="11" style="1888" bestFit="1" customWidth="1"/>
    <col min="2067" max="2304" width="9" style="1888"/>
    <col min="2305" max="2305" width="6.5" style="1888" customWidth="1"/>
    <col min="2306" max="2306" width="15.625" style="1888" customWidth="1"/>
    <col min="2307" max="2307" width="27.125" style="1888" customWidth="1"/>
    <col min="2308" max="2309" width="3.75" style="1888" customWidth="1"/>
    <col min="2310" max="2310" width="5" style="1888" customWidth="1"/>
    <col min="2311" max="2311" width="12.5" style="1888" customWidth="1"/>
    <col min="2312" max="2314" width="10.625" style="1888" customWidth="1"/>
    <col min="2315" max="2321" width="9" style="1888"/>
    <col min="2322" max="2322" width="11" style="1888" bestFit="1" customWidth="1"/>
    <col min="2323" max="2560" width="9" style="1888"/>
    <col min="2561" max="2561" width="6.5" style="1888" customWidth="1"/>
    <col min="2562" max="2562" width="15.625" style="1888" customWidth="1"/>
    <col min="2563" max="2563" width="27.125" style="1888" customWidth="1"/>
    <col min="2564" max="2565" width="3.75" style="1888" customWidth="1"/>
    <col min="2566" max="2566" width="5" style="1888" customWidth="1"/>
    <col min="2567" max="2567" width="12.5" style="1888" customWidth="1"/>
    <col min="2568" max="2570" width="10.625" style="1888" customWidth="1"/>
    <col min="2571" max="2577" width="9" style="1888"/>
    <col min="2578" max="2578" width="11" style="1888" bestFit="1" customWidth="1"/>
    <col min="2579" max="2816" width="9" style="1888"/>
    <col min="2817" max="2817" width="6.5" style="1888" customWidth="1"/>
    <col min="2818" max="2818" width="15.625" style="1888" customWidth="1"/>
    <col min="2819" max="2819" width="27.125" style="1888" customWidth="1"/>
    <col min="2820" max="2821" width="3.75" style="1888" customWidth="1"/>
    <col min="2822" max="2822" width="5" style="1888" customWidth="1"/>
    <col min="2823" max="2823" width="12.5" style="1888" customWidth="1"/>
    <col min="2824" max="2826" width="10.625" style="1888" customWidth="1"/>
    <col min="2827" max="2833" width="9" style="1888"/>
    <col min="2834" max="2834" width="11" style="1888" bestFit="1" customWidth="1"/>
    <col min="2835" max="3072" width="9" style="1888"/>
    <col min="3073" max="3073" width="6.5" style="1888" customWidth="1"/>
    <col min="3074" max="3074" width="15.625" style="1888" customWidth="1"/>
    <col min="3075" max="3075" width="27.125" style="1888" customWidth="1"/>
    <col min="3076" max="3077" width="3.75" style="1888" customWidth="1"/>
    <col min="3078" max="3078" width="5" style="1888" customWidth="1"/>
    <col min="3079" max="3079" width="12.5" style="1888" customWidth="1"/>
    <col min="3080" max="3082" width="10.625" style="1888" customWidth="1"/>
    <col min="3083" max="3089" width="9" style="1888"/>
    <col min="3090" max="3090" width="11" style="1888" bestFit="1" customWidth="1"/>
    <col min="3091" max="3328" width="9" style="1888"/>
    <col min="3329" max="3329" width="6.5" style="1888" customWidth="1"/>
    <col min="3330" max="3330" width="15.625" style="1888" customWidth="1"/>
    <col min="3331" max="3331" width="27.125" style="1888" customWidth="1"/>
    <col min="3332" max="3333" width="3.75" style="1888" customWidth="1"/>
    <col min="3334" max="3334" width="5" style="1888" customWidth="1"/>
    <col min="3335" max="3335" width="12.5" style="1888" customWidth="1"/>
    <col min="3336" max="3338" width="10.625" style="1888" customWidth="1"/>
    <col min="3339" max="3345" width="9" style="1888"/>
    <col min="3346" max="3346" width="11" style="1888" bestFit="1" customWidth="1"/>
    <col min="3347" max="3584" width="9" style="1888"/>
    <col min="3585" max="3585" width="6.5" style="1888" customWidth="1"/>
    <col min="3586" max="3586" width="15.625" style="1888" customWidth="1"/>
    <col min="3587" max="3587" width="27.125" style="1888" customWidth="1"/>
    <col min="3588" max="3589" width="3.75" style="1888" customWidth="1"/>
    <col min="3590" max="3590" width="5" style="1888" customWidth="1"/>
    <col min="3591" max="3591" width="12.5" style="1888" customWidth="1"/>
    <col min="3592" max="3594" width="10.625" style="1888" customWidth="1"/>
    <col min="3595" max="3601" width="9" style="1888"/>
    <col min="3602" max="3602" width="11" style="1888" bestFit="1" customWidth="1"/>
    <col min="3603" max="3840" width="9" style="1888"/>
    <col min="3841" max="3841" width="6.5" style="1888" customWidth="1"/>
    <col min="3842" max="3842" width="15.625" style="1888" customWidth="1"/>
    <col min="3843" max="3843" width="27.125" style="1888" customWidth="1"/>
    <col min="3844" max="3845" width="3.75" style="1888" customWidth="1"/>
    <col min="3846" max="3846" width="5" style="1888" customWidth="1"/>
    <col min="3847" max="3847" width="12.5" style="1888" customWidth="1"/>
    <col min="3848" max="3850" width="10.625" style="1888" customWidth="1"/>
    <col min="3851" max="3857" width="9" style="1888"/>
    <col min="3858" max="3858" width="11" style="1888" bestFit="1" customWidth="1"/>
    <col min="3859" max="4096" width="9" style="1888"/>
    <col min="4097" max="4097" width="6.5" style="1888" customWidth="1"/>
    <col min="4098" max="4098" width="15.625" style="1888" customWidth="1"/>
    <col min="4099" max="4099" width="27.125" style="1888" customWidth="1"/>
    <col min="4100" max="4101" width="3.75" style="1888" customWidth="1"/>
    <col min="4102" max="4102" width="5" style="1888" customWidth="1"/>
    <col min="4103" max="4103" width="12.5" style="1888" customWidth="1"/>
    <col min="4104" max="4106" width="10.625" style="1888" customWidth="1"/>
    <col min="4107" max="4113" width="9" style="1888"/>
    <col min="4114" max="4114" width="11" style="1888" bestFit="1" customWidth="1"/>
    <col min="4115" max="4352" width="9" style="1888"/>
    <col min="4353" max="4353" width="6.5" style="1888" customWidth="1"/>
    <col min="4354" max="4354" width="15.625" style="1888" customWidth="1"/>
    <col min="4355" max="4355" width="27.125" style="1888" customWidth="1"/>
    <col min="4356" max="4357" width="3.75" style="1888" customWidth="1"/>
    <col min="4358" max="4358" width="5" style="1888" customWidth="1"/>
    <col min="4359" max="4359" width="12.5" style="1888" customWidth="1"/>
    <col min="4360" max="4362" width="10.625" style="1888" customWidth="1"/>
    <col min="4363" max="4369" width="9" style="1888"/>
    <col min="4370" max="4370" width="11" style="1888" bestFit="1" customWidth="1"/>
    <col min="4371" max="4608" width="9" style="1888"/>
    <col min="4609" max="4609" width="6.5" style="1888" customWidth="1"/>
    <col min="4610" max="4610" width="15.625" style="1888" customWidth="1"/>
    <col min="4611" max="4611" width="27.125" style="1888" customWidth="1"/>
    <col min="4612" max="4613" width="3.75" style="1888" customWidth="1"/>
    <col min="4614" max="4614" width="5" style="1888" customWidth="1"/>
    <col min="4615" max="4615" width="12.5" style="1888" customWidth="1"/>
    <col min="4616" max="4618" width="10.625" style="1888" customWidth="1"/>
    <col min="4619" max="4625" width="9" style="1888"/>
    <col min="4626" max="4626" width="11" style="1888" bestFit="1" customWidth="1"/>
    <col min="4627" max="4864" width="9" style="1888"/>
    <col min="4865" max="4865" width="6.5" style="1888" customWidth="1"/>
    <col min="4866" max="4866" width="15.625" style="1888" customWidth="1"/>
    <col min="4867" max="4867" width="27.125" style="1888" customWidth="1"/>
    <col min="4868" max="4869" width="3.75" style="1888" customWidth="1"/>
    <col min="4870" max="4870" width="5" style="1888" customWidth="1"/>
    <col min="4871" max="4871" width="12.5" style="1888" customWidth="1"/>
    <col min="4872" max="4874" width="10.625" style="1888" customWidth="1"/>
    <col min="4875" max="4881" width="9" style="1888"/>
    <col min="4882" max="4882" width="11" style="1888" bestFit="1" customWidth="1"/>
    <col min="4883" max="5120" width="9" style="1888"/>
    <col min="5121" max="5121" width="6.5" style="1888" customWidth="1"/>
    <col min="5122" max="5122" width="15.625" style="1888" customWidth="1"/>
    <col min="5123" max="5123" width="27.125" style="1888" customWidth="1"/>
    <col min="5124" max="5125" width="3.75" style="1888" customWidth="1"/>
    <col min="5126" max="5126" width="5" style="1888" customWidth="1"/>
    <col min="5127" max="5127" width="12.5" style="1888" customWidth="1"/>
    <col min="5128" max="5130" width="10.625" style="1888" customWidth="1"/>
    <col min="5131" max="5137" width="9" style="1888"/>
    <col min="5138" max="5138" width="11" style="1888" bestFit="1" customWidth="1"/>
    <col min="5139" max="5376" width="9" style="1888"/>
    <col min="5377" max="5377" width="6.5" style="1888" customWidth="1"/>
    <col min="5378" max="5378" width="15.625" style="1888" customWidth="1"/>
    <col min="5379" max="5379" width="27.125" style="1888" customWidth="1"/>
    <col min="5380" max="5381" width="3.75" style="1888" customWidth="1"/>
    <col min="5382" max="5382" width="5" style="1888" customWidth="1"/>
    <col min="5383" max="5383" width="12.5" style="1888" customWidth="1"/>
    <col min="5384" max="5386" width="10.625" style="1888" customWidth="1"/>
    <col min="5387" max="5393" width="9" style="1888"/>
    <col min="5394" max="5394" width="11" style="1888" bestFit="1" customWidth="1"/>
    <col min="5395" max="5632" width="9" style="1888"/>
    <col min="5633" max="5633" width="6.5" style="1888" customWidth="1"/>
    <col min="5634" max="5634" width="15.625" style="1888" customWidth="1"/>
    <col min="5635" max="5635" width="27.125" style="1888" customWidth="1"/>
    <col min="5636" max="5637" width="3.75" style="1888" customWidth="1"/>
    <col min="5638" max="5638" width="5" style="1888" customWidth="1"/>
    <col min="5639" max="5639" width="12.5" style="1888" customWidth="1"/>
    <col min="5640" max="5642" width="10.625" style="1888" customWidth="1"/>
    <col min="5643" max="5649" width="9" style="1888"/>
    <col min="5650" max="5650" width="11" style="1888" bestFit="1" customWidth="1"/>
    <col min="5651" max="5888" width="9" style="1888"/>
    <col min="5889" max="5889" width="6.5" style="1888" customWidth="1"/>
    <col min="5890" max="5890" width="15.625" style="1888" customWidth="1"/>
    <col min="5891" max="5891" width="27.125" style="1888" customWidth="1"/>
    <col min="5892" max="5893" width="3.75" style="1888" customWidth="1"/>
    <col min="5894" max="5894" width="5" style="1888" customWidth="1"/>
    <col min="5895" max="5895" width="12.5" style="1888" customWidth="1"/>
    <col min="5896" max="5898" width="10.625" style="1888" customWidth="1"/>
    <col min="5899" max="5905" width="9" style="1888"/>
    <col min="5906" max="5906" width="11" style="1888" bestFit="1" customWidth="1"/>
    <col min="5907" max="6144" width="9" style="1888"/>
    <col min="6145" max="6145" width="6.5" style="1888" customWidth="1"/>
    <col min="6146" max="6146" width="15.625" style="1888" customWidth="1"/>
    <col min="6147" max="6147" width="27.125" style="1888" customWidth="1"/>
    <col min="6148" max="6149" width="3.75" style="1888" customWidth="1"/>
    <col min="6150" max="6150" width="5" style="1888" customWidth="1"/>
    <col min="6151" max="6151" width="12.5" style="1888" customWidth="1"/>
    <col min="6152" max="6154" width="10.625" style="1888" customWidth="1"/>
    <col min="6155" max="6161" width="9" style="1888"/>
    <col min="6162" max="6162" width="11" style="1888" bestFit="1" customWidth="1"/>
    <col min="6163" max="6400" width="9" style="1888"/>
    <col min="6401" max="6401" width="6.5" style="1888" customWidth="1"/>
    <col min="6402" max="6402" width="15.625" style="1888" customWidth="1"/>
    <col min="6403" max="6403" width="27.125" style="1888" customWidth="1"/>
    <col min="6404" max="6405" width="3.75" style="1888" customWidth="1"/>
    <col min="6406" max="6406" width="5" style="1888" customWidth="1"/>
    <col min="6407" max="6407" width="12.5" style="1888" customWidth="1"/>
    <col min="6408" max="6410" width="10.625" style="1888" customWidth="1"/>
    <col min="6411" max="6417" width="9" style="1888"/>
    <col min="6418" max="6418" width="11" style="1888" bestFit="1" customWidth="1"/>
    <col min="6419" max="6656" width="9" style="1888"/>
    <col min="6657" max="6657" width="6.5" style="1888" customWidth="1"/>
    <col min="6658" max="6658" width="15.625" style="1888" customWidth="1"/>
    <col min="6659" max="6659" width="27.125" style="1888" customWidth="1"/>
    <col min="6660" max="6661" width="3.75" style="1888" customWidth="1"/>
    <col min="6662" max="6662" width="5" style="1888" customWidth="1"/>
    <col min="6663" max="6663" width="12.5" style="1888" customWidth="1"/>
    <col min="6664" max="6666" width="10.625" style="1888" customWidth="1"/>
    <col min="6667" max="6673" width="9" style="1888"/>
    <col min="6674" max="6674" width="11" style="1888" bestFit="1" customWidth="1"/>
    <col min="6675" max="6912" width="9" style="1888"/>
    <col min="6913" max="6913" width="6.5" style="1888" customWidth="1"/>
    <col min="6914" max="6914" width="15.625" style="1888" customWidth="1"/>
    <col min="6915" max="6915" width="27.125" style="1888" customWidth="1"/>
    <col min="6916" max="6917" width="3.75" style="1888" customWidth="1"/>
    <col min="6918" max="6918" width="5" style="1888" customWidth="1"/>
    <col min="6919" max="6919" width="12.5" style="1888" customWidth="1"/>
    <col min="6920" max="6922" width="10.625" style="1888" customWidth="1"/>
    <col min="6923" max="6929" width="9" style="1888"/>
    <col min="6930" max="6930" width="11" style="1888" bestFit="1" customWidth="1"/>
    <col min="6931" max="7168" width="9" style="1888"/>
    <col min="7169" max="7169" width="6.5" style="1888" customWidth="1"/>
    <col min="7170" max="7170" width="15.625" style="1888" customWidth="1"/>
    <col min="7171" max="7171" width="27.125" style="1888" customWidth="1"/>
    <col min="7172" max="7173" width="3.75" style="1888" customWidth="1"/>
    <col min="7174" max="7174" width="5" style="1888" customWidth="1"/>
    <col min="7175" max="7175" width="12.5" style="1888" customWidth="1"/>
    <col min="7176" max="7178" width="10.625" style="1888" customWidth="1"/>
    <col min="7179" max="7185" width="9" style="1888"/>
    <col min="7186" max="7186" width="11" style="1888" bestFit="1" customWidth="1"/>
    <col min="7187" max="7424" width="9" style="1888"/>
    <col min="7425" max="7425" width="6.5" style="1888" customWidth="1"/>
    <col min="7426" max="7426" width="15.625" style="1888" customWidth="1"/>
    <col min="7427" max="7427" width="27.125" style="1888" customWidth="1"/>
    <col min="7428" max="7429" width="3.75" style="1888" customWidth="1"/>
    <col min="7430" max="7430" width="5" style="1888" customWidth="1"/>
    <col min="7431" max="7431" width="12.5" style="1888" customWidth="1"/>
    <col min="7432" max="7434" width="10.625" style="1888" customWidth="1"/>
    <col min="7435" max="7441" width="9" style="1888"/>
    <col min="7442" max="7442" width="11" style="1888" bestFit="1" customWidth="1"/>
    <col min="7443" max="7680" width="9" style="1888"/>
    <col min="7681" max="7681" width="6.5" style="1888" customWidth="1"/>
    <col min="7682" max="7682" width="15.625" style="1888" customWidth="1"/>
    <col min="7683" max="7683" width="27.125" style="1888" customWidth="1"/>
    <col min="7684" max="7685" width="3.75" style="1888" customWidth="1"/>
    <col min="7686" max="7686" width="5" style="1888" customWidth="1"/>
    <col min="7687" max="7687" width="12.5" style="1888" customWidth="1"/>
    <col min="7688" max="7690" width="10.625" style="1888" customWidth="1"/>
    <col min="7691" max="7697" width="9" style="1888"/>
    <col min="7698" max="7698" width="11" style="1888" bestFit="1" customWidth="1"/>
    <col min="7699" max="7936" width="9" style="1888"/>
    <col min="7937" max="7937" width="6.5" style="1888" customWidth="1"/>
    <col min="7938" max="7938" width="15.625" style="1888" customWidth="1"/>
    <col min="7939" max="7939" width="27.125" style="1888" customWidth="1"/>
    <col min="7940" max="7941" width="3.75" style="1888" customWidth="1"/>
    <col min="7942" max="7942" width="5" style="1888" customWidth="1"/>
    <col min="7943" max="7943" width="12.5" style="1888" customWidth="1"/>
    <col min="7944" max="7946" width="10.625" style="1888" customWidth="1"/>
    <col min="7947" max="7953" width="9" style="1888"/>
    <col min="7954" max="7954" width="11" style="1888" bestFit="1" customWidth="1"/>
    <col min="7955" max="8192" width="9" style="1888"/>
    <col min="8193" max="8193" width="6.5" style="1888" customWidth="1"/>
    <col min="8194" max="8194" width="15.625" style="1888" customWidth="1"/>
    <col min="8195" max="8195" width="27.125" style="1888" customWidth="1"/>
    <col min="8196" max="8197" width="3.75" style="1888" customWidth="1"/>
    <col min="8198" max="8198" width="5" style="1888" customWidth="1"/>
    <col min="8199" max="8199" width="12.5" style="1888" customWidth="1"/>
    <col min="8200" max="8202" width="10.625" style="1888" customWidth="1"/>
    <col min="8203" max="8209" width="9" style="1888"/>
    <col min="8210" max="8210" width="11" style="1888" bestFit="1" customWidth="1"/>
    <col min="8211" max="8448" width="9" style="1888"/>
    <col min="8449" max="8449" width="6.5" style="1888" customWidth="1"/>
    <col min="8450" max="8450" width="15.625" style="1888" customWidth="1"/>
    <col min="8451" max="8451" width="27.125" style="1888" customWidth="1"/>
    <col min="8452" max="8453" width="3.75" style="1888" customWidth="1"/>
    <col min="8454" max="8454" width="5" style="1888" customWidth="1"/>
    <col min="8455" max="8455" width="12.5" style="1888" customWidth="1"/>
    <col min="8456" max="8458" width="10.625" style="1888" customWidth="1"/>
    <col min="8459" max="8465" width="9" style="1888"/>
    <col min="8466" max="8466" width="11" style="1888" bestFit="1" customWidth="1"/>
    <col min="8467" max="8704" width="9" style="1888"/>
    <col min="8705" max="8705" width="6.5" style="1888" customWidth="1"/>
    <col min="8706" max="8706" width="15.625" style="1888" customWidth="1"/>
    <col min="8707" max="8707" width="27.125" style="1888" customWidth="1"/>
    <col min="8708" max="8709" width="3.75" style="1888" customWidth="1"/>
    <col min="8710" max="8710" width="5" style="1888" customWidth="1"/>
    <col min="8711" max="8711" width="12.5" style="1888" customWidth="1"/>
    <col min="8712" max="8714" width="10.625" style="1888" customWidth="1"/>
    <col min="8715" max="8721" width="9" style="1888"/>
    <col min="8722" max="8722" width="11" style="1888" bestFit="1" customWidth="1"/>
    <col min="8723" max="8960" width="9" style="1888"/>
    <col min="8961" max="8961" width="6.5" style="1888" customWidth="1"/>
    <col min="8962" max="8962" width="15.625" style="1888" customWidth="1"/>
    <col min="8963" max="8963" width="27.125" style="1888" customWidth="1"/>
    <col min="8964" max="8965" width="3.75" style="1888" customWidth="1"/>
    <col min="8966" max="8966" width="5" style="1888" customWidth="1"/>
    <col min="8967" max="8967" width="12.5" style="1888" customWidth="1"/>
    <col min="8968" max="8970" width="10.625" style="1888" customWidth="1"/>
    <col min="8971" max="8977" width="9" style="1888"/>
    <col min="8978" max="8978" width="11" style="1888" bestFit="1" customWidth="1"/>
    <col min="8979" max="9216" width="9" style="1888"/>
    <col min="9217" max="9217" width="6.5" style="1888" customWidth="1"/>
    <col min="9218" max="9218" width="15.625" style="1888" customWidth="1"/>
    <col min="9219" max="9219" width="27.125" style="1888" customWidth="1"/>
    <col min="9220" max="9221" width="3.75" style="1888" customWidth="1"/>
    <col min="9222" max="9222" width="5" style="1888" customWidth="1"/>
    <col min="9223" max="9223" width="12.5" style="1888" customWidth="1"/>
    <col min="9224" max="9226" width="10.625" style="1888" customWidth="1"/>
    <col min="9227" max="9233" width="9" style="1888"/>
    <col min="9234" max="9234" width="11" style="1888" bestFit="1" customWidth="1"/>
    <col min="9235" max="9472" width="9" style="1888"/>
    <col min="9473" max="9473" width="6.5" style="1888" customWidth="1"/>
    <col min="9474" max="9474" width="15.625" style="1888" customWidth="1"/>
    <col min="9475" max="9475" width="27.125" style="1888" customWidth="1"/>
    <col min="9476" max="9477" width="3.75" style="1888" customWidth="1"/>
    <col min="9478" max="9478" width="5" style="1888" customWidth="1"/>
    <col min="9479" max="9479" width="12.5" style="1888" customWidth="1"/>
    <col min="9480" max="9482" width="10.625" style="1888" customWidth="1"/>
    <col min="9483" max="9489" width="9" style="1888"/>
    <col min="9490" max="9490" width="11" style="1888" bestFit="1" customWidth="1"/>
    <col min="9491" max="9728" width="9" style="1888"/>
    <col min="9729" max="9729" width="6.5" style="1888" customWidth="1"/>
    <col min="9730" max="9730" width="15.625" style="1888" customWidth="1"/>
    <col min="9731" max="9731" width="27.125" style="1888" customWidth="1"/>
    <col min="9732" max="9733" width="3.75" style="1888" customWidth="1"/>
    <col min="9734" max="9734" width="5" style="1888" customWidth="1"/>
    <col min="9735" max="9735" width="12.5" style="1888" customWidth="1"/>
    <col min="9736" max="9738" width="10.625" style="1888" customWidth="1"/>
    <col min="9739" max="9745" width="9" style="1888"/>
    <col min="9746" max="9746" width="11" style="1888" bestFit="1" customWidth="1"/>
    <col min="9747" max="9984" width="9" style="1888"/>
    <col min="9985" max="9985" width="6.5" style="1888" customWidth="1"/>
    <col min="9986" max="9986" width="15.625" style="1888" customWidth="1"/>
    <col min="9987" max="9987" width="27.125" style="1888" customWidth="1"/>
    <col min="9988" max="9989" width="3.75" style="1888" customWidth="1"/>
    <col min="9990" max="9990" width="5" style="1888" customWidth="1"/>
    <col min="9991" max="9991" width="12.5" style="1888" customWidth="1"/>
    <col min="9992" max="9994" width="10.625" style="1888" customWidth="1"/>
    <col min="9995" max="10001" width="9" style="1888"/>
    <col min="10002" max="10002" width="11" style="1888" bestFit="1" customWidth="1"/>
    <col min="10003" max="10240" width="9" style="1888"/>
    <col min="10241" max="10241" width="6.5" style="1888" customWidth="1"/>
    <col min="10242" max="10242" width="15.625" style="1888" customWidth="1"/>
    <col min="10243" max="10243" width="27.125" style="1888" customWidth="1"/>
    <col min="10244" max="10245" width="3.75" style="1888" customWidth="1"/>
    <col min="10246" max="10246" width="5" style="1888" customWidth="1"/>
    <col min="10247" max="10247" width="12.5" style="1888" customWidth="1"/>
    <col min="10248" max="10250" width="10.625" style="1888" customWidth="1"/>
    <col min="10251" max="10257" width="9" style="1888"/>
    <col min="10258" max="10258" width="11" style="1888" bestFit="1" customWidth="1"/>
    <col min="10259" max="10496" width="9" style="1888"/>
    <col min="10497" max="10497" width="6.5" style="1888" customWidth="1"/>
    <col min="10498" max="10498" width="15.625" style="1888" customWidth="1"/>
    <col min="10499" max="10499" width="27.125" style="1888" customWidth="1"/>
    <col min="10500" max="10501" width="3.75" style="1888" customWidth="1"/>
    <col min="10502" max="10502" width="5" style="1888" customWidth="1"/>
    <col min="10503" max="10503" width="12.5" style="1888" customWidth="1"/>
    <col min="10504" max="10506" width="10.625" style="1888" customWidth="1"/>
    <col min="10507" max="10513" width="9" style="1888"/>
    <col min="10514" max="10514" width="11" style="1888" bestFit="1" customWidth="1"/>
    <col min="10515" max="10752" width="9" style="1888"/>
    <col min="10753" max="10753" width="6.5" style="1888" customWidth="1"/>
    <col min="10754" max="10754" width="15.625" style="1888" customWidth="1"/>
    <col min="10755" max="10755" width="27.125" style="1888" customWidth="1"/>
    <col min="10756" max="10757" width="3.75" style="1888" customWidth="1"/>
    <col min="10758" max="10758" width="5" style="1888" customWidth="1"/>
    <col min="10759" max="10759" width="12.5" style="1888" customWidth="1"/>
    <col min="10760" max="10762" width="10.625" style="1888" customWidth="1"/>
    <col min="10763" max="10769" width="9" style="1888"/>
    <col min="10770" max="10770" width="11" style="1888" bestFit="1" customWidth="1"/>
    <col min="10771" max="11008" width="9" style="1888"/>
    <col min="11009" max="11009" width="6.5" style="1888" customWidth="1"/>
    <col min="11010" max="11010" width="15.625" style="1888" customWidth="1"/>
    <col min="11011" max="11011" width="27.125" style="1888" customWidth="1"/>
    <col min="11012" max="11013" width="3.75" style="1888" customWidth="1"/>
    <col min="11014" max="11014" width="5" style="1888" customWidth="1"/>
    <col min="11015" max="11015" width="12.5" style="1888" customWidth="1"/>
    <col min="11016" max="11018" width="10.625" style="1888" customWidth="1"/>
    <col min="11019" max="11025" width="9" style="1888"/>
    <col min="11026" max="11026" width="11" style="1888" bestFit="1" customWidth="1"/>
    <col min="11027" max="11264" width="9" style="1888"/>
    <col min="11265" max="11265" width="6.5" style="1888" customWidth="1"/>
    <col min="11266" max="11266" width="15.625" style="1888" customWidth="1"/>
    <col min="11267" max="11267" width="27.125" style="1888" customWidth="1"/>
    <col min="11268" max="11269" width="3.75" style="1888" customWidth="1"/>
    <col min="11270" max="11270" width="5" style="1888" customWidth="1"/>
    <col min="11271" max="11271" width="12.5" style="1888" customWidth="1"/>
    <col min="11272" max="11274" width="10.625" style="1888" customWidth="1"/>
    <col min="11275" max="11281" width="9" style="1888"/>
    <col min="11282" max="11282" width="11" style="1888" bestFit="1" customWidth="1"/>
    <col min="11283" max="11520" width="9" style="1888"/>
    <col min="11521" max="11521" width="6.5" style="1888" customWidth="1"/>
    <col min="11522" max="11522" width="15.625" style="1888" customWidth="1"/>
    <col min="11523" max="11523" width="27.125" style="1888" customWidth="1"/>
    <col min="11524" max="11525" width="3.75" style="1888" customWidth="1"/>
    <col min="11526" max="11526" width="5" style="1888" customWidth="1"/>
    <col min="11527" max="11527" width="12.5" style="1888" customWidth="1"/>
    <col min="11528" max="11530" width="10.625" style="1888" customWidth="1"/>
    <col min="11531" max="11537" width="9" style="1888"/>
    <col min="11538" max="11538" width="11" style="1888" bestFit="1" customWidth="1"/>
    <col min="11539" max="11776" width="9" style="1888"/>
    <col min="11777" max="11777" width="6.5" style="1888" customWidth="1"/>
    <col min="11778" max="11778" width="15.625" style="1888" customWidth="1"/>
    <col min="11779" max="11779" width="27.125" style="1888" customWidth="1"/>
    <col min="11780" max="11781" width="3.75" style="1888" customWidth="1"/>
    <col min="11782" max="11782" width="5" style="1888" customWidth="1"/>
    <col min="11783" max="11783" width="12.5" style="1888" customWidth="1"/>
    <col min="11784" max="11786" width="10.625" style="1888" customWidth="1"/>
    <col min="11787" max="11793" width="9" style="1888"/>
    <col min="11794" max="11794" width="11" style="1888" bestFit="1" customWidth="1"/>
    <col min="11795" max="12032" width="9" style="1888"/>
    <col min="12033" max="12033" width="6.5" style="1888" customWidth="1"/>
    <col min="12034" max="12034" width="15.625" style="1888" customWidth="1"/>
    <col min="12035" max="12035" width="27.125" style="1888" customWidth="1"/>
    <col min="12036" max="12037" width="3.75" style="1888" customWidth="1"/>
    <col min="12038" max="12038" width="5" style="1888" customWidth="1"/>
    <col min="12039" max="12039" width="12.5" style="1888" customWidth="1"/>
    <col min="12040" max="12042" width="10.625" style="1888" customWidth="1"/>
    <col min="12043" max="12049" width="9" style="1888"/>
    <col min="12050" max="12050" width="11" style="1888" bestFit="1" customWidth="1"/>
    <col min="12051" max="12288" width="9" style="1888"/>
    <col min="12289" max="12289" width="6.5" style="1888" customWidth="1"/>
    <col min="12290" max="12290" width="15.625" style="1888" customWidth="1"/>
    <col min="12291" max="12291" width="27.125" style="1888" customWidth="1"/>
    <col min="12292" max="12293" width="3.75" style="1888" customWidth="1"/>
    <col min="12294" max="12294" width="5" style="1888" customWidth="1"/>
    <col min="12295" max="12295" width="12.5" style="1888" customWidth="1"/>
    <col min="12296" max="12298" width="10.625" style="1888" customWidth="1"/>
    <col min="12299" max="12305" width="9" style="1888"/>
    <col min="12306" max="12306" width="11" style="1888" bestFit="1" customWidth="1"/>
    <col min="12307" max="12544" width="9" style="1888"/>
    <col min="12545" max="12545" width="6.5" style="1888" customWidth="1"/>
    <col min="12546" max="12546" width="15.625" style="1888" customWidth="1"/>
    <col min="12547" max="12547" width="27.125" style="1888" customWidth="1"/>
    <col min="12548" max="12549" width="3.75" style="1888" customWidth="1"/>
    <col min="12550" max="12550" width="5" style="1888" customWidth="1"/>
    <col min="12551" max="12551" width="12.5" style="1888" customWidth="1"/>
    <col min="12552" max="12554" width="10.625" style="1888" customWidth="1"/>
    <col min="12555" max="12561" width="9" style="1888"/>
    <col min="12562" max="12562" width="11" style="1888" bestFit="1" customWidth="1"/>
    <col min="12563" max="12800" width="9" style="1888"/>
    <col min="12801" max="12801" width="6.5" style="1888" customWidth="1"/>
    <col min="12802" max="12802" width="15.625" style="1888" customWidth="1"/>
    <col min="12803" max="12803" width="27.125" style="1888" customWidth="1"/>
    <col min="12804" max="12805" width="3.75" style="1888" customWidth="1"/>
    <col min="12806" max="12806" width="5" style="1888" customWidth="1"/>
    <col min="12807" max="12807" width="12.5" style="1888" customWidth="1"/>
    <col min="12808" max="12810" width="10.625" style="1888" customWidth="1"/>
    <col min="12811" max="12817" width="9" style="1888"/>
    <col min="12818" max="12818" width="11" style="1888" bestFit="1" customWidth="1"/>
    <col min="12819" max="13056" width="9" style="1888"/>
    <col min="13057" max="13057" width="6.5" style="1888" customWidth="1"/>
    <col min="13058" max="13058" width="15.625" style="1888" customWidth="1"/>
    <col min="13059" max="13059" width="27.125" style="1888" customWidth="1"/>
    <col min="13060" max="13061" width="3.75" style="1888" customWidth="1"/>
    <col min="13062" max="13062" width="5" style="1888" customWidth="1"/>
    <col min="13063" max="13063" width="12.5" style="1888" customWidth="1"/>
    <col min="13064" max="13066" width="10.625" style="1888" customWidth="1"/>
    <col min="13067" max="13073" width="9" style="1888"/>
    <col min="13074" max="13074" width="11" style="1888" bestFit="1" customWidth="1"/>
    <col min="13075" max="13312" width="9" style="1888"/>
    <col min="13313" max="13313" width="6.5" style="1888" customWidth="1"/>
    <col min="13314" max="13314" width="15.625" style="1888" customWidth="1"/>
    <col min="13315" max="13315" width="27.125" style="1888" customWidth="1"/>
    <col min="13316" max="13317" width="3.75" style="1888" customWidth="1"/>
    <col min="13318" max="13318" width="5" style="1888" customWidth="1"/>
    <col min="13319" max="13319" width="12.5" style="1888" customWidth="1"/>
    <col min="13320" max="13322" width="10.625" style="1888" customWidth="1"/>
    <col min="13323" max="13329" width="9" style="1888"/>
    <col min="13330" max="13330" width="11" style="1888" bestFit="1" customWidth="1"/>
    <col min="13331" max="13568" width="9" style="1888"/>
    <col min="13569" max="13569" width="6.5" style="1888" customWidth="1"/>
    <col min="13570" max="13570" width="15.625" style="1888" customWidth="1"/>
    <col min="13571" max="13571" width="27.125" style="1888" customWidth="1"/>
    <col min="13572" max="13573" width="3.75" style="1888" customWidth="1"/>
    <col min="13574" max="13574" width="5" style="1888" customWidth="1"/>
    <col min="13575" max="13575" width="12.5" style="1888" customWidth="1"/>
    <col min="13576" max="13578" width="10.625" style="1888" customWidth="1"/>
    <col min="13579" max="13585" width="9" style="1888"/>
    <col min="13586" max="13586" width="11" style="1888" bestFit="1" customWidth="1"/>
    <col min="13587" max="13824" width="9" style="1888"/>
    <col min="13825" max="13825" width="6.5" style="1888" customWidth="1"/>
    <col min="13826" max="13826" width="15.625" style="1888" customWidth="1"/>
    <col min="13827" max="13827" width="27.125" style="1888" customWidth="1"/>
    <col min="13828" max="13829" width="3.75" style="1888" customWidth="1"/>
    <col min="13830" max="13830" width="5" style="1888" customWidth="1"/>
    <col min="13831" max="13831" width="12.5" style="1888" customWidth="1"/>
    <col min="13832" max="13834" width="10.625" style="1888" customWidth="1"/>
    <col min="13835" max="13841" width="9" style="1888"/>
    <col min="13842" max="13842" width="11" style="1888" bestFit="1" customWidth="1"/>
    <col min="13843" max="14080" width="9" style="1888"/>
    <col min="14081" max="14081" width="6.5" style="1888" customWidth="1"/>
    <col min="14082" max="14082" width="15.625" style="1888" customWidth="1"/>
    <col min="14083" max="14083" width="27.125" style="1888" customWidth="1"/>
    <col min="14084" max="14085" width="3.75" style="1888" customWidth="1"/>
    <col min="14086" max="14086" width="5" style="1888" customWidth="1"/>
    <col min="14087" max="14087" width="12.5" style="1888" customWidth="1"/>
    <col min="14088" max="14090" width="10.625" style="1888" customWidth="1"/>
    <col min="14091" max="14097" width="9" style="1888"/>
    <col min="14098" max="14098" width="11" style="1888" bestFit="1" customWidth="1"/>
    <col min="14099" max="14336" width="9" style="1888"/>
    <col min="14337" max="14337" width="6.5" style="1888" customWidth="1"/>
    <col min="14338" max="14338" width="15.625" style="1888" customWidth="1"/>
    <col min="14339" max="14339" width="27.125" style="1888" customWidth="1"/>
    <col min="14340" max="14341" width="3.75" style="1888" customWidth="1"/>
    <col min="14342" max="14342" width="5" style="1888" customWidth="1"/>
    <col min="14343" max="14343" width="12.5" style="1888" customWidth="1"/>
    <col min="14344" max="14346" width="10.625" style="1888" customWidth="1"/>
    <col min="14347" max="14353" width="9" style="1888"/>
    <col min="14354" max="14354" width="11" style="1888" bestFit="1" customWidth="1"/>
    <col min="14355" max="14592" width="9" style="1888"/>
    <col min="14593" max="14593" width="6.5" style="1888" customWidth="1"/>
    <col min="14594" max="14594" width="15.625" style="1888" customWidth="1"/>
    <col min="14595" max="14595" width="27.125" style="1888" customWidth="1"/>
    <col min="14596" max="14597" width="3.75" style="1888" customWidth="1"/>
    <col min="14598" max="14598" width="5" style="1888" customWidth="1"/>
    <col min="14599" max="14599" width="12.5" style="1888" customWidth="1"/>
    <col min="14600" max="14602" width="10.625" style="1888" customWidth="1"/>
    <col min="14603" max="14609" width="9" style="1888"/>
    <col min="14610" max="14610" width="11" style="1888" bestFit="1" customWidth="1"/>
    <col min="14611" max="14848" width="9" style="1888"/>
    <col min="14849" max="14849" width="6.5" style="1888" customWidth="1"/>
    <col min="14850" max="14850" width="15.625" style="1888" customWidth="1"/>
    <col min="14851" max="14851" width="27.125" style="1888" customWidth="1"/>
    <col min="14852" max="14853" width="3.75" style="1888" customWidth="1"/>
    <col min="14854" max="14854" width="5" style="1888" customWidth="1"/>
    <col min="14855" max="14855" width="12.5" style="1888" customWidth="1"/>
    <col min="14856" max="14858" width="10.625" style="1888" customWidth="1"/>
    <col min="14859" max="14865" width="9" style="1888"/>
    <col min="14866" max="14866" width="11" style="1888" bestFit="1" customWidth="1"/>
    <col min="14867" max="15104" width="9" style="1888"/>
    <col min="15105" max="15105" width="6.5" style="1888" customWidth="1"/>
    <col min="15106" max="15106" width="15.625" style="1888" customWidth="1"/>
    <col min="15107" max="15107" width="27.125" style="1888" customWidth="1"/>
    <col min="15108" max="15109" width="3.75" style="1888" customWidth="1"/>
    <col min="15110" max="15110" width="5" style="1888" customWidth="1"/>
    <col min="15111" max="15111" width="12.5" style="1888" customWidth="1"/>
    <col min="15112" max="15114" width="10.625" style="1888" customWidth="1"/>
    <col min="15115" max="15121" width="9" style="1888"/>
    <col min="15122" max="15122" width="11" style="1888" bestFit="1" customWidth="1"/>
    <col min="15123" max="15360" width="9" style="1888"/>
    <col min="15361" max="15361" width="6.5" style="1888" customWidth="1"/>
    <col min="15362" max="15362" width="15.625" style="1888" customWidth="1"/>
    <col min="15363" max="15363" width="27.125" style="1888" customWidth="1"/>
    <col min="15364" max="15365" width="3.75" style="1888" customWidth="1"/>
    <col min="15366" max="15366" width="5" style="1888" customWidth="1"/>
    <col min="15367" max="15367" width="12.5" style="1888" customWidth="1"/>
    <col min="15368" max="15370" width="10.625" style="1888" customWidth="1"/>
    <col min="15371" max="15377" width="9" style="1888"/>
    <col min="15378" max="15378" width="11" style="1888" bestFit="1" customWidth="1"/>
    <col min="15379" max="15616" width="9" style="1888"/>
    <col min="15617" max="15617" width="6.5" style="1888" customWidth="1"/>
    <col min="15618" max="15618" width="15.625" style="1888" customWidth="1"/>
    <col min="15619" max="15619" width="27.125" style="1888" customWidth="1"/>
    <col min="15620" max="15621" width="3.75" style="1888" customWidth="1"/>
    <col min="15622" max="15622" width="5" style="1888" customWidth="1"/>
    <col min="15623" max="15623" width="12.5" style="1888" customWidth="1"/>
    <col min="15624" max="15626" width="10.625" style="1888" customWidth="1"/>
    <col min="15627" max="15633" width="9" style="1888"/>
    <col min="15634" max="15634" width="11" style="1888" bestFit="1" customWidth="1"/>
    <col min="15635" max="15872" width="9" style="1888"/>
    <col min="15873" max="15873" width="6.5" style="1888" customWidth="1"/>
    <col min="15874" max="15874" width="15.625" style="1888" customWidth="1"/>
    <col min="15875" max="15875" width="27.125" style="1888" customWidth="1"/>
    <col min="15876" max="15877" width="3.75" style="1888" customWidth="1"/>
    <col min="15878" max="15878" width="5" style="1888" customWidth="1"/>
    <col min="15879" max="15879" width="12.5" style="1888" customWidth="1"/>
    <col min="15880" max="15882" width="10.625" style="1888" customWidth="1"/>
    <col min="15883" max="15889" width="9" style="1888"/>
    <col min="15890" max="15890" width="11" style="1888" bestFit="1" customWidth="1"/>
    <col min="15891" max="16128" width="9" style="1888"/>
    <col min="16129" max="16129" width="6.5" style="1888" customWidth="1"/>
    <col min="16130" max="16130" width="15.625" style="1888" customWidth="1"/>
    <col min="16131" max="16131" width="27.125" style="1888" customWidth="1"/>
    <col min="16132" max="16133" width="3.75" style="1888" customWidth="1"/>
    <col min="16134" max="16134" width="5" style="1888" customWidth="1"/>
    <col min="16135" max="16135" width="12.5" style="1888" customWidth="1"/>
    <col min="16136" max="16138" width="10.625" style="1888" customWidth="1"/>
    <col min="16139" max="16145" width="9" style="1888"/>
    <col min="16146" max="16146" width="11" style="1888" bestFit="1" customWidth="1"/>
    <col min="16147" max="16384" width="9" style="1888"/>
  </cols>
  <sheetData>
    <row r="1" spans="1:11" s="1879" customFormat="1" ht="30.2" customHeight="1">
      <c r="A1" s="1879" t="s">
        <v>1338</v>
      </c>
      <c r="F1" s="1880"/>
      <c r="G1" s="1881"/>
      <c r="H1" s="1881" t="s">
        <v>1339</v>
      </c>
      <c r="I1" s="1881"/>
      <c r="J1" s="1881"/>
      <c r="K1" s="1881"/>
    </row>
    <row r="2" spans="1:11" s="1882" customFormat="1" ht="30.2" customHeight="1">
      <c r="G2" s="1883"/>
      <c r="H2" s="1884"/>
      <c r="I2" s="1884"/>
      <c r="J2" s="1884"/>
      <c r="K2" s="1884"/>
    </row>
    <row r="3" spans="1:11" s="1885" customFormat="1" ht="20.25" customHeight="1">
      <c r="A3" s="1885" t="s">
        <v>1340</v>
      </c>
      <c r="F3" s="1886"/>
      <c r="G3" s="1887"/>
      <c r="H3" s="1887"/>
      <c r="I3" s="1887"/>
      <c r="J3" s="1887"/>
      <c r="K3" s="1887"/>
    </row>
    <row r="4" spans="1:11" ht="21.75" customHeight="1">
      <c r="A4" s="2891" t="s">
        <v>781</v>
      </c>
      <c r="B4" s="2892" t="s">
        <v>1341</v>
      </c>
      <c r="C4" s="2892" t="s">
        <v>1342</v>
      </c>
      <c r="D4" s="2892" t="s">
        <v>1343</v>
      </c>
      <c r="E4" s="2892"/>
      <c r="F4" s="2893" t="s">
        <v>1344</v>
      </c>
      <c r="G4" s="2890" t="s">
        <v>1345</v>
      </c>
      <c r="H4" s="2890"/>
      <c r="I4" s="2890"/>
      <c r="J4" s="2890"/>
    </row>
    <row r="5" spans="1:11" ht="39.200000000000003" customHeight="1">
      <c r="A5" s="2891"/>
      <c r="B5" s="2892"/>
      <c r="C5" s="2892"/>
      <c r="D5" s="1889" t="s">
        <v>1346</v>
      </c>
      <c r="E5" s="1889" t="s">
        <v>1347</v>
      </c>
      <c r="F5" s="2893"/>
      <c r="G5" s="1890" t="s">
        <v>1348</v>
      </c>
      <c r="H5" s="1890" t="s">
        <v>1349</v>
      </c>
      <c r="I5" s="1890" t="s">
        <v>1350</v>
      </c>
      <c r="J5" s="1890" t="s">
        <v>1351</v>
      </c>
    </row>
    <row r="6" spans="1:11" ht="36" customHeight="1">
      <c r="A6" s="1891" t="s">
        <v>772</v>
      </c>
      <c r="B6" s="1892" t="s">
        <v>775</v>
      </c>
      <c r="C6" s="1893" t="s">
        <v>1352</v>
      </c>
      <c r="D6" s="1894">
        <v>28</v>
      </c>
      <c r="E6" s="1894">
        <v>29</v>
      </c>
      <c r="F6" s="1895">
        <v>0.25</v>
      </c>
      <c r="G6" s="1896">
        <v>247428</v>
      </c>
      <c r="H6" s="1897">
        <v>183000</v>
      </c>
      <c r="I6" s="1897">
        <v>45750</v>
      </c>
      <c r="J6" s="1898">
        <v>0</v>
      </c>
    </row>
    <row r="7" spans="1:11" ht="36" customHeight="1">
      <c r="A7" s="1899" t="s">
        <v>113</v>
      </c>
      <c r="B7" s="1900" t="s">
        <v>1353</v>
      </c>
      <c r="C7" s="1900" t="s">
        <v>1354</v>
      </c>
      <c r="D7" s="1901"/>
      <c r="E7" s="1901"/>
      <c r="F7" s="1902"/>
      <c r="G7" s="1903">
        <f>SUM(G6:G6)</f>
        <v>247428</v>
      </c>
      <c r="H7" s="1903">
        <f>SUM(H6:H6)</f>
        <v>183000</v>
      </c>
      <c r="I7" s="1903">
        <f>SUM(I6:I6)</f>
        <v>45750</v>
      </c>
      <c r="J7" s="1903">
        <f>SUM(J6:J6)</f>
        <v>0</v>
      </c>
    </row>
    <row r="8" spans="1:11" ht="36" customHeight="1">
      <c r="A8" s="1904" t="s">
        <v>1355</v>
      </c>
      <c r="D8" s="1905"/>
      <c r="E8" s="1905"/>
    </row>
    <row r="9" spans="1:11" ht="36" customHeight="1">
      <c r="A9" s="1891" t="s">
        <v>500</v>
      </c>
      <c r="B9" s="1892" t="s">
        <v>723</v>
      </c>
      <c r="C9" s="1893" t="s">
        <v>1356</v>
      </c>
      <c r="D9" s="1894">
        <v>27</v>
      </c>
      <c r="E9" s="1894">
        <v>29</v>
      </c>
      <c r="F9" s="1895">
        <v>0.33333333333333331</v>
      </c>
      <c r="G9" s="1897">
        <v>19202</v>
      </c>
      <c r="H9" s="1897">
        <v>18000</v>
      </c>
      <c r="I9" s="1897">
        <f>ROUNDDOWN(H9*F9,0)</f>
        <v>6000</v>
      </c>
      <c r="J9" s="1897">
        <v>0</v>
      </c>
    </row>
    <row r="10" spans="1:11" ht="36" customHeight="1">
      <c r="A10" s="1891" t="s">
        <v>500</v>
      </c>
      <c r="B10" s="1892" t="s">
        <v>722</v>
      </c>
      <c r="C10" s="1893" t="s">
        <v>1357</v>
      </c>
      <c r="D10" s="1894">
        <v>24</v>
      </c>
      <c r="E10" s="1894">
        <v>32</v>
      </c>
      <c r="F10" s="1895">
        <v>0.33333333333333331</v>
      </c>
      <c r="G10" s="1897">
        <v>32476</v>
      </c>
      <c r="H10" s="1897">
        <v>30000</v>
      </c>
      <c r="I10" s="1897">
        <v>10000</v>
      </c>
      <c r="J10" s="1897">
        <v>0</v>
      </c>
    </row>
    <row r="11" spans="1:11" ht="36" customHeight="1">
      <c r="A11" s="1899" t="s">
        <v>113</v>
      </c>
      <c r="B11" s="1900" t="s">
        <v>1358</v>
      </c>
      <c r="C11" s="1900" t="s">
        <v>1359</v>
      </c>
      <c r="D11" s="1901"/>
      <c r="E11" s="1901"/>
      <c r="F11" s="1902"/>
      <c r="G11" s="1903">
        <f>SUM(G9:G10)</f>
        <v>51678</v>
      </c>
      <c r="H11" s="1903">
        <f>SUM(H9:H10)</f>
        <v>48000</v>
      </c>
      <c r="I11" s="1903">
        <f>SUM(I9:I10)</f>
        <v>16000</v>
      </c>
      <c r="J11" s="1903">
        <f>SUM(J9:J10)</f>
        <v>0</v>
      </c>
    </row>
  </sheetData>
  <mergeCells count="6">
    <mergeCell ref="G4:J4"/>
    <mergeCell ref="A4:A5"/>
    <mergeCell ref="B4:B5"/>
    <mergeCell ref="C4:C5"/>
    <mergeCell ref="D4:E4"/>
    <mergeCell ref="F4:F5"/>
  </mergeCells>
  <phoneticPr fontId="4"/>
  <pageMargins left="0.7" right="0.7" top="0.75" bottom="0.75" header="0.3" footer="0.3"/>
  <pageSetup paperSize="9" scale="8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4"/>
  <sheetViews>
    <sheetView view="pageBreakPreview" zoomScaleNormal="70" zoomScaleSheetLayoutView="100" workbookViewId="0">
      <selection activeCell="H2" sqref="H2"/>
    </sheetView>
  </sheetViews>
  <sheetFormatPr defaultRowHeight="13.5"/>
  <cols>
    <col min="1" max="1" width="6.625" style="1915" customWidth="1"/>
    <col min="2" max="3" width="15.625" style="1915" customWidth="1"/>
    <col min="4" max="4" width="21" style="1915" customWidth="1"/>
    <col min="5" max="6" width="3.75" style="1915" customWidth="1"/>
    <col min="7" max="7" width="5" style="1915" customWidth="1"/>
    <col min="8" max="8" width="10.5" style="1915" customWidth="1"/>
    <col min="9" max="11" width="10.625" style="1915" customWidth="1"/>
    <col min="12" max="15" width="9" style="1915"/>
    <col min="16" max="16" width="9.625" style="1915" bestFit="1" customWidth="1"/>
    <col min="17" max="18" width="9" style="1915"/>
    <col min="19" max="19" width="10.625" style="1915" bestFit="1" customWidth="1"/>
    <col min="20" max="256" width="9" style="1915"/>
    <col min="257" max="257" width="6.625" style="1915" customWidth="1"/>
    <col min="258" max="259" width="15.625" style="1915" customWidth="1"/>
    <col min="260" max="260" width="21" style="1915" customWidth="1"/>
    <col min="261" max="262" width="3.75" style="1915" customWidth="1"/>
    <col min="263" max="263" width="5" style="1915" customWidth="1"/>
    <col min="264" max="264" width="10.5" style="1915" customWidth="1"/>
    <col min="265" max="267" width="10.625" style="1915" customWidth="1"/>
    <col min="268" max="271" width="9" style="1915"/>
    <col min="272" max="272" width="9.625" style="1915" bestFit="1" customWidth="1"/>
    <col min="273" max="274" width="9" style="1915"/>
    <col min="275" max="275" width="10.625" style="1915" bestFit="1" customWidth="1"/>
    <col min="276" max="512" width="9" style="1915"/>
    <col min="513" max="513" width="6.625" style="1915" customWidth="1"/>
    <col min="514" max="515" width="15.625" style="1915" customWidth="1"/>
    <col min="516" max="516" width="21" style="1915" customWidth="1"/>
    <col min="517" max="518" width="3.75" style="1915" customWidth="1"/>
    <col min="519" max="519" width="5" style="1915" customWidth="1"/>
    <col min="520" max="520" width="10.5" style="1915" customWidth="1"/>
    <col min="521" max="523" width="10.625" style="1915" customWidth="1"/>
    <col min="524" max="527" width="9" style="1915"/>
    <col min="528" max="528" width="9.625" style="1915" bestFit="1" customWidth="1"/>
    <col min="529" max="530" width="9" style="1915"/>
    <col min="531" max="531" width="10.625" style="1915" bestFit="1" customWidth="1"/>
    <col min="532" max="768" width="9" style="1915"/>
    <col min="769" max="769" width="6.625" style="1915" customWidth="1"/>
    <col min="770" max="771" width="15.625" style="1915" customWidth="1"/>
    <col min="772" max="772" width="21" style="1915" customWidth="1"/>
    <col min="773" max="774" width="3.75" style="1915" customWidth="1"/>
    <col min="775" max="775" width="5" style="1915" customWidth="1"/>
    <col min="776" max="776" width="10.5" style="1915" customWidth="1"/>
    <col min="777" max="779" width="10.625" style="1915" customWidth="1"/>
    <col min="780" max="783" width="9" style="1915"/>
    <col min="784" max="784" width="9.625" style="1915" bestFit="1" customWidth="1"/>
    <col min="785" max="786" width="9" style="1915"/>
    <col min="787" max="787" width="10.625" style="1915" bestFit="1" customWidth="1"/>
    <col min="788" max="1024" width="9" style="1915"/>
    <col min="1025" max="1025" width="6.625" style="1915" customWidth="1"/>
    <col min="1026" max="1027" width="15.625" style="1915" customWidth="1"/>
    <col min="1028" max="1028" width="21" style="1915" customWidth="1"/>
    <col min="1029" max="1030" width="3.75" style="1915" customWidth="1"/>
    <col min="1031" max="1031" width="5" style="1915" customWidth="1"/>
    <col min="1032" max="1032" width="10.5" style="1915" customWidth="1"/>
    <col min="1033" max="1035" width="10.625" style="1915" customWidth="1"/>
    <col min="1036" max="1039" width="9" style="1915"/>
    <col min="1040" max="1040" width="9.625" style="1915" bestFit="1" customWidth="1"/>
    <col min="1041" max="1042" width="9" style="1915"/>
    <col min="1043" max="1043" width="10.625" style="1915" bestFit="1" customWidth="1"/>
    <col min="1044" max="1280" width="9" style="1915"/>
    <col min="1281" max="1281" width="6.625" style="1915" customWidth="1"/>
    <col min="1282" max="1283" width="15.625" style="1915" customWidth="1"/>
    <col min="1284" max="1284" width="21" style="1915" customWidth="1"/>
    <col min="1285" max="1286" width="3.75" style="1915" customWidth="1"/>
    <col min="1287" max="1287" width="5" style="1915" customWidth="1"/>
    <col min="1288" max="1288" width="10.5" style="1915" customWidth="1"/>
    <col min="1289" max="1291" width="10.625" style="1915" customWidth="1"/>
    <col min="1292" max="1295" width="9" style="1915"/>
    <col min="1296" max="1296" width="9.625" style="1915" bestFit="1" customWidth="1"/>
    <col min="1297" max="1298" width="9" style="1915"/>
    <col min="1299" max="1299" width="10.625" style="1915" bestFit="1" customWidth="1"/>
    <col min="1300" max="1536" width="9" style="1915"/>
    <col min="1537" max="1537" width="6.625" style="1915" customWidth="1"/>
    <col min="1538" max="1539" width="15.625" style="1915" customWidth="1"/>
    <col min="1540" max="1540" width="21" style="1915" customWidth="1"/>
    <col min="1541" max="1542" width="3.75" style="1915" customWidth="1"/>
    <col min="1543" max="1543" width="5" style="1915" customWidth="1"/>
    <col min="1544" max="1544" width="10.5" style="1915" customWidth="1"/>
    <col min="1545" max="1547" width="10.625" style="1915" customWidth="1"/>
    <col min="1548" max="1551" width="9" style="1915"/>
    <col min="1552" max="1552" width="9.625" style="1915" bestFit="1" customWidth="1"/>
    <col min="1553" max="1554" width="9" style="1915"/>
    <col min="1555" max="1555" width="10.625" style="1915" bestFit="1" customWidth="1"/>
    <col min="1556" max="1792" width="9" style="1915"/>
    <col min="1793" max="1793" width="6.625" style="1915" customWidth="1"/>
    <col min="1794" max="1795" width="15.625" style="1915" customWidth="1"/>
    <col min="1796" max="1796" width="21" style="1915" customWidth="1"/>
    <col min="1797" max="1798" width="3.75" style="1915" customWidth="1"/>
    <col min="1799" max="1799" width="5" style="1915" customWidth="1"/>
    <col min="1800" max="1800" width="10.5" style="1915" customWidth="1"/>
    <col min="1801" max="1803" width="10.625" style="1915" customWidth="1"/>
    <col min="1804" max="1807" width="9" style="1915"/>
    <col min="1808" max="1808" width="9.625" style="1915" bestFit="1" customWidth="1"/>
    <col min="1809" max="1810" width="9" style="1915"/>
    <col min="1811" max="1811" width="10.625" style="1915" bestFit="1" customWidth="1"/>
    <col min="1812" max="2048" width="9" style="1915"/>
    <col min="2049" max="2049" width="6.625" style="1915" customWidth="1"/>
    <col min="2050" max="2051" width="15.625" style="1915" customWidth="1"/>
    <col min="2052" max="2052" width="21" style="1915" customWidth="1"/>
    <col min="2053" max="2054" width="3.75" style="1915" customWidth="1"/>
    <col min="2055" max="2055" width="5" style="1915" customWidth="1"/>
    <col min="2056" max="2056" width="10.5" style="1915" customWidth="1"/>
    <col min="2057" max="2059" width="10.625" style="1915" customWidth="1"/>
    <col min="2060" max="2063" width="9" style="1915"/>
    <col min="2064" max="2064" width="9.625" style="1915" bestFit="1" customWidth="1"/>
    <col min="2065" max="2066" width="9" style="1915"/>
    <col min="2067" max="2067" width="10.625" style="1915" bestFit="1" customWidth="1"/>
    <col min="2068" max="2304" width="9" style="1915"/>
    <col min="2305" max="2305" width="6.625" style="1915" customWidth="1"/>
    <col min="2306" max="2307" width="15.625" style="1915" customWidth="1"/>
    <col min="2308" max="2308" width="21" style="1915" customWidth="1"/>
    <col min="2309" max="2310" width="3.75" style="1915" customWidth="1"/>
    <col min="2311" max="2311" width="5" style="1915" customWidth="1"/>
    <col min="2312" max="2312" width="10.5" style="1915" customWidth="1"/>
    <col min="2313" max="2315" width="10.625" style="1915" customWidth="1"/>
    <col min="2316" max="2319" width="9" style="1915"/>
    <col min="2320" max="2320" width="9.625" style="1915" bestFit="1" customWidth="1"/>
    <col min="2321" max="2322" width="9" style="1915"/>
    <col min="2323" max="2323" width="10.625" style="1915" bestFit="1" customWidth="1"/>
    <col min="2324" max="2560" width="9" style="1915"/>
    <col min="2561" max="2561" width="6.625" style="1915" customWidth="1"/>
    <col min="2562" max="2563" width="15.625" style="1915" customWidth="1"/>
    <col min="2564" max="2564" width="21" style="1915" customWidth="1"/>
    <col min="2565" max="2566" width="3.75" style="1915" customWidth="1"/>
    <col min="2567" max="2567" width="5" style="1915" customWidth="1"/>
    <col min="2568" max="2568" width="10.5" style="1915" customWidth="1"/>
    <col min="2569" max="2571" width="10.625" style="1915" customWidth="1"/>
    <col min="2572" max="2575" width="9" style="1915"/>
    <col min="2576" max="2576" width="9.625" style="1915" bestFit="1" customWidth="1"/>
    <col min="2577" max="2578" width="9" style="1915"/>
    <col min="2579" max="2579" width="10.625" style="1915" bestFit="1" customWidth="1"/>
    <col min="2580" max="2816" width="9" style="1915"/>
    <col min="2817" max="2817" width="6.625" style="1915" customWidth="1"/>
    <col min="2818" max="2819" width="15.625" style="1915" customWidth="1"/>
    <col min="2820" max="2820" width="21" style="1915" customWidth="1"/>
    <col min="2821" max="2822" width="3.75" style="1915" customWidth="1"/>
    <col min="2823" max="2823" width="5" style="1915" customWidth="1"/>
    <col min="2824" max="2824" width="10.5" style="1915" customWidth="1"/>
    <col min="2825" max="2827" width="10.625" style="1915" customWidth="1"/>
    <col min="2828" max="2831" width="9" style="1915"/>
    <col min="2832" max="2832" width="9.625" style="1915" bestFit="1" customWidth="1"/>
    <col min="2833" max="2834" width="9" style="1915"/>
    <col min="2835" max="2835" width="10.625" style="1915" bestFit="1" customWidth="1"/>
    <col min="2836" max="3072" width="9" style="1915"/>
    <col min="3073" max="3073" width="6.625" style="1915" customWidth="1"/>
    <col min="3074" max="3075" width="15.625" style="1915" customWidth="1"/>
    <col min="3076" max="3076" width="21" style="1915" customWidth="1"/>
    <col min="3077" max="3078" width="3.75" style="1915" customWidth="1"/>
    <col min="3079" max="3079" width="5" style="1915" customWidth="1"/>
    <col min="3080" max="3080" width="10.5" style="1915" customWidth="1"/>
    <col min="3081" max="3083" width="10.625" style="1915" customWidth="1"/>
    <col min="3084" max="3087" width="9" style="1915"/>
    <col min="3088" max="3088" width="9.625" style="1915" bestFit="1" customWidth="1"/>
    <col min="3089" max="3090" width="9" style="1915"/>
    <col min="3091" max="3091" width="10.625" style="1915" bestFit="1" customWidth="1"/>
    <col min="3092" max="3328" width="9" style="1915"/>
    <col min="3329" max="3329" width="6.625" style="1915" customWidth="1"/>
    <col min="3330" max="3331" width="15.625" style="1915" customWidth="1"/>
    <col min="3332" max="3332" width="21" style="1915" customWidth="1"/>
    <col min="3333" max="3334" width="3.75" style="1915" customWidth="1"/>
    <col min="3335" max="3335" width="5" style="1915" customWidth="1"/>
    <col min="3336" max="3336" width="10.5" style="1915" customWidth="1"/>
    <col min="3337" max="3339" width="10.625" style="1915" customWidth="1"/>
    <col min="3340" max="3343" width="9" style="1915"/>
    <col min="3344" max="3344" width="9.625" style="1915" bestFit="1" customWidth="1"/>
    <col min="3345" max="3346" width="9" style="1915"/>
    <col min="3347" max="3347" width="10.625" style="1915" bestFit="1" customWidth="1"/>
    <col min="3348" max="3584" width="9" style="1915"/>
    <col min="3585" max="3585" width="6.625" style="1915" customWidth="1"/>
    <col min="3586" max="3587" width="15.625" style="1915" customWidth="1"/>
    <col min="3588" max="3588" width="21" style="1915" customWidth="1"/>
    <col min="3589" max="3590" width="3.75" style="1915" customWidth="1"/>
    <col min="3591" max="3591" width="5" style="1915" customWidth="1"/>
    <col min="3592" max="3592" width="10.5" style="1915" customWidth="1"/>
    <col min="3593" max="3595" width="10.625" style="1915" customWidth="1"/>
    <col min="3596" max="3599" width="9" style="1915"/>
    <col min="3600" max="3600" width="9.625" style="1915" bestFit="1" customWidth="1"/>
    <col min="3601" max="3602" width="9" style="1915"/>
    <col min="3603" max="3603" width="10.625" style="1915" bestFit="1" customWidth="1"/>
    <col min="3604" max="3840" width="9" style="1915"/>
    <col min="3841" max="3841" width="6.625" style="1915" customWidth="1"/>
    <col min="3842" max="3843" width="15.625" style="1915" customWidth="1"/>
    <col min="3844" max="3844" width="21" style="1915" customWidth="1"/>
    <col min="3845" max="3846" width="3.75" style="1915" customWidth="1"/>
    <col min="3847" max="3847" width="5" style="1915" customWidth="1"/>
    <col min="3848" max="3848" width="10.5" style="1915" customWidth="1"/>
    <col min="3849" max="3851" width="10.625" style="1915" customWidth="1"/>
    <col min="3852" max="3855" width="9" style="1915"/>
    <col min="3856" max="3856" width="9.625" style="1915" bestFit="1" customWidth="1"/>
    <col min="3857" max="3858" width="9" style="1915"/>
    <col min="3859" max="3859" width="10.625" style="1915" bestFit="1" customWidth="1"/>
    <col min="3860" max="4096" width="9" style="1915"/>
    <col min="4097" max="4097" width="6.625" style="1915" customWidth="1"/>
    <col min="4098" max="4099" width="15.625" style="1915" customWidth="1"/>
    <col min="4100" max="4100" width="21" style="1915" customWidth="1"/>
    <col min="4101" max="4102" width="3.75" style="1915" customWidth="1"/>
    <col min="4103" max="4103" width="5" style="1915" customWidth="1"/>
    <col min="4104" max="4104" width="10.5" style="1915" customWidth="1"/>
    <col min="4105" max="4107" width="10.625" style="1915" customWidth="1"/>
    <col min="4108" max="4111" width="9" style="1915"/>
    <col min="4112" max="4112" width="9.625" style="1915" bestFit="1" customWidth="1"/>
    <col min="4113" max="4114" width="9" style="1915"/>
    <col min="4115" max="4115" width="10.625" style="1915" bestFit="1" customWidth="1"/>
    <col min="4116" max="4352" width="9" style="1915"/>
    <col min="4353" max="4353" width="6.625" style="1915" customWidth="1"/>
    <col min="4354" max="4355" width="15.625" style="1915" customWidth="1"/>
    <col min="4356" max="4356" width="21" style="1915" customWidth="1"/>
    <col min="4357" max="4358" width="3.75" style="1915" customWidth="1"/>
    <col min="4359" max="4359" width="5" style="1915" customWidth="1"/>
    <col min="4360" max="4360" width="10.5" style="1915" customWidth="1"/>
    <col min="4361" max="4363" width="10.625" style="1915" customWidth="1"/>
    <col min="4364" max="4367" width="9" style="1915"/>
    <col min="4368" max="4368" width="9.625" style="1915" bestFit="1" customWidth="1"/>
    <col min="4369" max="4370" width="9" style="1915"/>
    <col min="4371" max="4371" width="10.625" style="1915" bestFit="1" customWidth="1"/>
    <col min="4372" max="4608" width="9" style="1915"/>
    <col min="4609" max="4609" width="6.625" style="1915" customWidth="1"/>
    <col min="4610" max="4611" width="15.625" style="1915" customWidth="1"/>
    <col min="4612" max="4612" width="21" style="1915" customWidth="1"/>
    <col min="4613" max="4614" width="3.75" style="1915" customWidth="1"/>
    <col min="4615" max="4615" width="5" style="1915" customWidth="1"/>
    <col min="4616" max="4616" width="10.5" style="1915" customWidth="1"/>
    <col min="4617" max="4619" width="10.625" style="1915" customWidth="1"/>
    <col min="4620" max="4623" width="9" style="1915"/>
    <col min="4624" max="4624" width="9.625" style="1915" bestFit="1" customWidth="1"/>
    <col min="4625" max="4626" width="9" style="1915"/>
    <col min="4627" max="4627" width="10.625" style="1915" bestFit="1" customWidth="1"/>
    <col min="4628" max="4864" width="9" style="1915"/>
    <col min="4865" max="4865" width="6.625" style="1915" customWidth="1"/>
    <col min="4866" max="4867" width="15.625" style="1915" customWidth="1"/>
    <col min="4868" max="4868" width="21" style="1915" customWidth="1"/>
    <col min="4869" max="4870" width="3.75" style="1915" customWidth="1"/>
    <col min="4871" max="4871" width="5" style="1915" customWidth="1"/>
    <col min="4872" max="4872" width="10.5" style="1915" customWidth="1"/>
    <col min="4873" max="4875" width="10.625" style="1915" customWidth="1"/>
    <col min="4876" max="4879" width="9" style="1915"/>
    <col min="4880" max="4880" width="9.625" style="1915" bestFit="1" customWidth="1"/>
    <col min="4881" max="4882" width="9" style="1915"/>
    <col min="4883" max="4883" width="10.625" style="1915" bestFit="1" customWidth="1"/>
    <col min="4884" max="5120" width="9" style="1915"/>
    <col min="5121" max="5121" width="6.625" style="1915" customWidth="1"/>
    <col min="5122" max="5123" width="15.625" style="1915" customWidth="1"/>
    <col min="5124" max="5124" width="21" style="1915" customWidth="1"/>
    <col min="5125" max="5126" width="3.75" style="1915" customWidth="1"/>
    <col min="5127" max="5127" width="5" style="1915" customWidth="1"/>
    <col min="5128" max="5128" width="10.5" style="1915" customWidth="1"/>
    <col min="5129" max="5131" width="10.625" style="1915" customWidth="1"/>
    <col min="5132" max="5135" width="9" style="1915"/>
    <col min="5136" max="5136" width="9.625" style="1915" bestFit="1" customWidth="1"/>
    <col min="5137" max="5138" width="9" style="1915"/>
    <col min="5139" max="5139" width="10.625" style="1915" bestFit="1" customWidth="1"/>
    <col min="5140" max="5376" width="9" style="1915"/>
    <col min="5377" max="5377" width="6.625" style="1915" customWidth="1"/>
    <col min="5378" max="5379" width="15.625" style="1915" customWidth="1"/>
    <col min="5380" max="5380" width="21" style="1915" customWidth="1"/>
    <col min="5381" max="5382" width="3.75" style="1915" customWidth="1"/>
    <col min="5383" max="5383" width="5" style="1915" customWidth="1"/>
    <col min="5384" max="5384" width="10.5" style="1915" customWidth="1"/>
    <col min="5385" max="5387" width="10.625" style="1915" customWidth="1"/>
    <col min="5388" max="5391" width="9" style="1915"/>
    <col min="5392" max="5392" width="9.625" style="1915" bestFit="1" customWidth="1"/>
    <col min="5393" max="5394" width="9" style="1915"/>
    <col min="5395" max="5395" width="10.625" style="1915" bestFit="1" customWidth="1"/>
    <col min="5396" max="5632" width="9" style="1915"/>
    <col min="5633" max="5633" width="6.625" style="1915" customWidth="1"/>
    <col min="5634" max="5635" width="15.625" style="1915" customWidth="1"/>
    <col min="5636" max="5636" width="21" style="1915" customWidth="1"/>
    <col min="5637" max="5638" width="3.75" style="1915" customWidth="1"/>
    <col min="5639" max="5639" width="5" style="1915" customWidth="1"/>
    <col min="5640" max="5640" width="10.5" style="1915" customWidth="1"/>
    <col min="5641" max="5643" width="10.625" style="1915" customWidth="1"/>
    <col min="5644" max="5647" width="9" style="1915"/>
    <col min="5648" max="5648" width="9.625" style="1915" bestFit="1" customWidth="1"/>
    <col min="5649" max="5650" width="9" style="1915"/>
    <col min="5651" max="5651" width="10.625" style="1915" bestFit="1" customWidth="1"/>
    <col min="5652" max="5888" width="9" style="1915"/>
    <col min="5889" max="5889" width="6.625" style="1915" customWidth="1"/>
    <col min="5890" max="5891" width="15.625" style="1915" customWidth="1"/>
    <col min="5892" max="5892" width="21" style="1915" customWidth="1"/>
    <col min="5893" max="5894" width="3.75" style="1915" customWidth="1"/>
    <col min="5895" max="5895" width="5" style="1915" customWidth="1"/>
    <col min="5896" max="5896" width="10.5" style="1915" customWidth="1"/>
    <col min="5897" max="5899" width="10.625" style="1915" customWidth="1"/>
    <col min="5900" max="5903" width="9" style="1915"/>
    <col min="5904" max="5904" width="9.625" style="1915" bestFit="1" customWidth="1"/>
    <col min="5905" max="5906" width="9" style="1915"/>
    <col min="5907" max="5907" width="10.625" style="1915" bestFit="1" customWidth="1"/>
    <col min="5908" max="6144" width="9" style="1915"/>
    <col min="6145" max="6145" width="6.625" style="1915" customWidth="1"/>
    <col min="6146" max="6147" width="15.625" style="1915" customWidth="1"/>
    <col min="6148" max="6148" width="21" style="1915" customWidth="1"/>
    <col min="6149" max="6150" width="3.75" style="1915" customWidth="1"/>
    <col min="6151" max="6151" width="5" style="1915" customWidth="1"/>
    <col min="6152" max="6152" width="10.5" style="1915" customWidth="1"/>
    <col min="6153" max="6155" width="10.625" style="1915" customWidth="1"/>
    <col min="6156" max="6159" width="9" style="1915"/>
    <col min="6160" max="6160" width="9.625" style="1915" bestFit="1" customWidth="1"/>
    <col min="6161" max="6162" width="9" style="1915"/>
    <col min="6163" max="6163" width="10.625" style="1915" bestFit="1" customWidth="1"/>
    <col min="6164" max="6400" width="9" style="1915"/>
    <col min="6401" max="6401" width="6.625" style="1915" customWidth="1"/>
    <col min="6402" max="6403" width="15.625" style="1915" customWidth="1"/>
    <col min="6404" max="6404" width="21" style="1915" customWidth="1"/>
    <col min="6405" max="6406" width="3.75" style="1915" customWidth="1"/>
    <col min="6407" max="6407" width="5" style="1915" customWidth="1"/>
    <col min="6408" max="6408" width="10.5" style="1915" customWidth="1"/>
    <col min="6409" max="6411" width="10.625" style="1915" customWidth="1"/>
    <col min="6412" max="6415" width="9" style="1915"/>
    <col min="6416" max="6416" width="9.625" style="1915" bestFit="1" customWidth="1"/>
    <col min="6417" max="6418" width="9" style="1915"/>
    <col min="6419" max="6419" width="10.625" style="1915" bestFit="1" customWidth="1"/>
    <col min="6420" max="6656" width="9" style="1915"/>
    <col min="6657" max="6657" width="6.625" style="1915" customWidth="1"/>
    <col min="6658" max="6659" width="15.625" style="1915" customWidth="1"/>
    <col min="6660" max="6660" width="21" style="1915" customWidth="1"/>
    <col min="6661" max="6662" width="3.75" style="1915" customWidth="1"/>
    <col min="6663" max="6663" width="5" style="1915" customWidth="1"/>
    <col min="6664" max="6664" width="10.5" style="1915" customWidth="1"/>
    <col min="6665" max="6667" width="10.625" style="1915" customWidth="1"/>
    <col min="6668" max="6671" width="9" style="1915"/>
    <col min="6672" max="6672" width="9.625" style="1915" bestFit="1" customWidth="1"/>
    <col min="6673" max="6674" width="9" style="1915"/>
    <col min="6675" max="6675" width="10.625" style="1915" bestFit="1" customWidth="1"/>
    <col min="6676" max="6912" width="9" style="1915"/>
    <col min="6913" max="6913" width="6.625" style="1915" customWidth="1"/>
    <col min="6914" max="6915" width="15.625" style="1915" customWidth="1"/>
    <col min="6916" max="6916" width="21" style="1915" customWidth="1"/>
    <col min="6917" max="6918" width="3.75" style="1915" customWidth="1"/>
    <col min="6919" max="6919" width="5" style="1915" customWidth="1"/>
    <col min="6920" max="6920" width="10.5" style="1915" customWidth="1"/>
    <col min="6921" max="6923" width="10.625" style="1915" customWidth="1"/>
    <col min="6924" max="6927" width="9" style="1915"/>
    <col min="6928" max="6928" width="9.625" style="1915" bestFit="1" customWidth="1"/>
    <col min="6929" max="6930" width="9" style="1915"/>
    <col min="6931" max="6931" width="10.625" style="1915" bestFit="1" customWidth="1"/>
    <col min="6932" max="7168" width="9" style="1915"/>
    <col min="7169" max="7169" width="6.625" style="1915" customWidth="1"/>
    <col min="7170" max="7171" width="15.625" style="1915" customWidth="1"/>
    <col min="7172" max="7172" width="21" style="1915" customWidth="1"/>
    <col min="7173" max="7174" width="3.75" style="1915" customWidth="1"/>
    <col min="7175" max="7175" width="5" style="1915" customWidth="1"/>
    <col min="7176" max="7176" width="10.5" style="1915" customWidth="1"/>
    <col min="7177" max="7179" width="10.625" style="1915" customWidth="1"/>
    <col min="7180" max="7183" width="9" style="1915"/>
    <col min="7184" max="7184" width="9.625" style="1915" bestFit="1" customWidth="1"/>
    <col min="7185" max="7186" width="9" style="1915"/>
    <col min="7187" max="7187" width="10.625" style="1915" bestFit="1" customWidth="1"/>
    <col min="7188" max="7424" width="9" style="1915"/>
    <col min="7425" max="7425" width="6.625" style="1915" customWidth="1"/>
    <col min="7426" max="7427" width="15.625" style="1915" customWidth="1"/>
    <col min="7428" max="7428" width="21" style="1915" customWidth="1"/>
    <col min="7429" max="7430" width="3.75" style="1915" customWidth="1"/>
    <col min="7431" max="7431" width="5" style="1915" customWidth="1"/>
    <col min="7432" max="7432" width="10.5" style="1915" customWidth="1"/>
    <col min="7433" max="7435" width="10.625" style="1915" customWidth="1"/>
    <col min="7436" max="7439" width="9" style="1915"/>
    <col min="7440" max="7440" width="9.625" style="1915" bestFit="1" customWidth="1"/>
    <col min="7441" max="7442" width="9" style="1915"/>
    <col min="7443" max="7443" width="10.625" style="1915" bestFit="1" customWidth="1"/>
    <col min="7444" max="7680" width="9" style="1915"/>
    <col min="7681" max="7681" width="6.625" style="1915" customWidth="1"/>
    <col min="7682" max="7683" width="15.625" style="1915" customWidth="1"/>
    <col min="7684" max="7684" width="21" style="1915" customWidth="1"/>
    <col min="7685" max="7686" width="3.75" style="1915" customWidth="1"/>
    <col min="7687" max="7687" width="5" style="1915" customWidth="1"/>
    <col min="7688" max="7688" width="10.5" style="1915" customWidth="1"/>
    <col min="7689" max="7691" width="10.625" style="1915" customWidth="1"/>
    <col min="7692" max="7695" width="9" style="1915"/>
    <col min="7696" max="7696" width="9.625" style="1915" bestFit="1" customWidth="1"/>
    <col min="7697" max="7698" width="9" style="1915"/>
    <col min="7699" max="7699" width="10.625" style="1915" bestFit="1" customWidth="1"/>
    <col min="7700" max="7936" width="9" style="1915"/>
    <col min="7937" max="7937" width="6.625" style="1915" customWidth="1"/>
    <col min="7938" max="7939" width="15.625" style="1915" customWidth="1"/>
    <col min="7940" max="7940" width="21" style="1915" customWidth="1"/>
    <col min="7941" max="7942" width="3.75" style="1915" customWidth="1"/>
    <col min="7943" max="7943" width="5" style="1915" customWidth="1"/>
    <col min="7944" max="7944" width="10.5" style="1915" customWidth="1"/>
    <col min="7945" max="7947" width="10.625" style="1915" customWidth="1"/>
    <col min="7948" max="7951" width="9" style="1915"/>
    <col min="7952" max="7952" width="9.625" style="1915" bestFit="1" customWidth="1"/>
    <col min="7953" max="7954" width="9" style="1915"/>
    <col min="7955" max="7955" width="10.625" style="1915" bestFit="1" customWidth="1"/>
    <col min="7956" max="8192" width="9" style="1915"/>
    <col min="8193" max="8193" width="6.625" style="1915" customWidth="1"/>
    <col min="8194" max="8195" width="15.625" style="1915" customWidth="1"/>
    <col min="8196" max="8196" width="21" style="1915" customWidth="1"/>
    <col min="8197" max="8198" width="3.75" style="1915" customWidth="1"/>
    <col min="8199" max="8199" width="5" style="1915" customWidth="1"/>
    <col min="8200" max="8200" width="10.5" style="1915" customWidth="1"/>
    <col min="8201" max="8203" width="10.625" style="1915" customWidth="1"/>
    <col min="8204" max="8207" width="9" style="1915"/>
    <col min="8208" max="8208" width="9.625" style="1915" bestFit="1" customWidth="1"/>
    <col min="8209" max="8210" width="9" style="1915"/>
    <col min="8211" max="8211" width="10.625" style="1915" bestFit="1" customWidth="1"/>
    <col min="8212" max="8448" width="9" style="1915"/>
    <col min="8449" max="8449" width="6.625" style="1915" customWidth="1"/>
    <col min="8450" max="8451" width="15.625" style="1915" customWidth="1"/>
    <col min="8452" max="8452" width="21" style="1915" customWidth="1"/>
    <col min="8453" max="8454" width="3.75" style="1915" customWidth="1"/>
    <col min="8455" max="8455" width="5" style="1915" customWidth="1"/>
    <col min="8456" max="8456" width="10.5" style="1915" customWidth="1"/>
    <col min="8457" max="8459" width="10.625" style="1915" customWidth="1"/>
    <col min="8460" max="8463" width="9" style="1915"/>
    <col min="8464" max="8464" width="9.625" style="1915" bestFit="1" customWidth="1"/>
    <col min="8465" max="8466" width="9" style="1915"/>
    <col min="8467" max="8467" width="10.625" style="1915" bestFit="1" customWidth="1"/>
    <col min="8468" max="8704" width="9" style="1915"/>
    <col min="8705" max="8705" width="6.625" style="1915" customWidth="1"/>
    <col min="8706" max="8707" width="15.625" style="1915" customWidth="1"/>
    <col min="8708" max="8708" width="21" style="1915" customWidth="1"/>
    <col min="8709" max="8710" width="3.75" style="1915" customWidth="1"/>
    <col min="8711" max="8711" width="5" style="1915" customWidth="1"/>
    <col min="8712" max="8712" width="10.5" style="1915" customWidth="1"/>
    <col min="8713" max="8715" width="10.625" style="1915" customWidth="1"/>
    <col min="8716" max="8719" width="9" style="1915"/>
    <col min="8720" max="8720" width="9.625" style="1915" bestFit="1" customWidth="1"/>
    <col min="8721" max="8722" width="9" style="1915"/>
    <col min="8723" max="8723" width="10.625" style="1915" bestFit="1" customWidth="1"/>
    <col min="8724" max="8960" width="9" style="1915"/>
    <col min="8961" max="8961" width="6.625" style="1915" customWidth="1"/>
    <col min="8962" max="8963" width="15.625" style="1915" customWidth="1"/>
    <col min="8964" max="8964" width="21" style="1915" customWidth="1"/>
    <col min="8965" max="8966" width="3.75" style="1915" customWidth="1"/>
    <col min="8967" max="8967" width="5" style="1915" customWidth="1"/>
    <col min="8968" max="8968" width="10.5" style="1915" customWidth="1"/>
    <col min="8969" max="8971" width="10.625" style="1915" customWidth="1"/>
    <col min="8972" max="8975" width="9" style="1915"/>
    <col min="8976" max="8976" width="9.625" style="1915" bestFit="1" customWidth="1"/>
    <col min="8977" max="8978" width="9" style="1915"/>
    <col min="8979" max="8979" width="10.625" style="1915" bestFit="1" customWidth="1"/>
    <col min="8980" max="9216" width="9" style="1915"/>
    <col min="9217" max="9217" width="6.625" style="1915" customWidth="1"/>
    <col min="9218" max="9219" width="15.625" style="1915" customWidth="1"/>
    <col min="9220" max="9220" width="21" style="1915" customWidth="1"/>
    <col min="9221" max="9222" width="3.75" style="1915" customWidth="1"/>
    <col min="9223" max="9223" width="5" style="1915" customWidth="1"/>
    <col min="9224" max="9224" width="10.5" style="1915" customWidth="1"/>
    <col min="9225" max="9227" width="10.625" style="1915" customWidth="1"/>
    <col min="9228" max="9231" width="9" style="1915"/>
    <col min="9232" max="9232" width="9.625" style="1915" bestFit="1" customWidth="1"/>
    <col min="9233" max="9234" width="9" style="1915"/>
    <col min="9235" max="9235" width="10.625" style="1915" bestFit="1" customWidth="1"/>
    <col min="9236" max="9472" width="9" style="1915"/>
    <col min="9473" max="9473" width="6.625" style="1915" customWidth="1"/>
    <col min="9474" max="9475" width="15.625" style="1915" customWidth="1"/>
    <col min="9476" max="9476" width="21" style="1915" customWidth="1"/>
    <col min="9477" max="9478" width="3.75" style="1915" customWidth="1"/>
    <col min="9479" max="9479" width="5" style="1915" customWidth="1"/>
    <col min="9480" max="9480" width="10.5" style="1915" customWidth="1"/>
    <col min="9481" max="9483" width="10.625" style="1915" customWidth="1"/>
    <col min="9484" max="9487" width="9" style="1915"/>
    <col min="9488" max="9488" width="9.625" style="1915" bestFit="1" customWidth="1"/>
    <col min="9489" max="9490" width="9" style="1915"/>
    <col min="9491" max="9491" width="10.625" style="1915" bestFit="1" customWidth="1"/>
    <col min="9492" max="9728" width="9" style="1915"/>
    <col min="9729" max="9729" width="6.625" style="1915" customWidth="1"/>
    <col min="9730" max="9731" width="15.625" style="1915" customWidth="1"/>
    <col min="9732" max="9732" width="21" style="1915" customWidth="1"/>
    <col min="9733" max="9734" width="3.75" style="1915" customWidth="1"/>
    <col min="9735" max="9735" width="5" style="1915" customWidth="1"/>
    <col min="9736" max="9736" width="10.5" style="1915" customWidth="1"/>
    <col min="9737" max="9739" width="10.625" style="1915" customWidth="1"/>
    <col min="9740" max="9743" width="9" style="1915"/>
    <col min="9744" max="9744" width="9.625" style="1915" bestFit="1" customWidth="1"/>
    <col min="9745" max="9746" width="9" style="1915"/>
    <col min="9747" max="9747" width="10.625" style="1915" bestFit="1" customWidth="1"/>
    <col min="9748" max="9984" width="9" style="1915"/>
    <col min="9985" max="9985" width="6.625" style="1915" customWidth="1"/>
    <col min="9986" max="9987" width="15.625" style="1915" customWidth="1"/>
    <col min="9988" max="9988" width="21" style="1915" customWidth="1"/>
    <col min="9989" max="9990" width="3.75" style="1915" customWidth="1"/>
    <col min="9991" max="9991" width="5" style="1915" customWidth="1"/>
    <col min="9992" max="9992" width="10.5" style="1915" customWidth="1"/>
    <col min="9993" max="9995" width="10.625" style="1915" customWidth="1"/>
    <col min="9996" max="9999" width="9" style="1915"/>
    <col min="10000" max="10000" width="9.625" style="1915" bestFit="1" customWidth="1"/>
    <col min="10001" max="10002" width="9" style="1915"/>
    <col min="10003" max="10003" width="10.625" style="1915" bestFit="1" customWidth="1"/>
    <col min="10004" max="10240" width="9" style="1915"/>
    <col min="10241" max="10241" width="6.625" style="1915" customWidth="1"/>
    <col min="10242" max="10243" width="15.625" style="1915" customWidth="1"/>
    <col min="10244" max="10244" width="21" style="1915" customWidth="1"/>
    <col min="10245" max="10246" width="3.75" style="1915" customWidth="1"/>
    <col min="10247" max="10247" width="5" style="1915" customWidth="1"/>
    <col min="10248" max="10248" width="10.5" style="1915" customWidth="1"/>
    <col min="10249" max="10251" width="10.625" style="1915" customWidth="1"/>
    <col min="10252" max="10255" width="9" style="1915"/>
    <col min="10256" max="10256" width="9.625" style="1915" bestFit="1" customWidth="1"/>
    <col min="10257" max="10258" width="9" style="1915"/>
    <col min="10259" max="10259" width="10.625" style="1915" bestFit="1" customWidth="1"/>
    <col min="10260" max="10496" width="9" style="1915"/>
    <col min="10497" max="10497" width="6.625" style="1915" customWidth="1"/>
    <col min="10498" max="10499" width="15.625" style="1915" customWidth="1"/>
    <col min="10500" max="10500" width="21" style="1915" customWidth="1"/>
    <col min="10501" max="10502" width="3.75" style="1915" customWidth="1"/>
    <col min="10503" max="10503" width="5" style="1915" customWidth="1"/>
    <col min="10504" max="10504" width="10.5" style="1915" customWidth="1"/>
    <col min="10505" max="10507" width="10.625" style="1915" customWidth="1"/>
    <col min="10508" max="10511" width="9" style="1915"/>
    <col min="10512" max="10512" width="9.625" style="1915" bestFit="1" customWidth="1"/>
    <col min="10513" max="10514" width="9" style="1915"/>
    <col min="10515" max="10515" width="10.625" style="1915" bestFit="1" customWidth="1"/>
    <col min="10516" max="10752" width="9" style="1915"/>
    <col min="10753" max="10753" width="6.625" style="1915" customWidth="1"/>
    <col min="10754" max="10755" width="15.625" style="1915" customWidth="1"/>
    <col min="10756" max="10756" width="21" style="1915" customWidth="1"/>
    <col min="10757" max="10758" width="3.75" style="1915" customWidth="1"/>
    <col min="10759" max="10759" width="5" style="1915" customWidth="1"/>
    <col min="10760" max="10760" width="10.5" style="1915" customWidth="1"/>
    <col min="10761" max="10763" width="10.625" style="1915" customWidth="1"/>
    <col min="10764" max="10767" width="9" style="1915"/>
    <col min="10768" max="10768" width="9.625" style="1915" bestFit="1" customWidth="1"/>
    <col min="10769" max="10770" width="9" style="1915"/>
    <col min="10771" max="10771" width="10.625" style="1915" bestFit="1" customWidth="1"/>
    <col min="10772" max="11008" width="9" style="1915"/>
    <col min="11009" max="11009" width="6.625" style="1915" customWidth="1"/>
    <col min="11010" max="11011" width="15.625" style="1915" customWidth="1"/>
    <col min="11012" max="11012" width="21" style="1915" customWidth="1"/>
    <col min="11013" max="11014" width="3.75" style="1915" customWidth="1"/>
    <col min="11015" max="11015" width="5" style="1915" customWidth="1"/>
    <col min="11016" max="11016" width="10.5" style="1915" customWidth="1"/>
    <col min="11017" max="11019" width="10.625" style="1915" customWidth="1"/>
    <col min="11020" max="11023" width="9" style="1915"/>
    <col min="11024" max="11024" width="9.625" style="1915" bestFit="1" customWidth="1"/>
    <col min="11025" max="11026" width="9" style="1915"/>
    <col min="11027" max="11027" width="10.625" style="1915" bestFit="1" customWidth="1"/>
    <col min="11028" max="11264" width="9" style="1915"/>
    <col min="11265" max="11265" width="6.625" style="1915" customWidth="1"/>
    <col min="11266" max="11267" width="15.625" style="1915" customWidth="1"/>
    <col min="11268" max="11268" width="21" style="1915" customWidth="1"/>
    <col min="11269" max="11270" width="3.75" style="1915" customWidth="1"/>
    <col min="11271" max="11271" width="5" style="1915" customWidth="1"/>
    <col min="11272" max="11272" width="10.5" style="1915" customWidth="1"/>
    <col min="11273" max="11275" width="10.625" style="1915" customWidth="1"/>
    <col min="11276" max="11279" width="9" style="1915"/>
    <col min="11280" max="11280" width="9.625" style="1915" bestFit="1" customWidth="1"/>
    <col min="11281" max="11282" width="9" style="1915"/>
    <col min="11283" max="11283" width="10.625" style="1915" bestFit="1" customWidth="1"/>
    <col min="11284" max="11520" width="9" style="1915"/>
    <col min="11521" max="11521" width="6.625" style="1915" customWidth="1"/>
    <col min="11522" max="11523" width="15.625" style="1915" customWidth="1"/>
    <col min="11524" max="11524" width="21" style="1915" customWidth="1"/>
    <col min="11525" max="11526" width="3.75" style="1915" customWidth="1"/>
    <col min="11527" max="11527" width="5" style="1915" customWidth="1"/>
    <col min="11528" max="11528" width="10.5" style="1915" customWidth="1"/>
    <col min="11529" max="11531" width="10.625" style="1915" customWidth="1"/>
    <col min="11532" max="11535" width="9" style="1915"/>
    <col min="11536" max="11536" width="9.625" style="1915" bestFit="1" customWidth="1"/>
    <col min="11537" max="11538" width="9" style="1915"/>
    <col min="11539" max="11539" width="10.625" style="1915" bestFit="1" customWidth="1"/>
    <col min="11540" max="11776" width="9" style="1915"/>
    <col min="11777" max="11777" width="6.625" style="1915" customWidth="1"/>
    <col min="11778" max="11779" width="15.625" style="1915" customWidth="1"/>
    <col min="11780" max="11780" width="21" style="1915" customWidth="1"/>
    <col min="11781" max="11782" width="3.75" style="1915" customWidth="1"/>
    <col min="11783" max="11783" width="5" style="1915" customWidth="1"/>
    <col min="11784" max="11784" width="10.5" style="1915" customWidth="1"/>
    <col min="11785" max="11787" width="10.625" style="1915" customWidth="1"/>
    <col min="11788" max="11791" width="9" style="1915"/>
    <col min="11792" max="11792" width="9.625" style="1915" bestFit="1" customWidth="1"/>
    <col min="11793" max="11794" width="9" style="1915"/>
    <col min="11795" max="11795" width="10.625" style="1915" bestFit="1" customWidth="1"/>
    <col min="11796" max="12032" width="9" style="1915"/>
    <col min="12033" max="12033" width="6.625" style="1915" customWidth="1"/>
    <col min="12034" max="12035" width="15.625" style="1915" customWidth="1"/>
    <col min="12036" max="12036" width="21" style="1915" customWidth="1"/>
    <col min="12037" max="12038" width="3.75" style="1915" customWidth="1"/>
    <col min="12039" max="12039" width="5" style="1915" customWidth="1"/>
    <col min="12040" max="12040" width="10.5" style="1915" customWidth="1"/>
    <col min="12041" max="12043" width="10.625" style="1915" customWidth="1"/>
    <col min="12044" max="12047" width="9" style="1915"/>
    <col min="12048" max="12048" width="9.625" style="1915" bestFit="1" customWidth="1"/>
    <col min="12049" max="12050" width="9" style="1915"/>
    <col min="12051" max="12051" width="10.625" style="1915" bestFit="1" customWidth="1"/>
    <col min="12052" max="12288" width="9" style="1915"/>
    <col min="12289" max="12289" width="6.625" style="1915" customWidth="1"/>
    <col min="12290" max="12291" width="15.625" style="1915" customWidth="1"/>
    <col min="12292" max="12292" width="21" style="1915" customWidth="1"/>
    <col min="12293" max="12294" width="3.75" style="1915" customWidth="1"/>
    <col min="12295" max="12295" width="5" style="1915" customWidth="1"/>
    <col min="12296" max="12296" width="10.5" style="1915" customWidth="1"/>
    <col min="12297" max="12299" width="10.625" style="1915" customWidth="1"/>
    <col min="12300" max="12303" width="9" style="1915"/>
    <col min="12304" max="12304" width="9.625" style="1915" bestFit="1" customWidth="1"/>
    <col min="12305" max="12306" width="9" style="1915"/>
    <col min="12307" max="12307" width="10.625" style="1915" bestFit="1" customWidth="1"/>
    <col min="12308" max="12544" width="9" style="1915"/>
    <col min="12545" max="12545" width="6.625" style="1915" customWidth="1"/>
    <col min="12546" max="12547" width="15.625" style="1915" customWidth="1"/>
    <col min="12548" max="12548" width="21" style="1915" customWidth="1"/>
    <col min="12549" max="12550" width="3.75" style="1915" customWidth="1"/>
    <col min="12551" max="12551" width="5" style="1915" customWidth="1"/>
    <col min="12552" max="12552" width="10.5" style="1915" customWidth="1"/>
    <col min="12553" max="12555" width="10.625" style="1915" customWidth="1"/>
    <col min="12556" max="12559" width="9" style="1915"/>
    <col min="12560" max="12560" width="9.625" style="1915" bestFit="1" customWidth="1"/>
    <col min="12561" max="12562" width="9" style="1915"/>
    <col min="12563" max="12563" width="10.625" style="1915" bestFit="1" customWidth="1"/>
    <col min="12564" max="12800" width="9" style="1915"/>
    <col min="12801" max="12801" width="6.625" style="1915" customWidth="1"/>
    <col min="12802" max="12803" width="15.625" style="1915" customWidth="1"/>
    <col min="12804" max="12804" width="21" style="1915" customWidth="1"/>
    <col min="12805" max="12806" width="3.75" style="1915" customWidth="1"/>
    <col min="12807" max="12807" width="5" style="1915" customWidth="1"/>
    <col min="12808" max="12808" width="10.5" style="1915" customWidth="1"/>
    <col min="12809" max="12811" width="10.625" style="1915" customWidth="1"/>
    <col min="12812" max="12815" width="9" style="1915"/>
    <col min="12816" max="12816" width="9.625" style="1915" bestFit="1" customWidth="1"/>
    <col min="12817" max="12818" width="9" style="1915"/>
    <col min="12819" max="12819" width="10.625" style="1915" bestFit="1" customWidth="1"/>
    <col min="12820" max="13056" width="9" style="1915"/>
    <col min="13057" max="13057" width="6.625" style="1915" customWidth="1"/>
    <col min="13058" max="13059" width="15.625" style="1915" customWidth="1"/>
    <col min="13060" max="13060" width="21" style="1915" customWidth="1"/>
    <col min="13061" max="13062" width="3.75" style="1915" customWidth="1"/>
    <col min="13063" max="13063" width="5" style="1915" customWidth="1"/>
    <col min="13064" max="13064" width="10.5" style="1915" customWidth="1"/>
    <col min="13065" max="13067" width="10.625" style="1915" customWidth="1"/>
    <col min="13068" max="13071" width="9" style="1915"/>
    <col min="13072" max="13072" width="9.625" style="1915" bestFit="1" customWidth="1"/>
    <col min="13073" max="13074" width="9" style="1915"/>
    <col min="13075" max="13075" width="10.625" style="1915" bestFit="1" customWidth="1"/>
    <col min="13076" max="13312" width="9" style="1915"/>
    <col min="13313" max="13313" width="6.625" style="1915" customWidth="1"/>
    <col min="13314" max="13315" width="15.625" style="1915" customWidth="1"/>
    <col min="13316" max="13316" width="21" style="1915" customWidth="1"/>
    <col min="13317" max="13318" width="3.75" style="1915" customWidth="1"/>
    <col min="13319" max="13319" width="5" style="1915" customWidth="1"/>
    <col min="13320" max="13320" width="10.5" style="1915" customWidth="1"/>
    <col min="13321" max="13323" width="10.625" style="1915" customWidth="1"/>
    <col min="13324" max="13327" width="9" style="1915"/>
    <col min="13328" max="13328" width="9.625" style="1915" bestFit="1" customWidth="1"/>
    <col min="13329" max="13330" width="9" style="1915"/>
    <col min="13331" max="13331" width="10.625" style="1915" bestFit="1" customWidth="1"/>
    <col min="13332" max="13568" width="9" style="1915"/>
    <col min="13569" max="13569" width="6.625" style="1915" customWidth="1"/>
    <col min="13570" max="13571" width="15.625" style="1915" customWidth="1"/>
    <col min="13572" max="13572" width="21" style="1915" customWidth="1"/>
    <col min="13573" max="13574" width="3.75" style="1915" customWidth="1"/>
    <col min="13575" max="13575" width="5" style="1915" customWidth="1"/>
    <col min="13576" max="13576" width="10.5" style="1915" customWidth="1"/>
    <col min="13577" max="13579" width="10.625" style="1915" customWidth="1"/>
    <col min="13580" max="13583" width="9" style="1915"/>
    <col min="13584" max="13584" width="9.625" style="1915" bestFit="1" customWidth="1"/>
    <col min="13585" max="13586" width="9" style="1915"/>
    <col min="13587" max="13587" width="10.625" style="1915" bestFit="1" customWidth="1"/>
    <col min="13588" max="13824" width="9" style="1915"/>
    <col min="13825" max="13825" width="6.625" style="1915" customWidth="1"/>
    <col min="13826" max="13827" width="15.625" style="1915" customWidth="1"/>
    <col min="13828" max="13828" width="21" style="1915" customWidth="1"/>
    <col min="13829" max="13830" width="3.75" style="1915" customWidth="1"/>
    <col min="13831" max="13831" width="5" style="1915" customWidth="1"/>
    <col min="13832" max="13832" width="10.5" style="1915" customWidth="1"/>
    <col min="13833" max="13835" width="10.625" style="1915" customWidth="1"/>
    <col min="13836" max="13839" width="9" style="1915"/>
    <col min="13840" max="13840" width="9.625" style="1915" bestFit="1" customWidth="1"/>
    <col min="13841" max="13842" width="9" style="1915"/>
    <col min="13843" max="13843" width="10.625" style="1915" bestFit="1" customWidth="1"/>
    <col min="13844" max="14080" width="9" style="1915"/>
    <col min="14081" max="14081" width="6.625" style="1915" customWidth="1"/>
    <col min="14082" max="14083" width="15.625" style="1915" customWidth="1"/>
    <col min="14084" max="14084" width="21" style="1915" customWidth="1"/>
    <col min="14085" max="14086" width="3.75" style="1915" customWidth="1"/>
    <col min="14087" max="14087" width="5" style="1915" customWidth="1"/>
    <col min="14088" max="14088" width="10.5" style="1915" customWidth="1"/>
    <col min="14089" max="14091" width="10.625" style="1915" customWidth="1"/>
    <col min="14092" max="14095" width="9" style="1915"/>
    <col min="14096" max="14096" width="9.625" style="1915" bestFit="1" customWidth="1"/>
    <col min="14097" max="14098" width="9" style="1915"/>
    <col min="14099" max="14099" width="10.625" style="1915" bestFit="1" customWidth="1"/>
    <col min="14100" max="14336" width="9" style="1915"/>
    <col min="14337" max="14337" width="6.625" style="1915" customWidth="1"/>
    <col min="14338" max="14339" width="15.625" style="1915" customWidth="1"/>
    <col min="14340" max="14340" width="21" style="1915" customWidth="1"/>
    <col min="14341" max="14342" width="3.75" style="1915" customWidth="1"/>
    <col min="14343" max="14343" width="5" style="1915" customWidth="1"/>
    <col min="14344" max="14344" width="10.5" style="1915" customWidth="1"/>
    <col min="14345" max="14347" width="10.625" style="1915" customWidth="1"/>
    <col min="14348" max="14351" width="9" style="1915"/>
    <col min="14352" max="14352" width="9.625" style="1915" bestFit="1" customWidth="1"/>
    <col min="14353" max="14354" width="9" style="1915"/>
    <col min="14355" max="14355" width="10.625" style="1915" bestFit="1" customWidth="1"/>
    <col min="14356" max="14592" width="9" style="1915"/>
    <col min="14593" max="14593" width="6.625" style="1915" customWidth="1"/>
    <col min="14594" max="14595" width="15.625" style="1915" customWidth="1"/>
    <col min="14596" max="14596" width="21" style="1915" customWidth="1"/>
    <col min="14597" max="14598" width="3.75" style="1915" customWidth="1"/>
    <col min="14599" max="14599" width="5" style="1915" customWidth="1"/>
    <col min="14600" max="14600" width="10.5" style="1915" customWidth="1"/>
    <col min="14601" max="14603" width="10.625" style="1915" customWidth="1"/>
    <col min="14604" max="14607" width="9" style="1915"/>
    <col min="14608" max="14608" width="9.625" style="1915" bestFit="1" customWidth="1"/>
    <col min="14609" max="14610" width="9" style="1915"/>
    <col min="14611" max="14611" width="10.625" style="1915" bestFit="1" customWidth="1"/>
    <col min="14612" max="14848" width="9" style="1915"/>
    <col min="14849" max="14849" width="6.625" style="1915" customWidth="1"/>
    <col min="14850" max="14851" width="15.625" style="1915" customWidth="1"/>
    <col min="14852" max="14852" width="21" style="1915" customWidth="1"/>
    <col min="14853" max="14854" width="3.75" style="1915" customWidth="1"/>
    <col min="14855" max="14855" width="5" style="1915" customWidth="1"/>
    <col min="14856" max="14856" width="10.5" style="1915" customWidth="1"/>
    <col min="14857" max="14859" width="10.625" style="1915" customWidth="1"/>
    <col min="14860" max="14863" width="9" style="1915"/>
    <col min="14864" max="14864" width="9.625" style="1915" bestFit="1" customWidth="1"/>
    <col min="14865" max="14866" width="9" style="1915"/>
    <col min="14867" max="14867" width="10.625" style="1915" bestFit="1" customWidth="1"/>
    <col min="14868" max="15104" width="9" style="1915"/>
    <col min="15105" max="15105" width="6.625" style="1915" customWidth="1"/>
    <col min="15106" max="15107" width="15.625" style="1915" customWidth="1"/>
    <col min="15108" max="15108" width="21" style="1915" customWidth="1"/>
    <col min="15109" max="15110" width="3.75" style="1915" customWidth="1"/>
    <col min="15111" max="15111" width="5" style="1915" customWidth="1"/>
    <col min="15112" max="15112" width="10.5" style="1915" customWidth="1"/>
    <col min="15113" max="15115" width="10.625" style="1915" customWidth="1"/>
    <col min="15116" max="15119" width="9" style="1915"/>
    <col min="15120" max="15120" width="9.625" style="1915" bestFit="1" customWidth="1"/>
    <col min="15121" max="15122" width="9" style="1915"/>
    <col min="15123" max="15123" width="10.625" style="1915" bestFit="1" customWidth="1"/>
    <col min="15124" max="15360" width="9" style="1915"/>
    <col min="15361" max="15361" width="6.625" style="1915" customWidth="1"/>
    <col min="15362" max="15363" width="15.625" style="1915" customWidth="1"/>
    <col min="15364" max="15364" width="21" style="1915" customWidth="1"/>
    <col min="15365" max="15366" width="3.75" style="1915" customWidth="1"/>
    <col min="15367" max="15367" width="5" style="1915" customWidth="1"/>
    <col min="15368" max="15368" width="10.5" style="1915" customWidth="1"/>
    <col min="15369" max="15371" width="10.625" style="1915" customWidth="1"/>
    <col min="15372" max="15375" width="9" style="1915"/>
    <col min="15376" max="15376" width="9.625" style="1915" bestFit="1" customWidth="1"/>
    <col min="15377" max="15378" width="9" style="1915"/>
    <col min="15379" max="15379" width="10.625" style="1915" bestFit="1" customWidth="1"/>
    <col min="15380" max="15616" width="9" style="1915"/>
    <col min="15617" max="15617" width="6.625" style="1915" customWidth="1"/>
    <col min="15618" max="15619" width="15.625" style="1915" customWidth="1"/>
    <col min="15620" max="15620" width="21" style="1915" customWidth="1"/>
    <col min="15621" max="15622" width="3.75" style="1915" customWidth="1"/>
    <col min="15623" max="15623" width="5" style="1915" customWidth="1"/>
    <col min="15624" max="15624" width="10.5" style="1915" customWidth="1"/>
    <col min="15625" max="15627" width="10.625" style="1915" customWidth="1"/>
    <col min="15628" max="15631" width="9" style="1915"/>
    <col min="15632" max="15632" width="9.625" style="1915" bestFit="1" customWidth="1"/>
    <col min="15633" max="15634" width="9" style="1915"/>
    <col min="15635" max="15635" width="10.625" style="1915" bestFit="1" customWidth="1"/>
    <col min="15636" max="15872" width="9" style="1915"/>
    <col min="15873" max="15873" width="6.625" style="1915" customWidth="1"/>
    <col min="15874" max="15875" width="15.625" style="1915" customWidth="1"/>
    <col min="15876" max="15876" width="21" style="1915" customWidth="1"/>
    <col min="15877" max="15878" width="3.75" style="1915" customWidth="1"/>
    <col min="15879" max="15879" width="5" style="1915" customWidth="1"/>
    <col min="15880" max="15880" width="10.5" style="1915" customWidth="1"/>
    <col min="15881" max="15883" width="10.625" style="1915" customWidth="1"/>
    <col min="15884" max="15887" width="9" style="1915"/>
    <col min="15888" max="15888" width="9.625" style="1915" bestFit="1" customWidth="1"/>
    <col min="15889" max="15890" width="9" style="1915"/>
    <col min="15891" max="15891" width="10.625" style="1915" bestFit="1" customWidth="1"/>
    <col min="15892" max="16128" width="9" style="1915"/>
    <col min="16129" max="16129" width="6.625" style="1915" customWidth="1"/>
    <col min="16130" max="16131" width="15.625" style="1915" customWidth="1"/>
    <col min="16132" max="16132" width="21" style="1915" customWidth="1"/>
    <col min="16133" max="16134" width="3.75" style="1915" customWidth="1"/>
    <col min="16135" max="16135" width="5" style="1915" customWidth="1"/>
    <col min="16136" max="16136" width="10.5" style="1915" customWidth="1"/>
    <col min="16137" max="16139" width="10.625" style="1915" customWidth="1"/>
    <col min="16140" max="16143" width="9" style="1915"/>
    <col min="16144" max="16144" width="9.625" style="1915" bestFit="1" customWidth="1"/>
    <col min="16145" max="16146" width="9" style="1915"/>
    <col min="16147" max="16147" width="10.625" style="1915" bestFit="1" customWidth="1"/>
    <col min="16148" max="16384" width="9" style="1915"/>
  </cols>
  <sheetData>
    <row r="1" spans="1:13" s="1906" customFormat="1" ht="30.2" customHeight="1">
      <c r="H1" s="1907"/>
      <c r="I1" s="1908" t="s">
        <v>1339</v>
      </c>
      <c r="J1" s="1908"/>
      <c r="K1" s="1908"/>
      <c r="L1" s="1908"/>
      <c r="M1" s="1908"/>
    </row>
    <row r="2" spans="1:13" s="1909" customFormat="1" ht="30.2" customHeight="1">
      <c r="H2" s="1910"/>
      <c r="I2" s="1911"/>
      <c r="J2" s="1911"/>
      <c r="K2" s="1911"/>
      <c r="L2" s="1911"/>
      <c r="M2" s="1911"/>
    </row>
    <row r="3" spans="1:13" s="1912" customFormat="1" ht="20.25" customHeight="1">
      <c r="A3" s="1912" t="s">
        <v>1360</v>
      </c>
      <c r="H3" s="1913"/>
      <c r="I3" s="1914"/>
      <c r="J3" s="1914"/>
      <c r="K3" s="1914"/>
      <c r="L3" s="1914"/>
      <c r="M3" s="1914"/>
    </row>
    <row r="4" spans="1:13" ht="21.75" customHeight="1">
      <c r="A4" s="2895" t="s">
        <v>781</v>
      </c>
      <c r="B4" s="2896" t="s">
        <v>1341</v>
      </c>
      <c r="C4" s="2896" t="s">
        <v>1361</v>
      </c>
      <c r="D4" s="2896" t="s">
        <v>1342</v>
      </c>
      <c r="E4" s="2896" t="s">
        <v>1343</v>
      </c>
      <c r="F4" s="2896"/>
      <c r="G4" s="2897" t="s">
        <v>1344</v>
      </c>
      <c r="H4" s="2894" t="s">
        <v>1345</v>
      </c>
      <c r="I4" s="2894"/>
      <c r="J4" s="2894"/>
      <c r="K4" s="2894"/>
    </row>
    <row r="5" spans="1:13" ht="39.200000000000003" customHeight="1">
      <c r="A5" s="2895"/>
      <c r="B5" s="2896"/>
      <c r="C5" s="2896"/>
      <c r="D5" s="2896"/>
      <c r="E5" s="1916" t="s">
        <v>1346</v>
      </c>
      <c r="F5" s="1916" t="s">
        <v>1347</v>
      </c>
      <c r="G5" s="2897"/>
      <c r="H5" s="1917" t="s">
        <v>1348</v>
      </c>
      <c r="I5" s="1917" t="s">
        <v>1349</v>
      </c>
      <c r="J5" s="1917" t="s">
        <v>1350</v>
      </c>
      <c r="K5" s="1917" t="s">
        <v>1351</v>
      </c>
    </row>
    <row r="6" spans="1:13" ht="26.65" customHeight="1">
      <c r="A6" s="1918" t="s">
        <v>772</v>
      </c>
      <c r="B6" s="1892" t="s">
        <v>1362</v>
      </c>
      <c r="C6" s="1919" t="s">
        <v>1363</v>
      </c>
      <c r="D6" s="1919" t="s">
        <v>1364</v>
      </c>
      <c r="E6" s="1920">
        <v>29</v>
      </c>
      <c r="F6" s="1920">
        <v>30</v>
      </c>
      <c r="G6" s="1921">
        <v>0.33333333333333331</v>
      </c>
      <c r="H6" s="1922">
        <v>6804</v>
      </c>
      <c r="I6" s="1923">
        <v>6300</v>
      </c>
      <c r="J6" s="1923">
        <f>ROUNDDOWN(I6*G6,0)</f>
        <v>2100</v>
      </c>
      <c r="K6" s="1924">
        <v>0</v>
      </c>
    </row>
    <row r="7" spans="1:13" ht="26.65" customHeight="1">
      <c r="A7" s="1918" t="s">
        <v>743</v>
      </c>
      <c r="B7" s="1892" t="s">
        <v>1365</v>
      </c>
      <c r="C7" s="1919" t="s">
        <v>1366</v>
      </c>
      <c r="D7" s="1919" t="s">
        <v>1364</v>
      </c>
      <c r="E7" s="1920">
        <v>29</v>
      </c>
      <c r="F7" s="1920">
        <v>38</v>
      </c>
      <c r="G7" s="1921">
        <v>0.33333333333333331</v>
      </c>
      <c r="H7" s="1922">
        <v>10206</v>
      </c>
      <c r="I7" s="1923">
        <v>10063</v>
      </c>
      <c r="J7" s="1923">
        <f>ROUNDDOWN(I7*G7,0)</f>
        <v>3354</v>
      </c>
      <c r="K7" s="1924">
        <v>0</v>
      </c>
    </row>
    <row r="8" spans="1:13" ht="26.65" customHeight="1">
      <c r="A8" s="1918" t="s">
        <v>494</v>
      </c>
      <c r="B8" s="1892" t="s">
        <v>677</v>
      </c>
      <c r="C8" s="1919" t="s">
        <v>1367</v>
      </c>
      <c r="D8" s="1919" t="s">
        <v>1368</v>
      </c>
      <c r="E8" s="1920">
        <v>27</v>
      </c>
      <c r="F8" s="1920">
        <v>29</v>
      </c>
      <c r="G8" s="1921">
        <v>0.25</v>
      </c>
      <c r="H8" s="1922">
        <v>52952</v>
      </c>
      <c r="I8" s="1923">
        <v>40092</v>
      </c>
      <c r="J8" s="1923">
        <f t="shared" ref="J8:J18" si="0">ROUNDDOWN(I8*G8,0)</f>
        <v>10023</v>
      </c>
      <c r="K8" s="1924">
        <v>0</v>
      </c>
    </row>
    <row r="9" spans="1:13" ht="26.65" customHeight="1">
      <c r="A9" s="1918" t="s">
        <v>697</v>
      </c>
      <c r="B9" s="1892" t="s">
        <v>698</v>
      </c>
      <c r="C9" s="1919" t="s">
        <v>1369</v>
      </c>
      <c r="D9" s="1919" t="s">
        <v>1368</v>
      </c>
      <c r="E9" s="1920">
        <v>27</v>
      </c>
      <c r="F9" s="1920">
        <v>31</v>
      </c>
      <c r="G9" s="1921">
        <v>0.25</v>
      </c>
      <c r="H9" s="1922">
        <v>494778</v>
      </c>
      <c r="I9" s="1923">
        <v>467000</v>
      </c>
      <c r="J9" s="1923">
        <f t="shared" si="0"/>
        <v>116750</v>
      </c>
      <c r="K9" s="1924">
        <v>0</v>
      </c>
    </row>
    <row r="10" spans="1:13" ht="26.65" customHeight="1">
      <c r="A10" s="1918" t="s">
        <v>697</v>
      </c>
      <c r="B10" s="1892" t="s">
        <v>1370</v>
      </c>
      <c r="C10" s="1919" t="s">
        <v>1370</v>
      </c>
      <c r="D10" s="1919" t="s">
        <v>1371</v>
      </c>
      <c r="E10" s="1920">
        <v>28</v>
      </c>
      <c r="F10" s="1920">
        <v>29</v>
      </c>
      <c r="G10" s="1921">
        <v>0.33333333333333331</v>
      </c>
      <c r="H10" s="1922">
        <v>110506</v>
      </c>
      <c r="I10" s="1923">
        <v>69000</v>
      </c>
      <c r="J10" s="1923">
        <f t="shared" si="0"/>
        <v>23000</v>
      </c>
      <c r="K10" s="1924">
        <v>0</v>
      </c>
    </row>
    <row r="11" spans="1:13" ht="26.65" customHeight="1">
      <c r="A11" s="1918" t="s">
        <v>735</v>
      </c>
      <c r="B11" s="1892" t="s">
        <v>1372</v>
      </c>
      <c r="C11" s="1919" t="s">
        <v>1373</v>
      </c>
      <c r="D11" s="1919" t="s">
        <v>1371</v>
      </c>
      <c r="E11" s="1920">
        <v>24</v>
      </c>
      <c r="F11" s="1920">
        <v>29</v>
      </c>
      <c r="G11" s="1921">
        <v>0.33333333333333331</v>
      </c>
      <c r="H11" s="1922">
        <v>86486</v>
      </c>
      <c r="I11" s="1923">
        <v>85356</v>
      </c>
      <c r="J11" s="1923">
        <f t="shared" si="0"/>
        <v>28452</v>
      </c>
      <c r="K11" s="1924">
        <v>0</v>
      </c>
    </row>
    <row r="12" spans="1:13" ht="26.65" customHeight="1">
      <c r="A12" s="1918" t="s">
        <v>735</v>
      </c>
      <c r="B12" s="1892" t="s">
        <v>1374</v>
      </c>
      <c r="C12" s="1919" t="s">
        <v>1375</v>
      </c>
      <c r="D12" s="1919" t="s">
        <v>1371</v>
      </c>
      <c r="E12" s="1920">
        <v>26</v>
      </c>
      <c r="F12" s="1920">
        <v>31</v>
      </c>
      <c r="G12" s="1925" t="s">
        <v>1376</v>
      </c>
      <c r="H12" s="1922">
        <v>37876</v>
      </c>
      <c r="I12" s="1923">
        <v>36788</v>
      </c>
      <c r="J12" s="1923">
        <v>14715</v>
      </c>
      <c r="K12" s="1924">
        <v>0</v>
      </c>
    </row>
    <row r="13" spans="1:13" ht="26.65" customHeight="1">
      <c r="A13" s="1918" t="s">
        <v>743</v>
      </c>
      <c r="B13" s="1892" t="s">
        <v>1377</v>
      </c>
      <c r="C13" s="1919" t="s">
        <v>1378</v>
      </c>
      <c r="D13" s="1919" t="s">
        <v>1371</v>
      </c>
      <c r="E13" s="1920">
        <v>28</v>
      </c>
      <c r="F13" s="1920">
        <v>40</v>
      </c>
      <c r="G13" s="1921">
        <v>0.33333333333333331</v>
      </c>
      <c r="H13" s="1922">
        <v>60793</v>
      </c>
      <c r="I13" s="1923">
        <v>60264</v>
      </c>
      <c r="J13" s="1923">
        <f t="shared" si="0"/>
        <v>20088</v>
      </c>
      <c r="K13" s="1924">
        <v>0</v>
      </c>
    </row>
    <row r="14" spans="1:13" ht="26.65" customHeight="1">
      <c r="A14" s="1918" t="s">
        <v>743</v>
      </c>
      <c r="B14" s="1892" t="s">
        <v>1379</v>
      </c>
      <c r="C14" s="1919" t="s">
        <v>1380</v>
      </c>
      <c r="D14" s="1919" t="s">
        <v>1371</v>
      </c>
      <c r="E14" s="1920">
        <v>28</v>
      </c>
      <c r="F14" s="1920">
        <v>40</v>
      </c>
      <c r="G14" s="1921">
        <v>0.25</v>
      </c>
      <c r="H14" s="1922">
        <v>70384</v>
      </c>
      <c r="I14" s="1923">
        <v>69300</v>
      </c>
      <c r="J14" s="1923">
        <f t="shared" si="0"/>
        <v>17325</v>
      </c>
      <c r="K14" s="1924">
        <v>0</v>
      </c>
    </row>
    <row r="15" spans="1:13" ht="26.65" customHeight="1">
      <c r="A15" s="1918" t="s">
        <v>735</v>
      </c>
      <c r="B15" s="1892" t="s">
        <v>1381</v>
      </c>
      <c r="C15" s="1919" t="s">
        <v>1381</v>
      </c>
      <c r="D15" s="1919" t="s">
        <v>1364</v>
      </c>
      <c r="E15" s="1920">
        <v>28</v>
      </c>
      <c r="F15" s="1920">
        <v>31</v>
      </c>
      <c r="G15" s="1921">
        <v>0.33333333333333331</v>
      </c>
      <c r="H15" s="1922">
        <v>236887</v>
      </c>
      <c r="I15" s="1923">
        <v>225000</v>
      </c>
      <c r="J15" s="1923">
        <f t="shared" si="0"/>
        <v>75000</v>
      </c>
      <c r="K15" s="1924">
        <v>0</v>
      </c>
    </row>
    <row r="16" spans="1:13" ht="26.65" customHeight="1">
      <c r="A16" s="1918" t="s">
        <v>735</v>
      </c>
      <c r="B16" s="1892" t="s">
        <v>1382</v>
      </c>
      <c r="C16" s="1919" t="s">
        <v>1383</v>
      </c>
      <c r="D16" s="1919" t="s">
        <v>1364</v>
      </c>
      <c r="E16" s="1920">
        <v>27</v>
      </c>
      <c r="F16" s="1920">
        <v>33</v>
      </c>
      <c r="G16" s="1925" t="s">
        <v>1376</v>
      </c>
      <c r="H16" s="1922">
        <v>93668</v>
      </c>
      <c r="I16" s="1923">
        <v>73595</v>
      </c>
      <c r="J16" s="1923">
        <v>29438</v>
      </c>
      <c r="K16" s="1924">
        <v>0</v>
      </c>
    </row>
    <row r="17" spans="1:11" ht="26.65" customHeight="1">
      <c r="A17" s="1918" t="s">
        <v>735</v>
      </c>
      <c r="B17" s="1892" t="s">
        <v>1384</v>
      </c>
      <c r="C17" s="1919" t="s">
        <v>1385</v>
      </c>
      <c r="D17" s="1919" t="s">
        <v>1364</v>
      </c>
      <c r="E17" s="1920">
        <v>24</v>
      </c>
      <c r="F17" s="1920">
        <v>39</v>
      </c>
      <c r="G17" s="1921">
        <v>0.33333333333333331</v>
      </c>
      <c r="H17" s="1922">
        <v>8100</v>
      </c>
      <c r="I17" s="1923">
        <v>6966</v>
      </c>
      <c r="J17" s="1923">
        <f t="shared" si="0"/>
        <v>2322</v>
      </c>
      <c r="K17" s="1924">
        <v>0</v>
      </c>
    </row>
    <row r="18" spans="1:11" ht="26.65" customHeight="1">
      <c r="A18" s="1918" t="s">
        <v>503</v>
      </c>
      <c r="B18" s="1892" t="s">
        <v>1159</v>
      </c>
      <c r="C18" s="1919" t="s">
        <v>1386</v>
      </c>
      <c r="D18" s="1919" t="s">
        <v>1364</v>
      </c>
      <c r="E18" s="1920">
        <v>27</v>
      </c>
      <c r="F18" s="1920">
        <v>29</v>
      </c>
      <c r="G18" s="1921">
        <v>0.33333333333333331</v>
      </c>
      <c r="H18" s="1922">
        <v>30924</v>
      </c>
      <c r="I18" s="1923">
        <v>22821</v>
      </c>
      <c r="J18" s="1923">
        <f t="shared" si="0"/>
        <v>7607</v>
      </c>
      <c r="K18" s="1924">
        <v>0</v>
      </c>
    </row>
    <row r="19" spans="1:11" ht="36" customHeight="1">
      <c r="A19" s="1926" t="s">
        <v>113</v>
      </c>
      <c r="B19" s="1900" t="s">
        <v>1387</v>
      </c>
      <c r="C19" s="1927"/>
      <c r="D19" s="1900" t="s">
        <v>1388</v>
      </c>
      <c r="E19" s="1928"/>
      <c r="F19" s="1928"/>
      <c r="G19" s="1927"/>
      <c r="H19" s="1929">
        <f>SUM(H6:H18)</f>
        <v>1300364</v>
      </c>
      <c r="I19" s="1929">
        <f>SUM(I6:I18)</f>
        <v>1172545</v>
      </c>
      <c r="J19" s="1929">
        <f>SUM(J6:J18)</f>
        <v>350174</v>
      </c>
      <c r="K19" s="1929">
        <f>SUM(K6:K18)</f>
        <v>0</v>
      </c>
    </row>
    <row r="20" spans="1:11" ht="36" customHeight="1">
      <c r="A20" s="1930" t="s">
        <v>1355</v>
      </c>
      <c r="E20" s="1931"/>
      <c r="F20" s="1931"/>
      <c r="I20" s="1932"/>
      <c r="J20" s="1932"/>
      <c r="K20" s="1932"/>
    </row>
    <row r="21" spans="1:11" ht="26.65" customHeight="1">
      <c r="A21" s="1918" t="s">
        <v>762</v>
      </c>
      <c r="B21" s="1892" t="s">
        <v>763</v>
      </c>
      <c r="C21" s="1919" t="s">
        <v>1389</v>
      </c>
      <c r="D21" s="1919" t="s">
        <v>1390</v>
      </c>
      <c r="E21" s="1920">
        <v>27</v>
      </c>
      <c r="F21" s="1920">
        <v>29</v>
      </c>
      <c r="G21" s="1921">
        <v>0.25</v>
      </c>
      <c r="H21" s="1922">
        <v>179372</v>
      </c>
      <c r="I21" s="1923">
        <v>73452</v>
      </c>
      <c r="J21" s="1923">
        <f>ROUNDDOWN(I21*G21,0)</f>
        <v>18363</v>
      </c>
      <c r="K21" s="1924">
        <v>0</v>
      </c>
    </row>
    <row r="22" spans="1:11" ht="26.65" customHeight="1">
      <c r="A22" s="1918" t="s">
        <v>762</v>
      </c>
      <c r="B22" s="1892" t="s">
        <v>763</v>
      </c>
      <c r="C22" s="1919" t="s">
        <v>1389</v>
      </c>
      <c r="D22" s="1919" t="s">
        <v>1390</v>
      </c>
      <c r="E22" s="1920">
        <v>28</v>
      </c>
      <c r="F22" s="1920">
        <v>29</v>
      </c>
      <c r="G22" s="1921">
        <v>0.25</v>
      </c>
      <c r="H22" s="1922">
        <v>65837</v>
      </c>
      <c r="I22" s="1923">
        <v>26960</v>
      </c>
      <c r="J22" s="1923">
        <f>ROUNDDOWN(I22*G22,0)</f>
        <v>6740</v>
      </c>
      <c r="K22" s="1924">
        <v>0</v>
      </c>
    </row>
    <row r="23" spans="1:11" ht="26.65" customHeight="1">
      <c r="A23" s="1918" t="s">
        <v>762</v>
      </c>
      <c r="B23" s="1892" t="s">
        <v>763</v>
      </c>
      <c r="C23" s="1919" t="s">
        <v>1391</v>
      </c>
      <c r="D23" s="1919" t="s">
        <v>1390</v>
      </c>
      <c r="E23" s="1920">
        <v>28</v>
      </c>
      <c r="F23" s="1920">
        <v>29</v>
      </c>
      <c r="G23" s="1921">
        <v>0.25</v>
      </c>
      <c r="H23" s="1922">
        <v>302530</v>
      </c>
      <c r="I23" s="1923">
        <v>120000</v>
      </c>
      <c r="J23" s="1923">
        <f>ROUNDDOWN(I23*G23,0)</f>
        <v>30000</v>
      </c>
      <c r="K23" s="1924">
        <v>0</v>
      </c>
    </row>
    <row r="24" spans="1:11" ht="36" customHeight="1">
      <c r="A24" s="1926" t="s">
        <v>113</v>
      </c>
      <c r="B24" s="1900" t="s">
        <v>1353</v>
      </c>
      <c r="C24" s="1927"/>
      <c r="D24" s="1900" t="s">
        <v>1392</v>
      </c>
      <c r="E24" s="1928"/>
      <c r="F24" s="1928"/>
      <c r="G24" s="1927"/>
      <c r="H24" s="1929">
        <f>SUM(H21:H23)</f>
        <v>547739</v>
      </c>
      <c r="I24" s="1929">
        <f>SUM(I21:I23)</f>
        <v>220412</v>
      </c>
      <c r="J24" s="1929">
        <f>SUM(J21:J23)</f>
        <v>55103</v>
      </c>
      <c r="K24" s="1929">
        <f>SUM(K21:K23)</f>
        <v>0</v>
      </c>
    </row>
  </sheetData>
  <mergeCells count="7">
    <mergeCell ref="H4:K4"/>
    <mergeCell ref="A4:A5"/>
    <mergeCell ref="B4:B5"/>
    <mergeCell ref="C4:C5"/>
    <mergeCell ref="D4:D5"/>
    <mergeCell ref="E4:F4"/>
    <mergeCell ref="G4:G5"/>
  </mergeCells>
  <phoneticPr fontId="4"/>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2"/>
  <sheetViews>
    <sheetView view="pageBreakPreview" zoomScaleNormal="70" zoomScaleSheetLayoutView="100" workbookViewId="0">
      <selection activeCell="C2" sqref="C2"/>
    </sheetView>
  </sheetViews>
  <sheetFormatPr defaultRowHeight="13.5"/>
  <cols>
    <col min="1" max="1" width="6.625" style="1943" customWidth="1"/>
    <col min="2" max="3" width="15.625" style="1943" customWidth="1"/>
    <col min="4" max="4" width="23.125" style="1943" customWidth="1"/>
    <col min="5" max="6" width="3.75" style="1943" customWidth="1"/>
    <col min="7" max="7" width="5" style="1943" customWidth="1"/>
    <col min="8" max="8" width="10.5" style="1943" customWidth="1"/>
    <col min="9" max="11" width="10.625" style="1943" customWidth="1"/>
    <col min="12" max="15" width="9" style="1943"/>
    <col min="16" max="16" width="9.625" style="1943" bestFit="1" customWidth="1"/>
    <col min="17" max="18" width="9" style="1943"/>
    <col min="19" max="19" width="10.625" style="1943" bestFit="1" customWidth="1"/>
    <col min="20" max="256" width="9" style="1943"/>
    <col min="257" max="257" width="6.625" style="1943" customWidth="1"/>
    <col min="258" max="259" width="15.625" style="1943" customWidth="1"/>
    <col min="260" max="260" width="23.125" style="1943" customWidth="1"/>
    <col min="261" max="262" width="3.75" style="1943" customWidth="1"/>
    <col min="263" max="263" width="5" style="1943" customWidth="1"/>
    <col min="264" max="264" width="10.5" style="1943" customWidth="1"/>
    <col min="265" max="267" width="10.625" style="1943" customWidth="1"/>
    <col min="268" max="271" width="9" style="1943"/>
    <col min="272" max="272" width="9.625" style="1943" bestFit="1" customWidth="1"/>
    <col min="273" max="274" width="9" style="1943"/>
    <col min="275" max="275" width="10.625" style="1943" bestFit="1" customWidth="1"/>
    <col min="276" max="512" width="9" style="1943"/>
    <col min="513" max="513" width="6.625" style="1943" customWidth="1"/>
    <col min="514" max="515" width="15.625" style="1943" customWidth="1"/>
    <col min="516" max="516" width="23.125" style="1943" customWidth="1"/>
    <col min="517" max="518" width="3.75" style="1943" customWidth="1"/>
    <col min="519" max="519" width="5" style="1943" customWidth="1"/>
    <col min="520" max="520" width="10.5" style="1943" customWidth="1"/>
    <col min="521" max="523" width="10.625" style="1943" customWidth="1"/>
    <col min="524" max="527" width="9" style="1943"/>
    <col min="528" max="528" width="9.625" style="1943" bestFit="1" customWidth="1"/>
    <col min="529" max="530" width="9" style="1943"/>
    <col min="531" max="531" width="10.625" style="1943" bestFit="1" customWidth="1"/>
    <col min="532" max="768" width="9" style="1943"/>
    <col min="769" max="769" width="6.625" style="1943" customWidth="1"/>
    <col min="770" max="771" width="15.625" style="1943" customWidth="1"/>
    <col min="772" max="772" width="23.125" style="1943" customWidth="1"/>
    <col min="773" max="774" width="3.75" style="1943" customWidth="1"/>
    <col min="775" max="775" width="5" style="1943" customWidth="1"/>
    <col min="776" max="776" width="10.5" style="1943" customWidth="1"/>
    <col min="777" max="779" width="10.625" style="1943" customWidth="1"/>
    <col min="780" max="783" width="9" style="1943"/>
    <col min="784" max="784" width="9.625" style="1943" bestFit="1" customWidth="1"/>
    <col min="785" max="786" width="9" style="1943"/>
    <col min="787" max="787" width="10.625" style="1943" bestFit="1" customWidth="1"/>
    <col min="788" max="1024" width="9" style="1943"/>
    <col min="1025" max="1025" width="6.625" style="1943" customWidth="1"/>
    <col min="1026" max="1027" width="15.625" style="1943" customWidth="1"/>
    <col min="1028" max="1028" width="23.125" style="1943" customWidth="1"/>
    <col min="1029" max="1030" width="3.75" style="1943" customWidth="1"/>
    <col min="1031" max="1031" width="5" style="1943" customWidth="1"/>
    <col min="1032" max="1032" width="10.5" style="1943" customWidth="1"/>
    <col min="1033" max="1035" width="10.625" style="1943" customWidth="1"/>
    <col min="1036" max="1039" width="9" style="1943"/>
    <col min="1040" max="1040" width="9.625" style="1943" bestFit="1" customWidth="1"/>
    <col min="1041" max="1042" width="9" style="1943"/>
    <col min="1043" max="1043" width="10.625" style="1943" bestFit="1" customWidth="1"/>
    <col min="1044" max="1280" width="9" style="1943"/>
    <col min="1281" max="1281" width="6.625" style="1943" customWidth="1"/>
    <col min="1282" max="1283" width="15.625" style="1943" customWidth="1"/>
    <col min="1284" max="1284" width="23.125" style="1943" customWidth="1"/>
    <col min="1285" max="1286" width="3.75" style="1943" customWidth="1"/>
    <col min="1287" max="1287" width="5" style="1943" customWidth="1"/>
    <col min="1288" max="1288" width="10.5" style="1943" customWidth="1"/>
    <col min="1289" max="1291" width="10.625" style="1943" customWidth="1"/>
    <col min="1292" max="1295" width="9" style="1943"/>
    <col min="1296" max="1296" width="9.625" style="1943" bestFit="1" customWidth="1"/>
    <col min="1297" max="1298" width="9" style="1943"/>
    <col min="1299" max="1299" width="10.625" style="1943" bestFit="1" customWidth="1"/>
    <col min="1300" max="1536" width="9" style="1943"/>
    <col min="1537" max="1537" width="6.625" style="1943" customWidth="1"/>
    <col min="1538" max="1539" width="15.625" style="1943" customWidth="1"/>
    <col min="1540" max="1540" width="23.125" style="1943" customWidth="1"/>
    <col min="1541" max="1542" width="3.75" style="1943" customWidth="1"/>
    <col min="1543" max="1543" width="5" style="1943" customWidth="1"/>
    <col min="1544" max="1544" width="10.5" style="1943" customWidth="1"/>
    <col min="1545" max="1547" width="10.625" style="1943" customWidth="1"/>
    <col min="1548" max="1551" width="9" style="1943"/>
    <col min="1552" max="1552" width="9.625" style="1943" bestFit="1" customWidth="1"/>
    <col min="1553" max="1554" width="9" style="1943"/>
    <col min="1555" max="1555" width="10.625" style="1943" bestFit="1" customWidth="1"/>
    <col min="1556" max="1792" width="9" style="1943"/>
    <col min="1793" max="1793" width="6.625" style="1943" customWidth="1"/>
    <col min="1794" max="1795" width="15.625" style="1943" customWidth="1"/>
    <col min="1796" max="1796" width="23.125" style="1943" customWidth="1"/>
    <col min="1797" max="1798" width="3.75" style="1943" customWidth="1"/>
    <col min="1799" max="1799" width="5" style="1943" customWidth="1"/>
    <col min="1800" max="1800" width="10.5" style="1943" customWidth="1"/>
    <col min="1801" max="1803" width="10.625" style="1943" customWidth="1"/>
    <col min="1804" max="1807" width="9" style="1943"/>
    <col min="1808" max="1808" width="9.625" style="1943" bestFit="1" customWidth="1"/>
    <col min="1809" max="1810" width="9" style="1943"/>
    <col min="1811" max="1811" width="10.625" style="1943" bestFit="1" customWidth="1"/>
    <col min="1812" max="2048" width="9" style="1943"/>
    <col min="2049" max="2049" width="6.625" style="1943" customWidth="1"/>
    <col min="2050" max="2051" width="15.625" style="1943" customWidth="1"/>
    <col min="2052" max="2052" width="23.125" style="1943" customWidth="1"/>
    <col min="2053" max="2054" width="3.75" style="1943" customWidth="1"/>
    <col min="2055" max="2055" width="5" style="1943" customWidth="1"/>
    <col min="2056" max="2056" width="10.5" style="1943" customWidth="1"/>
    <col min="2057" max="2059" width="10.625" style="1943" customWidth="1"/>
    <col min="2060" max="2063" width="9" style="1943"/>
    <col min="2064" max="2064" width="9.625" style="1943" bestFit="1" customWidth="1"/>
    <col min="2065" max="2066" width="9" style="1943"/>
    <col min="2067" max="2067" width="10.625" style="1943" bestFit="1" customWidth="1"/>
    <col min="2068" max="2304" width="9" style="1943"/>
    <col min="2305" max="2305" width="6.625" style="1943" customWidth="1"/>
    <col min="2306" max="2307" width="15.625" style="1943" customWidth="1"/>
    <col min="2308" max="2308" width="23.125" style="1943" customWidth="1"/>
    <col min="2309" max="2310" width="3.75" style="1943" customWidth="1"/>
    <col min="2311" max="2311" width="5" style="1943" customWidth="1"/>
    <col min="2312" max="2312" width="10.5" style="1943" customWidth="1"/>
    <col min="2313" max="2315" width="10.625" style="1943" customWidth="1"/>
    <col min="2316" max="2319" width="9" style="1943"/>
    <col min="2320" max="2320" width="9.625" style="1943" bestFit="1" customWidth="1"/>
    <col min="2321" max="2322" width="9" style="1943"/>
    <col min="2323" max="2323" width="10.625" style="1943" bestFit="1" customWidth="1"/>
    <col min="2324" max="2560" width="9" style="1943"/>
    <col min="2561" max="2561" width="6.625" style="1943" customWidth="1"/>
    <col min="2562" max="2563" width="15.625" style="1943" customWidth="1"/>
    <col min="2564" max="2564" width="23.125" style="1943" customWidth="1"/>
    <col min="2565" max="2566" width="3.75" style="1943" customWidth="1"/>
    <col min="2567" max="2567" width="5" style="1943" customWidth="1"/>
    <col min="2568" max="2568" width="10.5" style="1943" customWidth="1"/>
    <col min="2569" max="2571" width="10.625" style="1943" customWidth="1"/>
    <col min="2572" max="2575" width="9" style="1943"/>
    <col min="2576" max="2576" width="9.625" style="1943" bestFit="1" customWidth="1"/>
    <col min="2577" max="2578" width="9" style="1943"/>
    <col min="2579" max="2579" width="10.625" style="1943" bestFit="1" customWidth="1"/>
    <col min="2580" max="2816" width="9" style="1943"/>
    <col min="2817" max="2817" width="6.625" style="1943" customWidth="1"/>
    <col min="2818" max="2819" width="15.625" style="1943" customWidth="1"/>
    <col min="2820" max="2820" width="23.125" style="1943" customWidth="1"/>
    <col min="2821" max="2822" width="3.75" style="1943" customWidth="1"/>
    <col min="2823" max="2823" width="5" style="1943" customWidth="1"/>
    <col min="2824" max="2824" width="10.5" style="1943" customWidth="1"/>
    <col min="2825" max="2827" width="10.625" style="1943" customWidth="1"/>
    <col min="2828" max="2831" width="9" style="1943"/>
    <col min="2832" max="2832" width="9.625" style="1943" bestFit="1" customWidth="1"/>
    <col min="2833" max="2834" width="9" style="1943"/>
    <col min="2835" max="2835" width="10.625" style="1943" bestFit="1" customWidth="1"/>
    <col min="2836" max="3072" width="9" style="1943"/>
    <col min="3073" max="3073" width="6.625" style="1943" customWidth="1"/>
    <col min="3074" max="3075" width="15.625" style="1943" customWidth="1"/>
    <col min="3076" max="3076" width="23.125" style="1943" customWidth="1"/>
    <col min="3077" max="3078" width="3.75" style="1943" customWidth="1"/>
    <col min="3079" max="3079" width="5" style="1943" customWidth="1"/>
    <col min="3080" max="3080" width="10.5" style="1943" customWidth="1"/>
    <col min="3081" max="3083" width="10.625" style="1943" customWidth="1"/>
    <col min="3084" max="3087" width="9" style="1943"/>
    <col min="3088" max="3088" width="9.625" style="1943" bestFit="1" customWidth="1"/>
    <col min="3089" max="3090" width="9" style="1943"/>
    <col min="3091" max="3091" width="10.625" style="1943" bestFit="1" customWidth="1"/>
    <col min="3092" max="3328" width="9" style="1943"/>
    <col min="3329" max="3329" width="6.625" style="1943" customWidth="1"/>
    <col min="3330" max="3331" width="15.625" style="1943" customWidth="1"/>
    <col min="3332" max="3332" width="23.125" style="1943" customWidth="1"/>
    <col min="3333" max="3334" width="3.75" style="1943" customWidth="1"/>
    <col min="3335" max="3335" width="5" style="1943" customWidth="1"/>
    <col min="3336" max="3336" width="10.5" style="1943" customWidth="1"/>
    <col min="3337" max="3339" width="10.625" style="1943" customWidth="1"/>
    <col min="3340" max="3343" width="9" style="1943"/>
    <col min="3344" max="3344" width="9.625" style="1943" bestFit="1" customWidth="1"/>
    <col min="3345" max="3346" width="9" style="1943"/>
    <col min="3347" max="3347" width="10.625" style="1943" bestFit="1" customWidth="1"/>
    <col min="3348" max="3584" width="9" style="1943"/>
    <col min="3585" max="3585" width="6.625" style="1943" customWidth="1"/>
    <col min="3586" max="3587" width="15.625" style="1943" customWidth="1"/>
    <col min="3588" max="3588" width="23.125" style="1943" customWidth="1"/>
    <col min="3589" max="3590" width="3.75" style="1943" customWidth="1"/>
    <col min="3591" max="3591" width="5" style="1943" customWidth="1"/>
    <col min="3592" max="3592" width="10.5" style="1943" customWidth="1"/>
    <col min="3593" max="3595" width="10.625" style="1943" customWidth="1"/>
    <col min="3596" max="3599" width="9" style="1943"/>
    <col min="3600" max="3600" width="9.625" style="1943" bestFit="1" customWidth="1"/>
    <col min="3601" max="3602" width="9" style="1943"/>
    <col min="3603" max="3603" width="10.625" style="1943" bestFit="1" customWidth="1"/>
    <col min="3604" max="3840" width="9" style="1943"/>
    <col min="3841" max="3841" width="6.625" style="1943" customWidth="1"/>
    <col min="3842" max="3843" width="15.625" style="1943" customWidth="1"/>
    <col min="3844" max="3844" width="23.125" style="1943" customWidth="1"/>
    <col min="3845" max="3846" width="3.75" style="1943" customWidth="1"/>
    <col min="3847" max="3847" width="5" style="1943" customWidth="1"/>
    <col min="3848" max="3848" width="10.5" style="1943" customWidth="1"/>
    <col min="3849" max="3851" width="10.625" style="1943" customWidth="1"/>
    <col min="3852" max="3855" width="9" style="1943"/>
    <col min="3856" max="3856" width="9.625" style="1943" bestFit="1" customWidth="1"/>
    <col min="3857" max="3858" width="9" style="1943"/>
    <col min="3859" max="3859" width="10.625" style="1943" bestFit="1" customWidth="1"/>
    <col min="3860" max="4096" width="9" style="1943"/>
    <col min="4097" max="4097" width="6.625" style="1943" customWidth="1"/>
    <col min="4098" max="4099" width="15.625" style="1943" customWidth="1"/>
    <col min="4100" max="4100" width="23.125" style="1943" customWidth="1"/>
    <col min="4101" max="4102" width="3.75" style="1943" customWidth="1"/>
    <col min="4103" max="4103" width="5" style="1943" customWidth="1"/>
    <col min="4104" max="4104" width="10.5" style="1943" customWidth="1"/>
    <col min="4105" max="4107" width="10.625" style="1943" customWidth="1"/>
    <col min="4108" max="4111" width="9" style="1943"/>
    <col min="4112" max="4112" width="9.625" style="1943" bestFit="1" customWidth="1"/>
    <col min="4113" max="4114" width="9" style="1943"/>
    <col min="4115" max="4115" width="10.625" style="1943" bestFit="1" customWidth="1"/>
    <col min="4116" max="4352" width="9" style="1943"/>
    <col min="4353" max="4353" width="6.625" style="1943" customWidth="1"/>
    <col min="4354" max="4355" width="15.625" style="1943" customWidth="1"/>
    <col min="4356" max="4356" width="23.125" style="1943" customWidth="1"/>
    <col min="4357" max="4358" width="3.75" style="1943" customWidth="1"/>
    <col min="4359" max="4359" width="5" style="1943" customWidth="1"/>
    <col min="4360" max="4360" width="10.5" style="1943" customWidth="1"/>
    <col min="4361" max="4363" width="10.625" style="1943" customWidth="1"/>
    <col min="4364" max="4367" width="9" style="1943"/>
    <col min="4368" max="4368" width="9.625" style="1943" bestFit="1" customWidth="1"/>
    <col min="4369" max="4370" width="9" style="1943"/>
    <col min="4371" max="4371" width="10.625" style="1943" bestFit="1" customWidth="1"/>
    <col min="4372" max="4608" width="9" style="1943"/>
    <col min="4609" max="4609" width="6.625" style="1943" customWidth="1"/>
    <col min="4610" max="4611" width="15.625" style="1943" customWidth="1"/>
    <col min="4612" max="4612" width="23.125" style="1943" customWidth="1"/>
    <col min="4613" max="4614" width="3.75" style="1943" customWidth="1"/>
    <col min="4615" max="4615" width="5" style="1943" customWidth="1"/>
    <col min="4616" max="4616" width="10.5" style="1943" customWidth="1"/>
    <col min="4617" max="4619" width="10.625" style="1943" customWidth="1"/>
    <col min="4620" max="4623" width="9" style="1943"/>
    <col min="4624" max="4624" width="9.625" style="1943" bestFit="1" customWidth="1"/>
    <col min="4625" max="4626" width="9" style="1943"/>
    <col min="4627" max="4627" width="10.625" style="1943" bestFit="1" customWidth="1"/>
    <col min="4628" max="4864" width="9" style="1943"/>
    <col min="4865" max="4865" width="6.625" style="1943" customWidth="1"/>
    <col min="4866" max="4867" width="15.625" style="1943" customWidth="1"/>
    <col min="4868" max="4868" width="23.125" style="1943" customWidth="1"/>
    <col min="4869" max="4870" width="3.75" style="1943" customWidth="1"/>
    <col min="4871" max="4871" width="5" style="1943" customWidth="1"/>
    <col min="4872" max="4872" width="10.5" style="1943" customWidth="1"/>
    <col min="4873" max="4875" width="10.625" style="1943" customWidth="1"/>
    <col min="4876" max="4879" width="9" style="1943"/>
    <col min="4880" max="4880" width="9.625" style="1943" bestFit="1" customWidth="1"/>
    <col min="4881" max="4882" width="9" style="1943"/>
    <col min="4883" max="4883" width="10.625" style="1943" bestFit="1" customWidth="1"/>
    <col min="4884" max="5120" width="9" style="1943"/>
    <col min="5121" max="5121" width="6.625" style="1943" customWidth="1"/>
    <col min="5122" max="5123" width="15.625" style="1943" customWidth="1"/>
    <col min="5124" max="5124" width="23.125" style="1943" customWidth="1"/>
    <col min="5125" max="5126" width="3.75" style="1943" customWidth="1"/>
    <col min="5127" max="5127" width="5" style="1943" customWidth="1"/>
    <col min="5128" max="5128" width="10.5" style="1943" customWidth="1"/>
    <col min="5129" max="5131" width="10.625" style="1943" customWidth="1"/>
    <col min="5132" max="5135" width="9" style="1943"/>
    <col min="5136" max="5136" width="9.625" style="1943" bestFit="1" customWidth="1"/>
    <col min="5137" max="5138" width="9" style="1943"/>
    <col min="5139" max="5139" width="10.625" style="1943" bestFit="1" customWidth="1"/>
    <col min="5140" max="5376" width="9" style="1943"/>
    <col min="5377" max="5377" width="6.625" style="1943" customWidth="1"/>
    <col min="5378" max="5379" width="15.625" style="1943" customWidth="1"/>
    <col min="5380" max="5380" width="23.125" style="1943" customWidth="1"/>
    <col min="5381" max="5382" width="3.75" style="1943" customWidth="1"/>
    <col min="5383" max="5383" width="5" style="1943" customWidth="1"/>
    <col min="5384" max="5384" width="10.5" style="1943" customWidth="1"/>
    <col min="5385" max="5387" width="10.625" style="1943" customWidth="1"/>
    <col min="5388" max="5391" width="9" style="1943"/>
    <col min="5392" max="5392" width="9.625" style="1943" bestFit="1" customWidth="1"/>
    <col min="5393" max="5394" width="9" style="1943"/>
    <col min="5395" max="5395" width="10.625" style="1943" bestFit="1" customWidth="1"/>
    <col min="5396" max="5632" width="9" style="1943"/>
    <col min="5633" max="5633" width="6.625" style="1943" customWidth="1"/>
    <col min="5634" max="5635" width="15.625" style="1943" customWidth="1"/>
    <col min="5636" max="5636" width="23.125" style="1943" customWidth="1"/>
    <col min="5637" max="5638" width="3.75" style="1943" customWidth="1"/>
    <col min="5639" max="5639" width="5" style="1943" customWidth="1"/>
    <col min="5640" max="5640" width="10.5" style="1943" customWidth="1"/>
    <col min="5641" max="5643" width="10.625" style="1943" customWidth="1"/>
    <col min="5644" max="5647" width="9" style="1943"/>
    <col min="5648" max="5648" width="9.625" style="1943" bestFit="1" customWidth="1"/>
    <col min="5649" max="5650" width="9" style="1943"/>
    <col min="5651" max="5651" width="10.625" style="1943" bestFit="1" customWidth="1"/>
    <col min="5652" max="5888" width="9" style="1943"/>
    <col min="5889" max="5889" width="6.625" style="1943" customWidth="1"/>
    <col min="5890" max="5891" width="15.625" style="1943" customWidth="1"/>
    <col min="5892" max="5892" width="23.125" style="1943" customWidth="1"/>
    <col min="5893" max="5894" width="3.75" style="1943" customWidth="1"/>
    <col min="5895" max="5895" width="5" style="1943" customWidth="1"/>
    <col min="5896" max="5896" width="10.5" style="1943" customWidth="1"/>
    <col min="5897" max="5899" width="10.625" style="1943" customWidth="1"/>
    <col min="5900" max="5903" width="9" style="1943"/>
    <col min="5904" max="5904" width="9.625" style="1943" bestFit="1" customWidth="1"/>
    <col min="5905" max="5906" width="9" style="1943"/>
    <col min="5907" max="5907" width="10.625" style="1943" bestFit="1" customWidth="1"/>
    <col min="5908" max="6144" width="9" style="1943"/>
    <col min="6145" max="6145" width="6.625" style="1943" customWidth="1"/>
    <col min="6146" max="6147" width="15.625" style="1943" customWidth="1"/>
    <col min="6148" max="6148" width="23.125" style="1943" customWidth="1"/>
    <col min="6149" max="6150" width="3.75" style="1943" customWidth="1"/>
    <col min="6151" max="6151" width="5" style="1943" customWidth="1"/>
    <col min="6152" max="6152" width="10.5" style="1943" customWidth="1"/>
    <col min="6153" max="6155" width="10.625" style="1943" customWidth="1"/>
    <col min="6156" max="6159" width="9" style="1943"/>
    <col min="6160" max="6160" width="9.625" style="1943" bestFit="1" customWidth="1"/>
    <col min="6161" max="6162" width="9" style="1943"/>
    <col min="6163" max="6163" width="10.625" style="1943" bestFit="1" customWidth="1"/>
    <col min="6164" max="6400" width="9" style="1943"/>
    <col min="6401" max="6401" width="6.625" style="1943" customWidth="1"/>
    <col min="6402" max="6403" width="15.625" style="1943" customWidth="1"/>
    <col min="6404" max="6404" width="23.125" style="1943" customWidth="1"/>
    <col min="6405" max="6406" width="3.75" style="1943" customWidth="1"/>
    <col min="6407" max="6407" width="5" style="1943" customWidth="1"/>
    <col min="6408" max="6408" width="10.5" style="1943" customWidth="1"/>
    <col min="6409" max="6411" width="10.625" style="1943" customWidth="1"/>
    <col min="6412" max="6415" width="9" style="1943"/>
    <col min="6416" max="6416" width="9.625" style="1943" bestFit="1" customWidth="1"/>
    <col min="6417" max="6418" width="9" style="1943"/>
    <col min="6419" max="6419" width="10.625" style="1943" bestFit="1" customWidth="1"/>
    <col min="6420" max="6656" width="9" style="1943"/>
    <col min="6657" max="6657" width="6.625" style="1943" customWidth="1"/>
    <col min="6658" max="6659" width="15.625" style="1943" customWidth="1"/>
    <col min="6660" max="6660" width="23.125" style="1943" customWidth="1"/>
    <col min="6661" max="6662" width="3.75" style="1943" customWidth="1"/>
    <col min="6663" max="6663" width="5" style="1943" customWidth="1"/>
    <col min="6664" max="6664" width="10.5" style="1943" customWidth="1"/>
    <col min="6665" max="6667" width="10.625" style="1943" customWidth="1"/>
    <col min="6668" max="6671" width="9" style="1943"/>
    <col min="6672" max="6672" width="9.625" style="1943" bestFit="1" customWidth="1"/>
    <col min="6673" max="6674" width="9" style="1943"/>
    <col min="6675" max="6675" width="10.625" style="1943" bestFit="1" customWidth="1"/>
    <col min="6676" max="6912" width="9" style="1943"/>
    <col min="6913" max="6913" width="6.625" style="1943" customWidth="1"/>
    <col min="6914" max="6915" width="15.625" style="1943" customWidth="1"/>
    <col min="6916" max="6916" width="23.125" style="1943" customWidth="1"/>
    <col min="6917" max="6918" width="3.75" style="1943" customWidth="1"/>
    <col min="6919" max="6919" width="5" style="1943" customWidth="1"/>
    <col min="6920" max="6920" width="10.5" style="1943" customWidth="1"/>
    <col min="6921" max="6923" width="10.625" style="1943" customWidth="1"/>
    <col min="6924" max="6927" width="9" style="1943"/>
    <col min="6928" max="6928" width="9.625" style="1943" bestFit="1" customWidth="1"/>
    <col min="6929" max="6930" width="9" style="1943"/>
    <col min="6931" max="6931" width="10.625" style="1943" bestFit="1" customWidth="1"/>
    <col min="6932" max="7168" width="9" style="1943"/>
    <col min="7169" max="7169" width="6.625" style="1943" customWidth="1"/>
    <col min="7170" max="7171" width="15.625" style="1943" customWidth="1"/>
    <col min="7172" max="7172" width="23.125" style="1943" customWidth="1"/>
    <col min="7173" max="7174" width="3.75" style="1943" customWidth="1"/>
    <col min="7175" max="7175" width="5" style="1943" customWidth="1"/>
    <col min="7176" max="7176" width="10.5" style="1943" customWidth="1"/>
    <col min="7177" max="7179" width="10.625" style="1943" customWidth="1"/>
    <col min="7180" max="7183" width="9" style="1943"/>
    <col min="7184" max="7184" width="9.625" style="1943" bestFit="1" customWidth="1"/>
    <col min="7185" max="7186" width="9" style="1943"/>
    <col min="7187" max="7187" width="10.625" style="1943" bestFit="1" customWidth="1"/>
    <col min="7188" max="7424" width="9" style="1943"/>
    <col min="7425" max="7425" width="6.625" style="1943" customWidth="1"/>
    <col min="7426" max="7427" width="15.625" style="1943" customWidth="1"/>
    <col min="7428" max="7428" width="23.125" style="1943" customWidth="1"/>
    <col min="7429" max="7430" width="3.75" style="1943" customWidth="1"/>
    <col min="7431" max="7431" width="5" style="1943" customWidth="1"/>
    <col min="7432" max="7432" width="10.5" style="1943" customWidth="1"/>
    <col min="7433" max="7435" width="10.625" style="1943" customWidth="1"/>
    <col min="7436" max="7439" width="9" style="1943"/>
    <col min="7440" max="7440" width="9.625" style="1943" bestFit="1" customWidth="1"/>
    <col min="7441" max="7442" width="9" style="1943"/>
    <col min="7443" max="7443" width="10.625" style="1943" bestFit="1" customWidth="1"/>
    <col min="7444" max="7680" width="9" style="1943"/>
    <col min="7681" max="7681" width="6.625" style="1943" customWidth="1"/>
    <col min="7682" max="7683" width="15.625" style="1943" customWidth="1"/>
    <col min="7684" max="7684" width="23.125" style="1943" customWidth="1"/>
    <col min="7685" max="7686" width="3.75" style="1943" customWidth="1"/>
    <col min="7687" max="7687" width="5" style="1943" customWidth="1"/>
    <col min="7688" max="7688" width="10.5" style="1943" customWidth="1"/>
    <col min="7689" max="7691" width="10.625" style="1943" customWidth="1"/>
    <col min="7692" max="7695" width="9" style="1943"/>
    <col min="7696" max="7696" width="9.625" style="1943" bestFit="1" customWidth="1"/>
    <col min="7697" max="7698" width="9" style="1943"/>
    <col min="7699" max="7699" width="10.625" style="1943" bestFit="1" customWidth="1"/>
    <col min="7700" max="7936" width="9" style="1943"/>
    <col min="7937" max="7937" width="6.625" style="1943" customWidth="1"/>
    <col min="7938" max="7939" width="15.625" style="1943" customWidth="1"/>
    <col min="7940" max="7940" width="23.125" style="1943" customWidth="1"/>
    <col min="7941" max="7942" width="3.75" style="1943" customWidth="1"/>
    <col min="7943" max="7943" width="5" style="1943" customWidth="1"/>
    <col min="7944" max="7944" width="10.5" style="1943" customWidth="1"/>
    <col min="7945" max="7947" width="10.625" style="1943" customWidth="1"/>
    <col min="7948" max="7951" width="9" style="1943"/>
    <col min="7952" max="7952" width="9.625" style="1943" bestFit="1" customWidth="1"/>
    <col min="7953" max="7954" width="9" style="1943"/>
    <col min="7955" max="7955" width="10.625" style="1943" bestFit="1" customWidth="1"/>
    <col min="7956" max="8192" width="9" style="1943"/>
    <col min="8193" max="8193" width="6.625" style="1943" customWidth="1"/>
    <col min="8194" max="8195" width="15.625" style="1943" customWidth="1"/>
    <col min="8196" max="8196" width="23.125" style="1943" customWidth="1"/>
    <col min="8197" max="8198" width="3.75" style="1943" customWidth="1"/>
    <col min="8199" max="8199" width="5" style="1943" customWidth="1"/>
    <col min="8200" max="8200" width="10.5" style="1943" customWidth="1"/>
    <col min="8201" max="8203" width="10.625" style="1943" customWidth="1"/>
    <col min="8204" max="8207" width="9" style="1943"/>
    <col min="8208" max="8208" width="9.625" style="1943" bestFit="1" customWidth="1"/>
    <col min="8209" max="8210" width="9" style="1943"/>
    <col min="8211" max="8211" width="10.625" style="1943" bestFit="1" customWidth="1"/>
    <col min="8212" max="8448" width="9" style="1943"/>
    <col min="8449" max="8449" width="6.625" style="1943" customWidth="1"/>
    <col min="8450" max="8451" width="15.625" style="1943" customWidth="1"/>
    <col min="8452" max="8452" width="23.125" style="1943" customWidth="1"/>
    <col min="8453" max="8454" width="3.75" style="1943" customWidth="1"/>
    <col min="8455" max="8455" width="5" style="1943" customWidth="1"/>
    <col min="8456" max="8456" width="10.5" style="1943" customWidth="1"/>
    <col min="8457" max="8459" width="10.625" style="1943" customWidth="1"/>
    <col min="8460" max="8463" width="9" style="1943"/>
    <col min="8464" max="8464" width="9.625" style="1943" bestFit="1" customWidth="1"/>
    <col min="8465" max="8466" width="9" style="1943"/>
    <col min="8467" max="8467" width="10.625" style="1943" bestFit="1" customWidth="1"/>
    <col min="8468" max="8704" width="9" style="1943"/>
    <col min="8705" max="8705" width="6.625" style="1943" customWidth="1"/>
    <col min="8706" max="8707" width="15.625" style="1943" customWidth="1"/>
    <col min="8708" max="8708" width="23.125" style="1943" customWidth="1"/>
    <col min="8709" max="8710" width="3.75" style="1943" customWidth="1"/>
    <col min="8711" max="8711" width="5" style="1943" customWidth="1"/>
    <col min="8712" max="8712" width="10.5" style="1943" customWidth="1"/>
    <col min="8713" max="8715" width="10.625" style="1943" customWidth="1"/>
    <col min="8716" max="8719" width="9" style="1943"/>
    <col min="8720" max="8720" width="9.625" style="1943" bestFit="1" customWidth="1"/>
    <col min="8721" max="8722" width="9" style="1943"/>
    <col min="8723" max="8723" width="10.625" style="1943" bestFit="1" customWidth="1"/>
    <col min="8724" max="8960" width="9" style="1943"/>
    <col min="8961" max="8961" width="6.625" style="1943" customWidth="1"/>
    <col min="8962" max="8963" width="15.625" style="1943" customWidth="1"/>
    <col min="8964" max="8964" width="23.125" style="1943" customWidth="1"/>
    <col min="8965" max="8966" width="3.75" style="1943" customWidth="1"/>
    <col min="8967" max="8967" width="5" style="1943" customWidth="1"/>
    <col min="8968" max="8968" width="10.5" style="1943" customWidth="1"/>
    <col min="8969" max="8971" width="10.625" style="1943" customWidth="1"/>
    <col min="8972" max="8975" width="9" style="1943"/>
    <col min="8976" max="8976" width="9.625" style="1943" bestFit="1" customWidth="1"/>
    <col min="8977" max="8978" width="9" style="1943"/>
    <col min="8979" max="8979" width="10.625" style="1943" bestFit="1" customWidth="1"/>
    <col min="8980" max="9216" width="9" style="1943"/>
    <col min="9217" max="9217" width="6.625" style="1943" customWidth="1"/>
    <col min="9218" max="9219" width="15.625" style="1943" customWidth="1"/>
    <col min="9220" max="9220" width="23.125" style="1943" customWidth="1"/>
    <col min="9221" max="9222" width="3.75" style="1943" customWidth="1"/>
    <col min="9223" max="9223" width="5" style="1943" customWidth="1"/>
    <col min="9224" max="9224" width="10.5" style="1943" customWidth="1"/>
    <col min="9225" max="9227" width="10.625" style="1943" customWidth="1"/>
    <col min="9228" max="9231" width="9" style="1943"/>
    <col min="9232" max="9232" width="9.625" style="1943" bestFit="1" customWidth="1"/>
    <col min="9233" max="9234" width="9" style="1943"/>
    <col min="9235" max="9235" width="10.625" style="1943" bestFit="1" customWidth="1"/>
    <col min="9236" max="9472" width="9" style="1943"/>
    <col min="9473" max="9473" width="6.625" style="1943" customWidth="1"/>
    <col min="9474" max="9475" width="15.625" style="1943" customWidth="1"/>
    <col min="9476" max="9476" width="23.125" style="1943" customWidth="1"/>
    <col min="9477" max="9478" width="3.75" style="1943" customWidth="1"/>
    <col min="9479" max="9479" width="5" style="1943" customWidth="1"/>
    <col min="9480" max="9480" width="10.5" style="1943" customWidth="1"/>
    <col min="9481" max="9483" width="10.625" style="1943" customWidth="1"/>
    <col min="9484" max="9487" width="9" style="1943"/>
    <col min="9488" max="9488" width="9.625" style="1943" bestFit="1" customWidth="1"/>
    <col min="9489" max="9490" width="9" style="1943"/>
    <col min="9491" max="9491" width="10.625" style="1943" bestFit="1" customWidth="1"/>
    <col min="9492" max="9728" width="9" style="1943"/>
    <col min="9729" max="9729" width="6.625" style="1943" customWidth="1"/>
    <col min="9730" max="9731" width="15.625" style="1943" customWidth="1"/>
    <col min="9732" max="9732" width="23.125" style="1943" customWidth="1"/>
    <col min="9733" max="9734" width="3.75" style="1943" customWidth="1"/>
    <col min="9735" max="9735" width="5" style="1943" customWidth="1"/>
    <col min="9736" max="9736" width="10.5" style="1943" customWidth="1"/>
    <col min="9737" max="9739" width="10.625" style="1943" customWidth="1"/>
    <col min="9740" max="9743" width="9" style="1943"/>
    <col min="9744" max="9744" width="9.625" style="1943" bestFit="1" customWidth="1"/>
    <col min="9745" max="9746" width="9" style="1943"/>
    <col min="9747" max="9747" width="10.625" style="1943" bestFit="1" customWidth="1"/>
    <col min="9748" max="9984" width="9" style="1943"/>
    <col min="9985" max="9985" width="6.625" style="1943" customWidth="1"/>
    <col min="9986" max="9987" width="15.625" style="1943" customWidth="1"/>
    <col min="9988" max="9988" width="23.125" style="1943" customWidth="1"/>
    <col min="9989" max="9990" width="3.75" style="1943" customWidth="1"/>
    <col min="9991" max="9991" width="5" style="1943" customWidth="1"/>
    <col min="9992" max="9992" width="10.5" style="1943" customWidth="1"/>
    <col min="9993" max="9995" width="10.625" style="1943" customWidth="1"/>
    <col min="9996" max="9999" width="9" style="1943"/>
    <col min="10000" max="10000" width="9.625" style="1943" bestFit="1" customWidth="1"/>
    <col min="10001" max="10002" width="9" style="1943"/>
    <col min="10003" max="10003" width="10.625" style="1943" bestFit="1" customWidth="1"/>
    <col min="10004" max="10240" width="9" style="1943"/>
    <col min="10241" max="10241" width="6.625" style="1943" customWidth="1"/>
    <col min="10242" max="10243" width="15.625" style="1943" customWidth="1"/>
    <col min="10244" max="10244" width="23.125" style="1943" customWidth="1"/>
    <col min="10245" max="10246" width="3.75" style="1943" customWidth="1"/>
    <col min="10247" max="10247" width="5" style="1943" customWidth="1"/>
    <col min="10248" max="10248" width="10.5" style="1943" customWidth="1"/>
    <col min="10249" max="10251" width="10.625" style="1943" customWidth="1"/>
    <col min="10252" max="10255" width="9" style="1943"/>
    <col min="10256" max="10256" width="9.625" style="1943" bestFit="1" customWidth="1"/>
    <col min="10257" max="10258" width="9" style="1943"/>
    <col min="10259" max="10259" width="10.625" style="1943" bestFit="1" customWidth="1"/>
    <col min="10260" max="10496" width="9" style="1943"/>
    <col min="10497" max="10497" width="6.625" style="1943" customWidth="1"/>
    <col min="10498" max="10499" width="15.625" style="1943" customWidth="1"/>
    <col min="10500" max="10500" width="23.125" style="1943" customWidth="1"/>
    <col min="10501" max="10502" width="3.75" style="1943" customWidth="1"/>
    <col min="10503" max="10503" width="5" style="1943" customWidth="1"/>
    <col min="10504" max="10504" width="10.5" style="1943" customWidth="1"/>
    <col min="10505" max="10507" width="10.625" style="1943" customWidth="1"/>
    <col min="10508" max="10511" width="9" style="1943"/>
    <col min="10512" max="10512" width="9.625" style="1943" bestFit="1" customWidth="1"/>
    <col min="10513" max="10514" width="9" style="1943"/>
    <col min="10515" max="10515" width="10.625" style="1943" bestFit="1" customWidth="1"/>
    <col min="10516" max="10752" width="9" style="1943"/>
    <col min="10753" max="10753" width="6.625" style="1943" customWidth="1"/>
    <col min="10754" max="10755" width="15.625" style="1943" customWidth="1"/>
    <col min="10756" max="10756" width="23.125" style="1943" customWidth="1"/>
    <col min="10757" max="10758" width="3.75" style="1943" customWidth="1"/>
    <col min="10759" max="10759" width="5" style="1943" customWidth="1"/>
    <col min="10760" max="10760" width="10.5" style="1943" customWidth="1"/>
    <col min="10761" max="10763" width="10.625" style="1943" customWidth="1"/>
    <col min="10764" max="10767" width="9" style="1943"/>
    <col min="10768" max="10768" width="9.625" style="1943" bestFit="1" customWidth="1"/>
    <col min="10769" max="10770" width="9" style="1943"/>
    <col min="10771" max="10771" width="10.625" style="1943" bestFit="1" customWidth="1"/>
    <col min="10772" max="11008" width="9" style="1943"/>
    <col min="11009" max="11009" width="6.625" style="1943" customWidth="1"/>
    <col min="11010" max="11011" width="15.625" style="1943" customWidth="1"/>
    <col min="11012" max="11012" width="23.125" style="1943" customWidth="1"/>
    <col min="11013" max="11014" width="3.75" style="1943" customWidth="1"/>
    <col min="11015" max="11015" width="5" style="1943" customWidth="1"/>
    <col min="11016" max="11016" width="10.5" style="1943" customWidth="1"/>
    <col min="11017" max="11019" width="10.625" style="1943" customWidth="1"/>
    <col min="11020" max="11023" width="9" style="1943"/>
    <col min="11024" max="11024" width="9.625" style="1943" bestFit="1" customWidth="1"/>
    <col min="11025" max="11026" width="9" style="1943"/>
    <col min="11027" max="11027" width="10.625" style="1943" bestFit="1" customWidth="1"/>
    <col min="11028" max="11264" width="9" style="1943"/>
    <col min="11265" max="11265" width="6.625" style="1943" customWidth="1"/>
    <col min="11266" max="11267" width="15.625" style="1943" customWidth="1"/>
    <col min="11268" max="11268" width="23.125" style="1943" customWidth="1"/>
    <col min="11269" max="11270" width="3.75" style="1943" customWidth="1"/>
    <col min="11271" max="11271" width="5" style="1943" customWidth="1"/>
    <col min="11272" max="11272" width="10.5" style="1943" customWidth="1"/>
    <col min="11273" max="11275" width="10.625" style="1943" customWidth="1"/>
    <col min="11276" max="11279" width="9" style="1943"/>
    <col min="11280" max="11280" width="9.625" style="1943" bestFit="1" customWidth="1"/>
    <col min="11281" max="11282" width="9" style="1943"/>
    <col min="11283" max="11283" width="10.625" style="1943" bestFit="1" customWidth="1"/>
    <col min="11284" max="11520" width="9" style="1943"/>
    <col min="11521" max="11521" width="6.625" style="1943" customWidth="1"/>
    <col min="11522" max="11523" width="15.625" style="1943" customWidth="1"/>
    <col min="11524" max="11524" width="23.125" style="1943" customWidth="1"/>
    <col min="11525" max="11526" width="3.75" style="1943" customWidth="1"/>
    <col min="11527" max="11527" width="5" style="1943" customWidth="1"/>
    <col min="11528" max="11528" width="10.5" style="1943" customWidth="1"/>
    <col min="11529" max="11531" width="10.625" style="1943" customWidth="1"/>
    <col min="11532" max="11535" width="9" style="1943"/>
    <col min="11536" max="11536" width="9.625" style="1943" bestFit="1" customWidth="1"/>
    <col min="11537" max="11538" width="9" style="1943"/>
    <col min="11539" max="11539" width="10.625" style="1943" bestFit="1" customWidth="1"/>
    <col min="11540" max="11776" width="9" style="1943"/>
    <col min="11777" max="11777" width="6.625" style="1943" customWidth="1"/>
    <col min="11778" max="11779" width="15.625" style="1943" customWidth="1"/>
    <col min="11780" max="11780" width="23.125" style="1943" customWidth="1"/>
    <col min="11781" max="11782" width="3.75" style="1943" customWidth="1"/>
    <col min="11783" max="11783" width="5" style="1943" customWidth="1"/>
    <col min="11784" max="11784" width="10.5" style="1943" customWidth="1"/>
    <col min="11785" max="11787" width="10.625" style="1943" customWidth="1"/>
    <col min="11788" max="11791" width="9" style="1943"/>
    <col min="11792" max="11792" width="9.625" style="1943" bestFit="1" customWidth="1"/>
    <col min="11793" max="11794" width="9" style="1943"/>
    <col min="11795" max="11795" width="10.625" style="1943" bestFit="1" customWidth="1"/>
    <col min="11796" max="12032" width="9" style="1943"/>
    <col min="12033" max="12033" width="6.625" style="1943" customWidth="1"/>
    <col min="12034" max="12035" width="15.625" style="1943" customWidth="1"/>
    <col min="12036" max="12036" width="23.125" style="1943" customWidth="1"/>
    <col min="12037" max="12038" width="3.75" style="1943" customWidth="1"/>
    <col min="12039" max="12039" width="5" style="1943" customWidth="1"/>
    <col min="12040" max="12040" width="10.5" style="1943" customWidth="1"/>
    <col min="12041" max="12043" width="10.625" style="1943" customWidth="1"/>
    <col min="12044" max="12047" width="9" style="1943"/>
    <col min="12048" max="12048" width="9.625" style="1943" bestFit="1" customWidth="1"/>
    <col min="12049" max="12050" width="9" style="1943"/>
    <col min="12051" max="12051" width="10.625" style="1943" bestFit="1" customWidth="1"/>
    <col min="12052" max="12288" width="9" style="1943"/>
    <col min="12289" max="12289" width="6.625" style="1943" customWidth="1"/>
    <col min="12290" max="12291" width="15.625" style="1943" customWidth="1"/>
    <col min="12292" max="12292" width="23.125" style="1943" customWidth="1"/>
    <col min="12293" max="12294" width="3.75" style="1943" customWidth="1"/>
    <col min="12295" max="12295" width="5" style="1943" customWidth="1"/>
    <col min="12296" max="12296" width="10.5" style="1943" customWidth="1"/>
    <col min="12297" max="12299" width="10.625" style="1943" customWidth="1"/>
    <col min="12300" max="12303" width="9" style="1943"/>
    <col min="12304" max="12304" width="9.625" style="1943" bestFit="1" customWidth="1"/>
    <col min="12305" max="12306" width="9" style="1943"/>
    <col min="12307" max="12307" width="10.625" style="1943" bestFit="1" customWidth="1"/>
    <col min="12308" max="12544" width="9" style="1943"/>
    <col min="12545" max="12545" width="6.625" style="1943" customWidth="1"/>
    <col min="12546" max="12547" width="15.625" style="1943" customWidth="1"/>
    <col min="12548" max="12548" width="23.125" style="1943" customWidth="1"/>
    <col min="12549" max="12550" width="3.75" style="1943" customWidth="1"/>
    <col min="12551" max="12551" width="5" style="1943" customWidth="1"/>
    <col min="12552" max="12552" width="10.5" style="1943" customWidth="1"/>
    <col min="12553" max="12555" width="10.625" style="1943" customWidth="1"/>
    <col min="12556" max="12559" width="9" style="1943"/>
    <col min="12560" max="12560" width="9.625" style="1943" bestFit="1" customWidth="1"/>
    <col min="12561" max="12562" width="9" style="1943"/>
    <col min="12563" max="12563" width="10.625" style="1943" bestFit="1" customWidth="1"/>
    <col min="12564" max="12800" width="9" style="1943"/>
    <col min="12801" max="12801" width="6.625" style="1943" customWidth="1"/>
    <col min="12802" max="12803" width="15.625" style="1943" customWidth="1"/>
    <col min="12804" max="12804" width="23.125" style="1943" customWidth="1"/>
    <col min="12805" max="12806" width="3.75" style="1943" customWidth="1"/>
    <col min="12807" max="12807" width="5" style="1943" customWidth="1"/>
    <col min="12808" max="12808" width="10.5" style="1943" customWidth="1"/>
    <col min="12809" max="12811" width="10.625" style="1943" customWidth="1"/>
    <col min="12812" max="12815" width="9" style="1943"/>
    <col min="12816" max="12816" width="9.625" style="1943" bestFit="1" customWidth="1"/>
    <col min="12817" max="12818" width="9" style="1943"/>
    <col min="12819" max="12819" width="10.625" style="1943" bestFit="1" customWidth="1"/>
    <col min="12820" max="13056" width="9" style="1943"/>
    <col min="13057" max="13057" width="6.625" style="1943" customWidth="1"/>
    <col min="13058" max="13059" width="15.625" style="1943" customWidth="1"/>
    <col min="13060" max="13060" width="23.125" style="1943" customWidth="1"/>
    <col min="13061" max="13062" width="3.75" style="1943" customWidth="1"/>
    <col min="13063" max="13063" width="5" style="1943" customWidth="1"/>
    <col min="13064" max="13064" width="10.5" style="1943" customWidth="1"/>
    <col min="13065" max="13067" width="10.625" style="1943" customWidth="1"/>
    <col min="13068" max="13071" width="9" style="1943"/>
    <col min="13072" max="13072" width="9.625" style="1943" bestFit="1" customWidth="1"/>
    <col min="13073" max="13074" width="9" style="1943"/>
    <col min="13075" max="13075" width="10.625" style="1943" bestFit="1" customWidth="1"/>
    <col min="13076" max="13312" width="9" style="1943"/>
    <col min="13313" max="13313" width="6.625" style="1943" customWidth="1"/>
    <col min="13314" max="13315" width="15.625" style="1943" customWidth="1"/>
    <col min="13316" max="13316" width="23.125" style="1943" customWidth="1"/>
    <col min="13317" max="13318" width="3.75" style="1943" customWidth="1"/>
    <col min="13319" max="13319" width="5" style="1943" customWidth="1"/>
    <col min="13320" max="13320" width="10.5" style="1943" customWidth="1"/>
    <col min="13321" max="13323" width="10.625" style="1943" customWidth="1"/>
    <col min="13324" max="13327" width="9" style="1943"/>
    <col min="13328" max="13328" width="9.625" style="1943" bestFit="1" customWidth="1"/>
    <col min="13329" max="13330" width="9" style="1943"/>
    <col min="13331" max="13331" width="10.625" style="1943" bestFit="1" customWidth="1"/>
    <col min="13332" max="13568" width="9" style="1943"/>
    <col min="13569" max="13569" width="6.625" style="1943" customWidth="1"/>
    <col min="13570" max="13571" width="15.625" style="1943" customWidth="1"/>
    <col min="13572" max="13572" width="23.125" style="1943" customWidth="1"/>
    <col min="13573" max="13574" width="3.75" style="1943" customWidth="1"/>
    <col min="13575" max="13575" width="5" style="1943" customWidth="1"/>
    <col min="13576" max="13576" width="10.5" style="1943" customWidth="1"/>
    <col min="13577" max="13579" width="10.625" style="1943" customWidth="1"/>
    <col min="13580" max="13583" width="9" style="1943"/>
    <col min="13584" max="13584" width="9.625" style="1943" bestFit="1" customWidth="1"/>
    <col min="13585" max="13586" width="9" style="1943"/>
    <col min="13587" max="13587" width="10.625" style="1943" bestFit="1" customWidth="1"/>
    <col min="13588" max="13824" width="9" style="1943"/>
    <col min="13825" max="13825" width="6.625" style="1943" customWidth="1"/>
    <col min="13826" max="13827" width="15.625" style="1943" customWidth="1"/>
    <col min="13828" max="13828" width="23.125" style="1943" customWidth="1"/>
    <col min="13829" max="13830" width="3.75" style="1943" customWidth="1"/>
    <col min="13831" max="13831" width="5" style="1943" customWidth="1"/>
    <col min="13832" max="13832" width="10.5" style="1943" customWidth="1"/>
    <col min="13833" max="13835" width="10.625" style="1943" customWidth="1"/>
    <col min="13836" max="13839" width="9" style="1943"/>
    <col min="13840" max="13840" width="9.625" style="1943" bestFit="1" customWidth="1"/>
    <col min="13841" max="13842" width="9" style="1943"/>
    <col min="13843" max="13843" width="10.625" style="1943" bestFit="1" customWidth="1"/>
    <col min="13844" max="14080" width="9" style="1943"/>
    <col min="14081" max="14081" width="6.625" style="1943" customWidth="1"/>
    <col min="14082" max="14083" width="15.625" style="1943" customWidth="1"/>
    <col min="14084" max="14084" width="23.125" style="1943" customWidth="1"/>
    <col min="14085" max="14086" width="3.75" style="1943" customWidth="1"/>
    <col min="14087" max="14087" width="5" style="1943" customWidth="1"/>
    <col min="14088" max="14088" width="10.5" style="1943" customWidth="1"/>
    <col min="14089" max="14091" width="10.625" style="1943" customWidth="1"/>
    <col min="14092" max="14095" width="9" style="1943"/>
    <col min="14096" max="14096" width="9.625" style="1943" bestFit="1" customWidth="1"/>
    <col min="14097" max="14098" width="9" style="1943"/>
    <col min="14099" max="14099" width="10.625" style="1943" bestFit="1" customWidth="1"/>
    <col min="14100" max="14336" width="9" style="1943"/>
    <col min="14337" max="14337" width="6.625" style="1943" customWidth="1"/>
    <col min="14338" max="14339" width="15.625" style="1943" customWidth="1"/>
    <col min="14340" max="14340" width="23.125" style="1943" customWidth="1"/>
    <col min="14341" max="14342" width="3.75" style="1943" customWidth="1"/>
    <col min="14343" max="14343" width="5" style="1943" customWidth="1"/>
    <col min="14344" max="14344" width="10.5" style="1943" customWidth="1"/>
    <col min="14345" max="14347" width="10.625" style="1943" customWidth="1"/>
    <col min="14348" max="14351" width="9" style="1943"/>
    <col min="14352" max="14352" width="9.625" style="1943" bestFit="1" customWidth="1"/>
    <col min="14353" max="14354" width="9" style="1943"/>
    <col min="14355" max="14355" width="10.625" style="1943" bestFit="1" customWidth="1"/>
    <col min="14356" max="14592" width="9" style="1943"/>
    <col min="14593" max="14593" width="6.625" style="1943" customWidth="1"/>
    <col min="14594" max="14595" width="15.625" style="1943" customWidth="1"/>
    <col min="14596" max="14596" width="23.125" style="1943" customWidth="1"/>
    <col min="14597" max="14598" width="3.75" style="1943" customWidth="1"/>
    <col min="14599" max="14599" width="5" style="1943" customWidth="1"/>
    <col min="14600" max="14600" width="10.5" style="1943" customWidth="1"/>
    <col min="14601" max="14603" width="10.625" style="1943" customWidth="1"/>
    <col min="14604" max="14607" width="9" style="1943"/>
    <col min="14608" max="14608" width="9.625" style="1943" bestFit="1" customWidth="1"/>
    <col min="14609" max="14610" width="9" style="1943"/>
    <col min="14611" max="14611" width="10.625" style="1943" bestFit="1" customWidth="1"/>
    <col min="14612" max="14848" width="9" style="1943"/>
    <col min="14849" max="14849" width="6.625" style="1943" customWidth="1"/>
    <col min="14850" max="14851" width="15.625" style="1943" customWidth="1"/>
    <col min="14852" max="14852" width="23.125" style="1943" customWidth="1"/>
    <col min="14853" max="14854" width="3.75" style="1943" customWidth="1"/>
    <col min="14855" max="14855" width="5" style="1943" customWidth="1"/>
    <col min="14856" max="14856" width="10.5" style="1943" customWidth="1"/>
    <col min="14857" max="14859" width="10.625" style="1943" customWidth="1"/>
    <col min="14860" max="14863" width="9" style="1943"/>
    <col min="14864" max="14864" width="9.625" style="1943" bestFit="1" customWidth="1"/>
    <col min="14865" max="14866" width="9" style="1943"/>
    <col min="14867" max="14867" width="10.625" style="1943" bestFit="1" customWidth="1"/>
    <col min="14868" max="15104" width="9" style="1943"/>
    <col min="15105" max="15105" width="6.625" style="1943" customWidth="1"/>
    <col min="15106" max="15107" width="15.625" style="1943" customWidth="1"/>
    <col min="15108" max="15108" width="23.125" style="1943" customWidth="1"/>
    <col min="15109" max="15110" width="3.75" style="1943" customWidth="1"/>
    <col min="15111" max="15111" width="5" style="1943" customWidth="1"/>
    <col min="15112" max="15112" width="10.5" style="1943" customWidth="1"/>
    <col min="15113" max="15115" width="10.625" style="1943" customWidth="1"/>
    <col min="15116" max="15119" width="9" style="1943"/>
    <col min="15120" max="15120" width="9.625" style="1943" bestFit="1" customWidth="1"/>
    <col min="15121" max="15122" width="9" style="1943"/>
    <col min="15123" max="15123" width="10.625" style="1943" bestFit="1" customWidth="1"/>
    <col min="15124" max="15360" width="9" style="1943"/>
    <col min="15361" max="15361" width="6.625" style="1943" customWidth="1"/>
    <col min="15362" max="15363" width="15.625" style="1943" customWidth="1"/>
    <col min="15364" max="15364" width="23.125" style="1943" customWidth="1"/>
    <col min="15365" max="15366" width="3.75" style="1943" customWidth="1"/>
    <col min="15367" max="15367" width="5" style="1943" customWidth="1"/>
    <col min="15368" max="15368" width="10.5" style="1943" customWidth="1"/>
    <col min="15369" max="15371" width="10.625" style="1943" customWidth="1"/>
    <col min="15372" max="15375" width="9" style="1943"/>
    <col min="15376" max="15376" width="9.625" style="1943" bestFit="1" customWidth="1"/>
    <col min="15377" max="15378" width="9" style="1943"/>
    <col min="15379" max="15379" width="10.625" style="1943" bestFit="1" customWidth="1"/>
    <col min="15380" max="15616" width="9" style="1943"/>
    <col min="15617" max="15617" width="6.625" style="1943" customWidth="1"/>
    <col min="15618" max="15619" width="15.625" style="1943" customWidth="1"/>
    <col min="15620" max="15620" width="23.125" style="1943" customWidth="1"/>
    <col min="15621" max="15622" width="3.75" style="1943" customWidth="1"/>
    <col min="15623" max="15623" width="5" style="1943" customWidth="1"/>
    <col min="15624" max="15624" width="10.5" style="1943" customWidth="1"/>
    <col min="15625" max="15627" width="10.625" style="1943" customWidth="1"/>
    <col min="15628" max="15631" width="9" style="1943"/>
    <col min="15632" max="15632" width="9.625" style="1943" bestFit="1" customWidth="1"/>
    <col min="15633" max="15634" width="9" style="1943"/>
    <col min="15635" max="15635" width="10.625" style="1943" bestFit="1" customWidth="1"/>
    <col min="15636" max="15872" width="9" style="1943"/>
    <col min="15873" max="15873" width="6.625" style="1943" customWidth="1"/>
    <col min="15874" max="15875" width="15.625" style="1943" customWidth="1"/>
    <col min="15876" max="15876" width="23.125" style="1943" customWidth="1"/>
    <col min="15877" max="15878" width="3.75" style="1943" customWidth="1"/>
    <col min="15879" max="15879" width="5" style="1943" customWidth="1"/>
    <col min="15880" max="15880" width="10.5" style="1943" customWidth="1"/>
    <col min="15881" max="15883" width="10.625" style="1943" customWidth="1"/>
    <col min="15884" max="15887" width="9" style="1943"/>
    <col min="15888" max="15888" width="9.625" style="1943" bestFit="1" customWidth="1"/>
    <col min="15889" max="15890" width="9" style="1943"/>
    <col min="15891" max="15891" width="10.625" style="1943" bestFit="1" customWidth="1"/>
    <col min="15892" max="16128" width="9" style="1943"/>
    <col min="16129" max="16129" width="6.625" style="1943" customWidth="1"/>
    <col min="16130" max="16131" width="15.625" style="1943" customWidth="1"/>
    <col min="16132" max="16132" width="23.125" style="1943" customWidth="1"/>
    <col min="16133" max="16134" width="3.75" style="1943" customWidth="1"/>
    <col min="16135" max="16135" width="5" style="1943" customWidth="1"/>
    <col min="16136" max="16136" width="10.5" style="1943" customWidth="1"/>
    <col min="16137" max="16139" width="10.625" style="1943" customWidth="1"/>
    <col min="16140" max="16143" width="9" style="1943"/>
    <col min="16144" max="16144" width="9.625" style="1943" bestFit="1" customWidth="1"/>
    <col min="16145" max="16146" width="9" style="1943"/>
    <col min="16147" max="16147" width="10.625" style="1943" bestFit="1" customWidth="1"/>
    <col min="16148" max="16384" width="9" style="1943"/>
  </cols>
  <sheetData>
    <row r="1" spans="1:13" s="1933" customFormat="1" ht="30.2" customHeight="1">
      <c r="H1" s="1934"/>
      <c r="I1" s="1935" t="s">
        <v>1339</v>
      </c>
      <c r="J1" s="1935"/>
      <c r="K1" s="1935"/>
      <c r="L1" s="1935"/>
      <c r="M1" s="1935"/>
    </row>
    <row r="2" spans="1:13" s="1936" customFormat="1" ht="30.2" customHeight="1">
      <c r="H2" s="1937"/>
      <c r="I2" s="1938"/>
      <c r="J2" s="1938"/>
      <c r="K2" s="1938"/>
      <c r="L2" s="1938"/>
      <c r="M2" s="1938"/>
    </row>
    <row r="3" spans="1:13" s="1940" customFormat="1" ht="20.25" customHeight="1">
      <c r="A3" s="1939" t="s">
        <v>1393</v>
      </c>
      <c r="H3" s="1941"/>
      <c r="I3" s="1942"/>
      <c r="J3" s="1942"/>
      <c r="K3" s="1942"/>
      <c r="L3" s="1942"/>
      <c r="M3" s="1942"/>
    </row>
    <row r="4" spans="1:13" ht="21.75" customHeight="1">
      <c r="A4" s="2899" t="s">
        <v>482</v>
      </c>
      <c r="B4" s="2900" t="s">
        <v>1341</v>
      </c>
      <c r="C4" s="2900" t="s">
        <v>1361</v>
      </c>
      <c r="D4" s="2900" t="s">
        <v>1342</v>
      </c>
      <c r="E4" s="2900" t="s">
        <v>1343</v>
      </c>
      <c r="F4" s="2900"/>
      <c r="G4" s="2901" t="s">
        <v>1344</v>
      </c>
      <c r="H4" s="2898" t="s">
        <v>1345</v>
      </c>
      <c r="I4" s="2898"/>
      <c r="J4" s="2898"/>
      <c r="K4" s="2898"/>
    </row>
    <row r="5" spans="1:13" ht="39.200000000000003" customHeight="1">
      <c r="A5" s="2899"/>
      <c r="B5" s="2900"/>
      <c r="C5" s="2900"/>
      <c r="D5" s="2900"/>
      <c r="E5" s="1944" t="s">
        <v>1346</v>
      </c>
      <c r="F5" s="1944" t="s">
        <v>1347</v>
      </c>
      <c r="G5" s="2901"/>
      <c r="H5" s="1945" t="s">
        <v>1348</v>
      </c>
      <c r="I5" s="1945" t="s">
        <v>1349</v>
      </c>
      <c r="J5" s="1945" t="s">
        <v>1350</v>
      </c>
      <c r="K5" s="1945" t="s">
        <v>1351</v>
      </c>
    </row>
    <row r="6" spans="1:13" ht="26.65" customHeight="1">
      <c r="A6" s="1946" t="s">
        <v>697</v>
      </c>
      <c r="B6" s="1892" t="s">
        <v>698</v>
      </c>
      <c r="C6" s="1947"/>
      <c r="D6" s="1948" t="s">
        <v>1394</v>
      </c>
      <c r="E6" s="1949">
        <v>27</v>
      </c>
      <c r="F6" s="1949">
        <v>29</v>
      </c>
      <c r="G6" s="1950">
        <v>0.25</v>
      </c>
      <c r="H6" s="1951">
        <v>93301</v>
      </c>
      <c r="I6" s="1952">
        <v>68848</v>
      </c>
      <c r="J6" s="1952">
        <f>ROUNDDOWN(I6*G6,0)</f>
        <v>17212</v>
      </c>
      <c r="K6" s="1924">
        <v>0</v>
      </c>
    </row>
    <row r="7" spans="1:13" ht="26.65" customHeight="1">
      <c r="A7" s="1946" t="s">
        <v>697</v>
      </c>
      <c r="B7" s="1892" t="s">
        <v>698</v>
      </c>
      <c r="C7" s="1947"/>
      <c r="D7" s="1948" t="s">
        <v>1395</v>
      </c>
      <c r="E7" s="1949">
        <v>29</v>
      </c>
      <c r="F7" s="1949">
        <v>33</v>
      </c>
      <c r="G7" s="1950">
        <v>0.33333333333333331</v>
      </c>
      <c r="H7" s="1951">
        <v>27886</v>
      </c>
      <c r="I7" s="1952">
        <v>22950</v>
      </c>
      <c r="J7" s="1952">
        <f t="shared" ref="J7:J15" si="0">ROUNDDOWN(I7*G7,0)</f>
        <v>7650</v>
      </c>
      <c r="K7" s="1924">
        <v>0</v>
      </c>
    </row>
    <row r="8" spans="1:13" ht="26.65" customHeight="1">
      <c r="A8" s="1946" t="s">
        <v>762</v>
      </c>
      <c r="B8" s="1892" t="s">
        <v>763</v>
      </c>
      <c r="C8" s="1947"/>
      <c r="D8" s="1948" t="s">
        <v>1395</v>
      </c>
      <c r="E8" s="1949">
        <v>29</v>
      </c>
      <c r="F8" s="1949">
        <v>33</v>
      </c>
      <c r="G8" s="1950">
        <v>0.33333333333333331</v>
      </c>
      <c r="H8" s="1951">
        <v>45479</v>
      </c>
      <c r="I8" s="1952">
        <v>24234</v>
      </c>
      <c r="J8" s="1952">
        <f t="shared" si="0"/>
        <v>8078</v>
      </c>
      <c r="K8" s="1924">
        <v>8078</v>
      </c>
    </row>
    <row r="9" spans="1:13" ht="26.65" customHeight="1">
      <c r="A9" s="1946" t="s">
        <v>705</v>
      </c>
      <c r="B9" s="1892" t="s">
        <v>706</v>
      </c>
      <c r="C9" s="1947"/>
      <c r="D9" s="1948" t="s">
        <v>1396</v>
      </c>
      <c r="E9" s="1949">
        <v>29</v>
      </c>
      <c r="F9" s="1949">
        <v>42</v>
      </c>
      <c r="G9" s="1950">
        <v>0.25</v>
      </c>
      <c r="H9" s="1951">
        <v>18203</v>
      </c>
      <c r="I9" s="1952">
        <v>17969</v>
      </c>
      <c r="J9" s="1952">
        <f t="shared" si="0"/>
        <v>4492</v>
      </c>
      <c r="K9" s="1924">
        <v>4492</v>
      </c>
    </row>
    <row r="10" spans="1:13" ht="26.65" customHeight="1">
      <c r="A10" s="1946" t="s">
        <v>503</v>
      </c>
      <c r="B10" s="1892" t="s">
        <v>815</v>
      </c>
      <c r="C10" s="1947"/>
      <c r="D10" s="1948" t="s">
        <v>1396</v>
      </c>
      <c r="E10" s="1949">
        <v>29</v>
      </c>
      <c r="F10" s="1949">
        <v>30</v>
      </c>
      <c r="G10" s="1950">
        <v>0.25</v>
      </c>
      <c r="H10" s="1953">
        <v>189994</v>
      </c>
      <c r="I10" s="1952">
        <v>156940</v>
      </c>
      <c r="J10" s="1952">
        <f t="shared" si="0"/>
        <v>39235</v>
      </c>
      <c r="K10" s="1924">
        <v>39235</v>
      </c>
    </row>
    <row r="11" spans="1:13" ht="26.65" customHeight="1">
      <c r="A11" s="1946" t="s">
        <v>705</v>
      </c>
      <c r="B11" s="1892" t="s">
        <v>706</v>
      </c>
      <c r="C11" s="1947"/>
      <c r="D11" s="1948" t="s">
        <v>1397</v>
      </c>
      <c r="E11" s="1949">
        <v>29</v>
      </c>
      <c r="F11" s="1949">
        <v>45</v>
      </c>
      <c r="G11" s="1950">
        <v>0.25</v>
      </c>
      <c r="H11" s="1954">
        <v>67455</v>
      </c>
      <c r="I11" s="1952">
        <v>66128</v>
      </c>
      <c r="J11" s="1952">
        <f t="shared" si="0"/>
        <v>16532</v>
      </c>
      <c r="K11" s="1924">
        <v>0</v>
      </c>
    </row>
    <row r="12" spans="1:13" ht="26.65" customHeight="1">
      <c r="A12" s="1946" t="s">
        <v>705</v>
      </c>
      <c r="B12" s="1892" t="s">
        <v>706</v>
      </c>
      <c r="C12" s="1947"/>
      <c r="D12" s="1948" t="s">
        <v>1398</v>
      </c>
      <c r="E12" s="1949">
        <v>29</v>
      </c>
      <c r="F12" s="1949">
        <v>39</v>
      </c>
      <c r="G12" s="1950">
        <v>0.25</v>
      </c>
      <c r="H12" s="1955">
        <v>14670</v>
      </c>
      <c r="I12" s="1952">
        <v>2549</v>
      </c>
      <c r="J12" s="1952">
        <f t="shared" si="0"/>
        <v>637</v>
      </c>
      <c r="K12" s="1924">
        <v>637</v>
      </c>
    </row>
    <row r="13" spans="1:13" ht="26.65" customHeight="1">
      <c r="A13" s="1946" t="s">
        <v>500</v>
      </c>
      <c r="B13" s="1892" t="s">
        <v>732</v>
      </c>
      <c r="C13" s="1947"/>
      <c r="D13" s="1948" t="s">
        <v>1395</v>
      </c>
      <c r="E13" s="1949">
        <v>28</v>
      </c>
      <c r="F13" s="1949">
        <v>31</v>
      </c>
      <c r="G13" s="1950">
        <v>0.33333333333333331</v>
      </c>
      <c r="H13" s="1951">
        <v>23447</v>
      </c>
      <c r="I13" s="1952">
        <v>14043</v>
      </c>
      <c r="J13" s="1952">
        <f t="shared" si="0"/>
        <v>4681</v>
      </c>
      <c r="K13" s="1924">
        <v>0</v>
      </c>
    </row>
    <row r="14" spans="1:13" ht="26.65" customHeight="1">
      <c r="A14" s="1946" t="s">
        <v>762</v>
      </c>
      <c r="B14" s="1892" t="s">
        <v>1399</v>
      </c>
      <c r="C14" s="1947"/>
      <c r="D14" s="1948" t="s">
        <v>1397</v>
      </c>
      <c r="E14" s="1949">
        <v>27</v>
      </c>
      <c r="F14" s="1949">
        <v>29</v>
      </c>
      <c r="G14" s="1950">
        <v>0.33333333333333331</v>
      </c>
      <c r="H14" s="1951">
        <v>14807</v>
      </c>
      <c r="I14" s="1952">
        <v>12948</v>
      </c>
      <c r="J14" s="1952">
        <f t="shared" si="0"/>
        <v>4316</v>
      </c>
      <c r="K14" s="1924">
        <v>0</v>
      </c>
    </row>
    <row r="15" spans="1:13" ht="26.65" customHeight="1">
      <c r="A15" s="1946" t="s">
        <v>809</v>
      </c>
      <c r="B15" s="1892" t="s">
        <v>736</v>
      </c>
      <c r="C15" s="1947"/>
      <c r="D15" s="1948" t="s">
        <v>1398</v>
      </c>
      <c r="E15" s="1949">
        <v>28</v>
      </c>
      <c r="F15" s="1949">
        <v>32</v>
      </c>
      <c r="G15" s="1950">
        <v>0.25</v>
      </c>
      <c r="H15" s="1951">
        <v>348192</v>
      </c>
      <c r="I15" s="1952">
        <v>21468</v>
      </c>
      <c r="J15" s="1952">
        <f t="shared" si="0"/>
        <v>5367</v>
      </c>
      <c r="K15" s="1924"/>
    </row>
    <row r="16" spans="1:13" ht="36" customHeight="1">
      <c r="A16" s="1956" t="s">
        <v>113</v>
      </c>
      <c r="B16" s="1900" t="s">
        <v>1400</v>
      </c>
      <c r="C16" s="1957"/>
      <c r="D16" s="1900" t="s">
        <v>1401</v>
      </c>
      <c r="E16" s="1958"/>
      <c r="F16" s="1958"/>
      <c r="G16" s="1957"/>
      <c r="H16" s="1959">
        <f>SUM(H6:H15)</f>
        <v>843434</v>
      </c>
      <c r="I16" s="1959">
        <f>SUM(I6:I15)</f>
        <v>408077</v>
      </c>
      <c r="J16" s="1959">
        <f>SUM(J6:J15)</f>
        <v>108200</v>
      </c>
      <c r="K16" s="1959">
        <f>SUM(K6:K15)</f>
        <v>52442</v>
      </c>
    </row>
    <row r="17" spans="1:11" s="1965" customFormat="1">
      <c r="A17" s="1960"/>
      <c r="B17" s="1961"/>
      <c r="C17" s="1962"/>
      <c r="D17" s="1961"/>
      <c r="E17" s="1963"/>
      <c r="F17" s="1963"/>
      <c r="G17" s="1962"/>
      <c r="H17" s="1964"/>
      <c r="I17" s="1964"/>
      <c r="J17" s="1964"/>
      <c r="K17" s="1964"/>
    </row>
    <row r="18" spans="1:11" ht="36" customHeight="1">
      <c r="A18" s="1966" t="s">
        <v>1355</v>
      </c>
      <c r="E18" s="1967"/>
      <c r="F18" s="1967"/>
      <c r="I18" s="1968"/>
      <c r="J18" s="1968"/>
      <c r="K18" s="1968"/>
    </row>
    <row r="19" spans="1:11" ht="26.65" customHeight="1">
      <c r="A19" s="1946" t="s">
        <v>500</v>
      </c>
      <c r="B19" s="1892" t="s">
        <v>724</v>
      </c>
      <c r="C19" s="1947" t="s">
        <v>1402</v>
      </c>
      <c r="D19" s="1947" t="s">
        <v>1403</v>
      </c>
      <c r="E19" s="1949">
        <v>28</v>
      </c>
      <c r="F19" s="1949">
        <v>29</v>
      </c>
      <c r="G19" s="1950">
        <v>0.25</v>
      </c>
      <c r="H19" s="1951">
        <v>283699</v>
      </c>
      <c r="I19" s="1952">
        <v>145932</v>
      </c>
      <c r="J19" s="1952">
        <f>ROUNDDOWN(I19*G19,0)</f>
        <v>36483</v>
      </c>
      <c r="K19" s="1924">
        <v>0</v>
      </c>
    </row>
    <row r="20" spans="1:11" ht="26.65" customHeight="1">
      <c r="A20" s="1946" t="s">
        <v>1404</v>
      </c>
      <c r="B20" s="1892" t="s">
        <v>1168</v>
      </c>
      <c r="C20" s="1947" t="s">
        <v>1405</v>
      </c>
      <c r="D20" s="1947" t="s">
        <v>1364</v>
      </c>
      <c r="E20" s="1949">
        <v>26</v>
      </c>
      <c r="F20" s="1949">
        <v>29</v>
      </c>
      <c r="G20" s="1950">
        <v>0.33333333333333331</v>
      </c>
      <c r="H20" s="1951">
        <v>93128</v>
      </c>
      <c r="I20" s="1952">
        <v>65811</v>
      </c>
      <c r="J20" s="1952">
        <f>ROUNDDOWN(I20*G20,0)</f>
        <v>21937</v>
      </c>
      <c r="K20" s="1924">
        <v>0</v>
      </c>
    </row>
    <row r="21" spans="1:11" ht="36" customHeight="1">
      <c r="A21" s="1956" t="s">
        <v>113</v>
      </c>
      <c r="B21" s="1900" t="s">
        <v>1358</v>
      </c>
      <c r="C21" s="1957"/>
      <c r="D21" s="1900" t="s">
        <v>1359</v>
      </c>
      <c r="E21" s="1958"/>
      <c r="F21" s="1958"/>
      <c r="G21" s="1957"/>
      <c r="H21" s="1959">
        <f>SUM(H19:H20)</f>
        <v>376827</v>
      </c>
      <c r="I21" s="1959">
        <f>SUM(I19:I20)</f>
        <v>211743</v>
      </c>
      <c r="J21" s="1959">
        <f>SUM(J19:J20)</f>
        <v>58420</v>
      </c>
      <c r="K21" s="1959">
        <f>SUM(K19:K20)</f>
        <v>0</v>
      </c>
    </row>
    <row r="22" spans="1:11">
      <c r="A22" s="1943" t="s">
        <v>1406</v>
      </c>
    </row>
  </sheetData>
  <mergeCells count="7">
    <mergeCell ref="H4:K4"/>
    <mergeCell ref="A4:A5"/>
    <mergeCell ref="B4:B5"/>
    <mergeCell ref="C4:C5"/>
    <mergeCell ref="D4:D5"/>
    <mergeCell ref="E4:F4"/>
    <mergeCell ref="G4:G5"/>
  </mergeCells>
  <phoneticPr fontId="4"/>
  <pageMargins left="0.7" right="0.7" top="0.75" bottom="0.75" header="0.3" footer="0.3"/>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view="pageBreakPreview" zoomScaleNormal="75" zoomScaleSheetLayoutView="100" workbookViewId="0">
      <pane ySplit="7" topLeftCell="A8" activePane="bottomLeft" state="frozen"/>
      <selection pane="bottomLeft" activeCell="L2" sqref="L2"/>
    </sheetView>
  </sheetViews>
  <sheetFormatPr defaultColWidth="10" defaultRowHeight="18" customHeight="1"/>
  <cols>
    <col min="1" max="1" width="3.625" style="2003" customWidth="1"/>
    <col min="2" max="3" width="3.625" style="1970" customWidth="1"/>
    <col min="4" max="5" width="8.625" style="1970" customWidth="1"/>
    <col min="6" max="7" width="3.625" style="1970" customWidth="1"/>
    <col min="8" max="9" width="8.625" style="1970" customWidth="1"/>
    <col min="10" max="11" width="3.625" style="1970" customWidth="1"/>
    <col min="12" max="13" width="8.625" style="1970" customWidth="1"/>
    <col min="14" max="15" width="3.625" style="1970" customWidth="1"/>
    <col min="16" max="17" width="8.625" style="1970" customWidth="1"/>
    <col min="18" max="256" width="10" style="1970"/>
    <col min="257" max="259" width="3.625" style="1970" customWidth="1"/>
    <col min="260" max="261" width="8.625" style="1970" customWidth="1"/>
    <col min="262" max="263" width="3.625" style="1970" customWidth="1"/>
    <col min="264" max="265" width="8.625" style="1970" customWidth="1"/>
    <col min="266" max="267" width="3.625" style="1970" customWidth="1"/>
    <col min="268" max="269" width="8.625" style="1970" customWidth="1"/>
    <col min="270" max="271" width="3.625" style="1970" customWidth="1"/>
    <col min="272" max="273" width="8.625" style="1970" customWidth="1"/>
    <col min="274" max="512" width="10" style="1970"/>
    <col min="513" max="515" width="3.625" style="1970" customWidth="1"/>
    <col min="516" max="517" width="8.625" style="1970" customWidth="1"/>
    <col min="518" max="519" width="3.625" style="1970" customWidth="1"/>
    <col min="520" max="521" width="8.625" style="1970" customWidth="1"/>
    <col min="522" max="523" width="3.625" style="1970" customWidth="1"/>
    <col min="524" max="525" width="8.625" style="1970" customWidth="1"/>
    <col min="526" max="527" width="3.625" style="1970" customWidth="1"/>
    <col min="528" max="529" width="8.625" style="1970" customWidth="1"/>
    <col min="530" max="768" width="10" style="1970"/>
    <col min="769" max="771" width="3.625" style="1970" customWidth="1"/>
    <col min="772" max="773" width="8.625" style="1970" customWidth="1"/>
    <col min="774" max="775" width="3.625" style="1970" customWidth="1"/>
    <col min="776" max="777" width="8.625" style="1970" customWidth="1"/>
    <col min="778" max="779" width="3.625" style="1970" customWidth="1"/>
    <col min="780" max="781" width="8.625" style="1970" customWidth="1"/>
    <col min="782" max="783" width="3.625" style="1970" customWidth="1"/>
    <col min="784" max="785" width="8.625" style="1970" customWidth="1"/>
    <col min="786" max="1024" width="10" style="1970"/>
    <col min="1025" max="1027" width="3.625" style="1970" customWidth="1"/>
    <col min="1028" max="1029" width="8.625" style="1970" customWidth="1"/>
    <col min="1030" max="1031" width="3.625" style="1970" customWidth="1"/>
    <col min="1032" max="1033" width="8.625" style="1970" customWidth="1"/>
    <col min="1034" max="1035" width="3.625" style="1970" customWidth="1"/>
    <col min="1036" max="1037" width="8.625" style="1970" customWidth="1"/>
    <col min="1038" max="1039" width="3.625" style="1970" customWidth="1"/>
    <col min="1040" max="1041" width="8.625" style="1970" customWidth="1"/>
    <col min="1042" max="1280" width="10" style="1970"/>
    <col min="1281" max="1283" width="3.625" style="1970" customWidth="1"/>
    <col min="1284" max="1285" width="8.625" style="1970" customWidth="1"/>
    <col min="1286" max="1287" width="3.625" style="1970" customWidth="1"/>
    <col min="1288" max="1289" width="8.625" style="1970" customWidth="1"/>
    <col min="1290" max="1291" width="3.625" style="1970" customWidth="1"/>
    <col min="1292" max="1293" width="8.625" style="1970" customWidth="1"/>
    <col min="1294" max="1295" width="3.625" style="1970" customWidth="1"/>
    <col min="1296" max="1297" width="8.625" style="1970" customWidth="1"/>
    <col min="1298" max="1536" width="10" style="1970"/>
    <col min="1537" max="1539" width="3.625" style="1970" customWidth="1"/>
    <col min="1540" max="1541" width="8.625" style="1970" customWidth="1"/>
    <col min="1542" max="1543" width="3.625" style="1970" customWidth="1"/>
    <col min="1544" max="1545" width="8.625" style="1970" customWidth="1"/>
    <col min="1546" max="1547" width="3.625" style="1970" customWidth="1"/>
    <col min="1548" max="1549" width="8.625" style="1970" customWidth="1"/>
    <col min="1550" max="1551" width="3.625" style="1970" customWidth="1"/>
    <col min="1552" max="1553" width="8.625" style="1970" customWidth="1"/>
    <col min="1554" max="1792" width="10" style="1970"/>
    <col min="1793" max="1795" width="3.625" style="1970" customWidth="1"/>
    <col min="1796" max="1797" width="8.625" style="1970" customWidth="1"/>
    <col min="1798" max="1799" width="3.625" style="1970" customWidth="1"/>
    <col min="1800" max="1801" width="8.625" style="1970" customWidth="1"/>
    <col min="1802" max="1803" width="3.625" style="1970" customWidth="1"/>
    <col min="1804" max="1805" width="8.625" style="1970" customWidth="1"/>
    <col min="1806" max="1807" width="3.625" style="1970" customWidth="1"/>
    <col min="1808" max="1809" width="8.625" style="1970" customWidth="1"/>
    <col min="1810" max="2048" width="10" style="1970"/>
    <col min="2049" max="2051" width="3.625" style="1970" customWidth="1"/>
    <col min="2052" max="2053" width="8.625" style="1970" customWidth="1"/>
    <col min="2054" max="2055" width="3.625" style="1970" customWidth="1"/>
    <col min="2056" max="2057" width="8.625" style="1970" customWidth="1"/>
    <col min="2058" max="2059" width="3.625" style="1970" customWidth="1"/>
    <col min="2060" max="2061" width="8.625" style="1970" customWidth="1"/>
    <col min="2062" max="2063" width="3.625" style="1970" customWidth="1"/>
    <col min="2064" max="2065" width="8.625" style="1970" customWidth="1"/>
    <col min="2066" max="2304" width="10" style="1970"/>
    <col min="2305" max="2307" width="3.625" style="1970" customWidth="1"/>
    <col min="2308" max="2309" width="8.625" style="1970" customWidth="1"/>
    <col min="2310" max="2311" width="3.625" style="1970" customWidth="1"/>
    <col min="2312" max="2313" width="8.625" style="1970" customWidth="1"/>
    <col min="2314" max="2315" width="3.625" style="1970" customWidth="1"/>
    <col min="2316" max="2317" width="8.625" style="1970" customWidth="1"/>
    <col min="2318" max="2319" width="3.625" style="1970" customWidth="1"/>
    <col min="2320" max="2321" width="8.625" style="1970" customWidth="1"/>
    <col min="2322" max="2560" width="10" style="1970"/>
    <col min="2561" max="2563" width="3.625" style="1970" customWidth="1"/>
    <col min="2564" max="2565" width="8.625" style="1970" customWidth="1"/>
    <col min="2566" max="2567" width="3.625" style="1970" customWidth="1"/>
    <col min="2568" max="2569" width="8.625" style="1970" customWidth="1"/>
    <col min="2570" max="2571" width="3.625" style="1970" customWidth="1"/>
    <col min="2572" max="2573" width="8.625" style="1970" customWidth="1"/>
    <col min="2574" max="2575" width="3.625" style="1970" customWidth="1"/>
    <col min="2576" max="2577" width="8.625" style="1970" customWidth="1"/>
    <col min="2578" max="2816" width="10" style="1970"/>
    <col min="2817" max="2819" width="3.625" style="1970" customWidth="1"/>
    <col min="2820" max="2821" width="8.625" style="1970" customWidth="1"/>
    <col min="2822" max="2823" width="3.625" style="1970" customWidth="1"/>
    <col min="2824" max="2825" width="8.625" style="1970" customWidth="1"/>
    <col min="2826" max="2827" width="3.625" style="1970" customWidth="1"/>
    <col min="2828" max="2829" width="8.625" style="1970" customWidth="1"/>
    <col min="2830" max="2831" width="3.625" style="1970" customWidth="1"/>
    <col min="2832" max="2833" width="8.625" style="1970" customWidth="1"/>
    <col min="2834" max="3072" width="10" style="1970"/>
    <col min="3073" max="3075" width="3.625" style="1970" customWidth="1"/>
    <col min="3076" max="3077" width="8.625" style="1970" customWidth="1"/>
    <col min="3078" max="3079" width="3.625" style="1970" customWidth="1"/>
    <col min="3080" max="3081" width="8.625" style="1970" customWidth="1"/>
    <col min="3082" max="3083" width="3.625" style="1970" customWidth="1"/>
    <col min="3084" max="3085" width="8.625" style="1970" customWidth="1"/>
    <col min="3086" max="3087" width="3.625" style="1970" customWidth="1"/>
    <col min="3088" max="3089" width="8.625" style="1970" customWidth="1"/>
    <col min="3090" max="3328" width="10" style="1970"/>
    <col min="3329" max="3331" width="3.625" style="1970" customWidth="1"/>
    <col min="3332" max="3333" width="8.625" style="1970" customWidth="1"/>
    <col min="3334" max="3335" width="3.625" style="1970" customWidth="1"/>
    <col min="3336" max="3337" width="8.625" style="1970" customWidth="1"/>
    <col min="3338" max="3339" width="3.625" style="1970" customWidth="1"/>
    <col min="3340" max="3341" width="8.625" style="1970" customWidth="1"/>
    <col min="3342" max="3343" width="3.625" style="1970" customWidth="1"/>
    <col min="3344" max="3345" width="8.625" style="1970" customWidth="1"/>
    <col min="3346" max="3584" width="10" style="1970"/>
    <col min="3585" max="3587" width="3.625" style="1970" customWidth="1"/>
    <col min="3588" max="3589" width="8.625" style="1970" customWidth="1"/>
    <col min="3590" max="3591" width="3.625" style="1970" customWidth="1"/>
    <col min="3592" max="3593" width="8.625" style="1970" customWidth="1"/>
    <col min="3594" max="3595" width="3.625" style="1970" customWidth="1"/>
    <col min="3596" max="3597" width="8.625" style="1970" customWidth="1"/>
    <col min="3598" max="3599" width="3.625" style="1970" customWidth="1"/>
    <col min="3600" max="3601" width="8.625" style="1970" customWidth="1"/>
    <col min="3602" max="3840" width="10" style="1970"/>
    <col min="3841" max="3843" width="3.625" style="1970" customWidth="1"/>
    <col min="3844" max="3845" width="8.625" style="1970" customWidth="1"/>
    <col min="3846" max="3847" width="3.625" style="1970" customWidth="1"/>
    <col min="3848" max="3849" width="8.625" style="1970" customWidth="1"/>
    <col min="3850" max="3851" width="3.625" style="1970" customWidth="1"/>
    <col min="3852" max="3853" width="8.625" style="1970" customWidth="1"/>
    <col min="3854" max="3855" width="3.625" style="1970" customWidth="1"/>
    <col min="3856" max="3857" width="8.625" style="1970" customWidth="1"/>
    <col min="3858" max="4096" width="10" style="1970"/>
    <col min="4097" max="4099" width="3.625" style="1970" customWidth="1"/>
    <col min="4100" max="4101" width="8.625" style="1970" customWidth="1"/>
    <col min="4102" max="4103" width="3.625" style="1970" customWidth="1"/>
    <col min="4104" max="4105" width="8.625" style="1970" customWidth="1"/>
    <col min="4106" max="4107" width="3.625" style="1970" customWidth="1"/>
    <col min="4108" max="4109" width="8.625" style="1970" customWidth="1"/>
    <col min="4110" max="4111" width="3.625" style="1970" customWidth="1"/>
    <col min="4112" max="4113" width="8.625" style="1970" customWidth="1"/>
    <col min="4114" max="4352" width="10" style="1970"/>
    <col min="4353" max="4355" width="3.625" style="1970" customWidth="1"/>
    <col min="4356" max="4357" width="8.625" style="1970" customWidth="1"/>
    <col min="4358" max="4359" width="3.625" style="1970" customWidth="1"/>
    <col min="4360" max="4361" width="8.625" style="1970" customWidth="1"/>
    <col min="4362" max="4363" width="3.625" style="1970" customWidth="1"/>
    <col min="4364" max="4365" width="8.625" style="1970" customWidth="1"/>
    <col min="4366" max="4367" width="3.625" style="1970" customWidth="1"/>
    <col min="4368" max="4369" width="8.625" style="1970" customWidth="1"/>
    <col min="4370" max="4608" width="10" style="1970"/>
    <col min="4609" max="4611" width="3.625" style="1970" customWidth="1"/>
    <col min="4612" max="4613" width="8.625" style="1970" customWidth="1"/>
    <col min="4614" max="4615" width="3.625" style="1970" customWidth="1"/>
    <col min="4616" max="4617" width="8.625" style="1970" customWidth="1"/>
    <col min="4618" max="4619" width="3.625" style="1970" customWidth="1"/>
    <col min="4620" max="4621" width="8.625" style="1970" customWidth="1"/>
    <col min="4622" max="4623" width="3.625" style="1970" customWidth="1"/>
    <col min="4624" max="4625" width="8.625" style="1970" customWidth="1"/>
    <col min="4626" max="4864" width="10" style="1970"/>
    <col min="4865" max="4867" width="3.625" style="1970" customWidth="1"/>
    <col min="4868" max="4869" width="8.625" style="1970" customWidth="1"/>
    <col min="4870" max="4871" width="3.625" style="1970" customWidth="1"/>
    <col min="4872" max="4873" width="8.625" style="1970" customWidth="1"/>
    <col min="4874" max="4875" width="3.625" style="1970" customWidth="1"/>
    <col min="4876" max="4877" width="8.625" style="1970" customWidth="1"/>
    <col min="4878" max="4879" width="3.625" style="1970" customWidth="1"/>
    <col min="4880" max="4881" width="8.625" style="1970" customWidth="1"/>
    <col min="4882" max="5120" width="10" style="1970"/>
    <col min="5121" max="5123" width="3.625" style="1970" customWidth="1"/>
    <col min="5124" max="5125" width="8.625" style="1970" customWidth="1"/>
    <col min="5126" max="5127" width="3.625" style="1970" customWidth="1"/>
    <col min="5128" max="5129" width="8.625" style="1970" customWidth="1"/>
    <col min="5130" max="5131" width="3.625" style="1970" customWidth="1"/>
    <col min="5132" max="5133" width="8.625" style="1970" customWidth="1"/>
    <col min="5134" max="5135" width="3.625" style="1970" customWidth="1"/>
    <col min="5136" max="5137" width="8.625" style="1970" customWidth="1"/>
    <col min="5138" max="5376" width="10" style="1970"/>
    <col min="5377" max="5379" width="3.625" style="1970" customWidth="1"/>
    <col min="5380" max="5381" width="8.625" style="1970" customWidth="1"/>
    <col min="5382" max="5383" width="3.625" style="1970" customWidth="1"/>
    <col min="5384" max="5385" width="8.625" style="1970" customWidth="1"/>
    <col min="5386" max="5387" width="3.625" style="1970" customWidth="1"/>
    <col min="5388" max="5389" width="8.625" style="1970" customWidth="1"/>
    <col min="5390" max="5391" width="3.625" style="1970" customWidth="1"/>
    <col min="5392" max="5393" width="8.625" style="1970" customWidth="1"/>
    <col min="5394" max="5632" width="10" style="1970"/>
    <col min="5633" max="5635" width="3.625" style="1970" customWidth="1"/>
    <col min="5636" max="5637" width="8.625" style="1970" customWidth="1"/>
    <col min="5638" max="5639" width="3.625" style="1970" customWidth="1"/>
    <col min="5640" max="5641" width="8.625" style="1970" customWidth="1"/>
    <col min="5642" max="5643" width="3.625" style="1970" customWidth="1"/>
    <col min="5644" max="5645" width="8.625" style="1970" customWidth="1"/>
    <col min="5646" max="5647" width="3.625" style="1970" customWidth="1"/>
    <col min="5648" max="5649" width="8.625" style="1970" customWidth="1"/>
    <col min="5650" max="5888" width="10" style="1970"/>
    <col min="5889" max="5891" width="3.625" style="1970" customWidth="1"/>
    <col min="5892" max="5893" width="8.625" style="1970" customWidth="1"/>
    <col min="5894" max="5895" width="3.625" style="1970" customWidth="1"/>
    <col min="5896" max="5897" width="8.625" style="1970" customWidth="1"/>
    <col min="5898" max="5899" width="3.625" style="1970" customWidth="1"/>
    <col min="5900" max="5901" width="8.625" style="1970" customWidth="1"/>
    <col min="5902" max="5903" width="3.625" style="1970" customWidth="1"/>
    <col min="5904" max="5905" width="8.625" style="1970" customWidth="1"/>
    <col min="5906" max="6144" width="10" style="1970"/>
    <col min="6145" max="6147" width="3.625" style="1970" customWidth="1"/>
    <col min="6148" max="6149" width="8.625" style="1970" customWidth="1"/>
    <col min="6150" max="6151" width="3.625" style="1970" customWidth="1"/>
    <col min="6152" max="6153" width="8.625" style="1970" customWidth="1"/>
    <col min="6154" max="6155" width="3.625" style="1970" customWidth="1"/>
    <col min="6156" max="6157" width="8.625" style="1970" customWidth="1"/>
    <col min="6158" max="6159" width="3.625" style="1970" customWidth="1"/>
    <col min="6160" max="6161" width="8.625" style="1970" customWidth="1"/>
    <col min="6162" max="6400" width="10" style="1970"/>
    <col min="6401" max="6403" width="3.625" style="1970" customWidth="1"/>
    <col min="6404" max="6405" width="8.625" style="1970" customWidth="1"/>
    <col min="6406" max="6407" width="3.625" style="1970" customWidth="1"/>
    <col min="6408" max="6409" width="8.625" style="1970" customWidth="1"/>
    <col min="6410" max="6411" width="3.625" style="1970" customWidth="1"/>
    <col min="6412" max="6413" width="8.625" style="1970" customWidth="1"/>
    <col min="6414" max="6415" width="3.625" style="1970" customWidth="1"/>
    <col min="6416" max="6417" width="8.625" style="1970" customWidth="1"/>
    <col min="6418" max="6656" width="10" style="1970"/>
    <col min="6657" max="6659" width="3.625" style="1970" customWidth="1"/>
    <col min="6660" max="6661" width="8.625" style="1970" customWidth="1"/>
    <col min="6662" max="6663" width="3.625" style="1970" customWidth="1"/>
    <col min="6664" max="6665" width="8.625" style="1970" customWidth="1"/>
    <col min="6666" max="6667" width="3.625" style="1970" customWidth="1"/>
    <col min="6668" max="6669" width="8.625" style="1970" customWidth="1"/>
    <col min="6670" max="6671" width="3.625" style="1970" customWidth="1"/>
    <col min="6672" max="6673" width="8.625" style="1970" customWidth="1"/>
    <col min="6674" max="6912" width="10" style="1970"/>
    <col min="6913" max="6915" width="3.625" style="1970" customWidth="1"/>
    <col min="6916" max="6917" width="8.625" style="1970" customWidth="1"/>
    <col min="6918" max="6919" width="3.625" style="1970" customWidth="1"/>
    <col min="6920" max="6921" width="8.625" style="1970" customWidth="1"/>
    <col min="6922" max="6923" width="3.625" style="1970" customWidth="1"/>
    <col min="6924" max="6925" width="8.625" style="1970" customWidth="1"/>
    <col min="6926" max="6927" width="3.625" style="1970" customWidth="1"/>
    <col min="6928" max="6929" width="8.625" style="1970" customWidth="1"/>
    <col min="6930" max="7168" width="10" style="1970"/>
    <col min="7169" max="7171" width="3.625" style="1970" customWidth="1"/>
    <col min="7172" max="7173" width="8.625" style="1970" customWidth="1"/>
    <col min="7174" max="7175" width="3.625" style="1970" customWidth="1"/>
    <col min="7176" max="7177" width="8.625" style="1970" customWidth="1"/>
    <col min="7178" max="7179" width="3.625" style="1970" customWidth="1"/>
    <col min="7180" max="7181" width="8.625" style="1970" customWidth="1"/>
    <col min="7182" max="7183" width="3.625" style="1970" customWidth="1"/>
    <col min="7184" max="7185" width="8.625" style="1970" customWidth="1"/>
    <col min="7186" max="7424" width="10" style="1970"/>
    <col min="7425" max="7427" width="3.625" style="1970" customWidth="1"/>
    <col min="7428" max="7429" width="8.625" style="1970" customWidth="1"/>
    <col min="7430" max="7431" width="3.625" style="1970" customWidth="1"/>
    <col min="7432" max="7433" width="8.625" style="1970" customWidth="1"/>
    <col min="7434" max="7435" width="3.625" style="1970" customWidth="1"/>
    <col min="7436" max="7437" width="8.625" style="1970" customWidth="1"/>
    <col min="7438" max="7439" width="3.625" style="1970" customWidth="1"/>
    <col min="7440" max="7441" width="8.625" style="1970" customWidth="1"/>
    <col min="7442" max="7680" width="10" style="1970"/>
    <col min="7681" max="7683" width="3.625" style="1970" customWidth="1"/>
    <col min="7684" max="7685" width="8.625" style="1970" customWidth="1"/>
    <col min="7686" max="7687" width="3.625" style="1970" customWidth="1"/>
    <col min="7688" max="7689" width="8.625" style="1970" customWidth="1"/>
    <col min="7690" max="7691" width="3.625" style="1970" customWidth="1"/>
    <col min="7692" max="7693" width="8.625" style="1970" customWidth="1"/>
    <col min="7694" max="7695" width="3.625" style="1970" customWidth="1"/>
    <col min="7696" max="7697" width="8.625" style="1970" customWidth="1"/>
    <col min="7698" max="7936" width="10" style="1970"/>
    <col min="7937" max="7939" width="3.625" style="1970" customWidth="1"/>
    <col min="7940" max="7941" width="8.625" style="1970" customWidth="1"/>
    <col min="7942" max="7943" width="3.625" style="1970" customWidth="1"/>
    <col min="7944" max="7945" width="8.625" style="1970" customWidth="1"/>
    <col min="7946" max="7947" width="3.625" style="1970" customWidth="1"/>
    <col min="7948" max="7949" width="8.625" style="1970" customWidth="1"/>
    <col min="7950" max="7951" width="3.625" style="1970" customWidth="1"/>
    <col min="7952" max="7953" width="8.625" style="1970" customWidth="1"/>
    <col min="7954" max="8192" width="10" style="1970"/>
    <col min="8193" max="8195" width="3.625" style="1970" customWidth="1"/>
    <col min="8196" max="8197" width="8.625" style="1970" customWidth="1"/>
    <col min="8198" max="8199" width="3.625" style="1970" customWidth="1"/>
    <col min="8200" max="8201" width="8.625" style="1970" customWidth="1"/>
    <col min="8202" max="8203" width="3.625" style="1970" customWidth="1"/>
    <col min="8204" max="8205" width="8.625" style="1970" customWidth="1"/>
    <col min="8206" max="8207" width="3.625" style="1970" customWidth="1"/>
    <col min="8208" max="8209" width="8.625" style="1970" customWidth="1"/>
    <col min="8210" max="8448" width="10" style="1970"/>
    <col min="8449" max="8451" width="3.625" style="1970" customWidth="1"/>
    <col min="8452" max="8453" width="8.625" style="1970" customWidth="1"/>
    <col min="8454" max="8455" width="3.625" style="1970" customWidth="1"/>
    <col min="8456" max="8457" width="8.625" style="1970" customWidth="1"/>
    <col min="8458" max="8459" width="3.625" style="1970" customWidth="1"/>
    <col min="8460" max="8461" width="8.625" style="1970" customWidth="1"/>
    <col min="8462" max="8463" width="3.625" style="1970" customWidth="1"/>
    <col min="8464" max="8465" width="8.625" style="1970" customWidth="1"/>
    <col min="8466" max="8704" width="10" style="1970"/>
    <col min="8705" max="8707" width="3.625" style="1970" customWidth="1"/>
    <col min="8708" max="8709" width="8.625" style="1970" customWidth="1"/>
    <col min="8710" max="8711" width="3.625" style="1970" customWidth="1"/>
    <col min="8712" max="8713" width="8.625" style="1970" customWidth="1"/>
    <col min="8714" max="8715" width="3.625" style="1970" customWidth="1"/>
    <col min="8716" max="8717" width="8.625" style="1970" customWidth="1"/>
    <col min="8718" max="8719" width="3.625" style="1970" customWidth="1"/>
    <col min="8720" max="8721" width="8.625" style="1970" customWidth="1"/>
    <col min="8722" max="8960" width="10" style="1970"/>
    <col min="8961" max="8963" width="3.625" style="1970" customWidth="1"/>
    <col min="8964" max="8965" width="8.625" style="1970" customWidth="1"/>
    <col min="8966" max="8967" width="3.625" style="1970" customWidth="1"/>
    <col min="8968" max="8969" width="8.625" style="1970" customWidth="1"/>
    <col min="8970" max="8971" width="3.625" style="1970" customWidth="1"/>
    <col min="8972" max="8973" width="8.625" style="1970" customWidth="1"/>
    <col min="8974" max="8975" width="3.625" style="1970" customWidth="1"/>
    <col min="8976" max="8977" width="8.625" style="1970" customWidth="1"/>
    <col min="8978" max="9216" width="10" style="1970"/>
    <col min="9217" max="9219" width="3.625" style="1970" customWidth="1"/>
    <col min="9220" max="9221" width="8.625" style="1970" customWidth="1"/>
    <col min="9222" max="9223" width="3.625" style="1970" customWidth="1"/>
    <col min="9224" max="9225" width="8.625" style="1970" customWidth="1"/>
    <col min="9226" max="9227" width="3.625" style="1970" customWidth="1"/>
    <col min="9228" max="9229" width="8.625" style="1970" customWidth="1"/>
    <col min="9230" max="9231" width="3.625" style="1970" customWidth="1"/>
    <col min="9232" max="9233" width="8.625" style="1970" customWidth="1"/>
    <col min="9234" max="9472" width="10" style="1970"/>
    <col min="9473" max="9475" width="3.625" style="1970" customWidth="1"/>
    <col min="9476" max="9477" width="8.625" style="1970" customWidth="1"/>
    <col min="9478" max="9479" width="3.625" style="1970" customWidth="1"/>
    <col min="9480" max="9481" width="8.625" style="1970" customWidth="1"/>
    <col min="9482" max="9483" width="3.625" style="1970" customWidth="1"/>
    <col min="9484" max="9485" width="8.625" style="1970" customWidth="1"/>
    <col min="9486" max="9487" width="3.625" style="1970" customWidth="1"/>
    <col min="9488" max="9489" width="8.625" style="1970" customWidth="1"/>
    <col min="9490" max="9728" width="10" style="1970"/>
    <col min="9729" max="9731" width="3.625" style="1970" customWidth="1"/>
    <col min="9732" max="9733" width="8.625" style="1970" customWidth="1"/>
    <col min="9734" max="9735" width="3.625" style="1970" customWidth="1"/>
    <col min="9736" max="9737" width="8.625" style="1970" customWidth="1"/>
    <col min="9738" max="9739" width="3.625" style="1970" customWidth="1"/>
    <col min="9740" max="9741" width="8.625" style="1970" customWidth="1"/>
    <col min="9742" max="9743" width="3.625" style="1970" customWidth="1"/>
    <col min="9744" max="9745" width="8.625" style="1970" customWidth="1"/>
    <col min="9746" max="9984" width="10" style="1970"/>
    <col min="9985" max="9987" width="3.625" style="1970" customWidth="1"/>
    <col min="9988" max="9989" width="8.625" style="1970" customWidth="1"/>
    <col min="9990" max="9991" width="3.625" style="1970" customWidth="1"/>
    <col min="9992" max="9993" width="8.625" style="1970" customWidth="1"/>
    <col min="9994" max="9995" width="3.625" style="1970" customWidth="1"/>
    <col min="9996" max="9997" width="8.625" style="1970" customWidth="1"/>
    <col min="9998" max="9999" width="3.625" style="1970" customWidth="1"/>
    <col min="10000" max="10001" width="8.625" style="1970" customWidth="1"/>
    <col min="10002" max="10240" width="10" style="1970"/>
    <col min="10241" max="10243" width="3.625" style="1970" customWidth="1"/>
    <col min="10244" max="10245" width="8.625" style="1970" customWidth="1"/>
    <col min="10246" max="10247" width="3.625" style="1970" customWidth="1"/>
    <col min="10248" max="10249" width="8.625" style="1970" customWidth="1"/>
    <col min="10250" max="10251" width="3.625" style="1970" customWidth="1"/>
    <col min="10252" max="10253" width="8.625" style="1970" customWidth="1"/>
    <col min="10254" max="10255" width="3.625" style="1970" customWidth="1"/>
    <col min="10256" max="10257" width="8.625" style="1970" customWidth="1"/>
    <col min="10258" max="10496" width="10" style="1970"/>
    <col min="10497" max="10499" width="3.625" style="1970" customWidth="1"/>
    <col min="10500" max="10501" width="8.625" style="1970" customWidth="1"/>
    <col min="10502" max="10503" width="3.625" style="1970" customWidth="1"/>
    <col min="10504" max="10505" width="8.625" style="1970" customWidth="1"/>
    <col min="10506" max="10507" width="3.625" style="1970" customWidth="1"/>
    <col min="10508" max="10509" width="8.625" style="1970" customWidth="1"/>
    <col min="10510" max="10511" width="3.625" style="1970" customWidth="1"/>
    <col min="10512" max="10513" width="8.625" style="1970" customWidth="1"/>
    <col min="10514" max="10752" width="10" style="1970"/>
    <col min="10753" max="10755" width="3.625" style="1970" customWidth="1"/>
    <col min="10756" max="10757" width="8.625" style="1970" customWidth="1"/>
    <col min="10758" max="10759" width="3.625" style="1970" customWidth="1"/>
    <col min="10760" max="10761" width="8.625" style="1970" customWidth="1"/>
    <col min="10762" max="10763" width="3.625" style="1970" customWidth="1"/>
    <col min="10764" max="10765" width="8.625" style="1970" customWidth="1"/>
    <col min="10766" max="10767" width="3.625" style="1970" customWidth="1"/>
    <col min="10768" max="10769" width="8.625" style="1970" customWidth="1"/>
    <col min="10770" max="11008" width="10" style="1970"/>
    <col min="11009" max="11011" width="3.625" style="1970" customWidth="1"/>
    <col min="11012" max="11013" width="8.625" style="1970" customWidth="1"/>
    <col min="11014" max="11015" width="3.625" style="1970" customWidth="1"/>
    <col min="11016" max="11017" width="8.625" style="1970" customWidth="1"/>
    <col min="11018" max="11019" width="3.625" style="1970" customWidth="1"/>
    <col min="11020" max="11021" width="8.625" style="1970" customWidth="1"/>
    <col min="11022" max="11023" width="3.625" style="1970" customWidth="1"/>
    <col min="11024" max="11025" width="8.625" style="1970" customWidth="1"/>
    <col min="11026" max="11264" width="10" style="1970"/>
    <col min="11265" max="11267" width="3.625" style="1970" customWidth="1"/>
    <col min="11268" max="11269" width="8.625" style="1970" customWidth="1"/>
    <col min="11270" max="11271" width="3.625" style="1970" customWidth="1"/>
    <col min="11272" max="11273" width="8.625" style="1970" customWidth="1"/>
    <col min="11274" max="11275" width="3.625" style="1970" customWidth="1"/>
    <col min="11276" max="11277" width="8.625" style="1970" customWidth="1"/>
    <col min="11278" max="11279" width="3.625" style="1970" customWidth="1"/>
    <col min="11280" max="11281" width="8.625" style="1970" customWidth="1"/>
    <col min="11282" max="11520" width="10" style="1970"/>
    <col min="11521" max="11523" width="3.625" style="1970" customWidth="1"/>
    <col min="11524" max="11525" width="8.625" style="1970" customWidth="1"/>
    <col min="11526" max="11527" width="3.625" style="1970" customWidth="1"/>
    <col min="11528" max="11529" width="8.625" style="1970" customWidth="1"/>
    <col min="11530" max="11531" width="3.625" style="1970" customWidth="1"/>
    <col min="11532" max="11533" width="8.625" style="1970" customWidth="1"/>
    <col min="11534" max="11535" width="3.625" style="1970" customWidth="1"/>
    <col min="11536" max="11537" width="8.625" style="1970" customWidth="1"/>
    <col min="11538" max="11776" width="10" style="1970"/>
    <col min="11777" max="11779" width="3.625" style="1970" customWidth="1"/>
    <col min="11780" max="11781" width="8.625" style="1970" customWidth="1"/>
    <col min="11782" max="11783" width="3.625" style="1970" customWidth="1"/>
    <col min="11784" max="11785" width="8.625" style="1970" customWidth="1"/>
    <col min="11786" max="11787" width="3.625" style="1970" customWidth="1"/>
    <col min="11788" max="11789" width="8.625" style="1970" customWidth="1"/>
    <col min="11790" max="11791" width="3.625" style="1970" customWidth="1"/>
    <col min="11792" max="11793" width="8.625" style="1970" customWidth="1"/>
    <col min="11794" max="12032" width="10" style="1970"/>
    <col min="12033" max="12035" width="3.625" style="1970" customWidth="1"/>
    <col min="12036" max="12037" width="8.625" style="1970" customWidth="1"/>
    <col min="12038" max="12039" width="3.625" style="1970" customWidth="1"/>
    <col min="12040" max="12041" width="8.625" style="1970" customWidth="1"/>
    <col min="12042" max="12043" width="3.625" style="1970" customWidth="1"/>
    <col min="12044" max="12045" width="8.625" style="1970" customWidth="1"/>
    <col min="12046" max="12047" width="3.625" style="1970" customWidth="1"/>
    <col min="12048" max="12049" width="8.625" style="1970" customWidth="1"/>
    <col min="12050" max="12288" width="10" style="1970"/>
    <col min="12289" max="12291" width="3.625" style="1970" customWidth="1"/>
    <col min="12292" max="12293" width="8.625" style="1970" customWidth="1"/>
    <col min="12294" max="12295" width="3.625" style="1970" customWidth="1"/>
    <col min="12296" max="12297" width="8.625" style="1970" customWidth="1"/>
    <col min="12298" max="12299" width="3.625" style="1970" customWidth="1"/>
    <col min="12300" max="12301" width="8.625" style="1970" customWidth="1"/>
    <col min="12302" max="12303" width="3.625" style="1970" customWidth="1"/>
    <col min="12304" max="12305" width="8.625" style="1970" customWidth="1"/>
    <col min="12306" max="12544" width="10" style="1970"/>
    <col min="12545" max="12547" width="3.625" style="1970" customWidth="1"/>
    <col min="12548" max="12549" width="8.625" style="1970" customWidth="1"/>
    <col min="12550" max="12551" width="3.625" style="1970" customWidth="1"/>
    <col min="12552" max="12553" width="8.625" style="1970" customWidth="1"/>
    <col min="12554" max="12555" width="3.625" style="1970" customWidth="1"/>
    <col min="12556" max="12557" width="8.625" style="1970" customWidth="1"/>
    <col min="12558" max="12559" width="3.625" style="1970" customWidth="1"/>
    <col min="12560" max="12561" width="8.625" style="1970" customWidth="1"/>
    <col min="12562" max="12800" width="10" style="1970"/>
    <col min="12801" max="12803" width="3.625" style="1970" customWidth="1"/>
    <col min="12804" max="12805" width="8.625" style="1970" customWidth="1"/>
    <col min="12806" max="12807" width="3.625" style="1970" customWidth="1"/>
    <col min="12808" max="12809" width="8.625" style="1970" customWidth="1"/>
    <col min="12810" max="12811" width="3.625" style="1970" customWidth="1"/>
    <col min="12812" max="12813" width="8.625" style="1970" customWidth="1"/>
    <col min="12814" max="12815" width="3.625" style="1970" customWidth="1"/>
    <col min="12816" max="12817" width="8.625" style="1970" customWidth="1"/>
    <col min="12818" max="13056" width="10" style="1970"/>
    <col min="13057" max="13059" width="3.625" style="1970" customWidth="1"/>
    <col min="13060" max="13061" width="8.625" style="1970" customWidth="1"/>
    <col min="13062" max="13063" width="3.625" style="1970" customWidth="1"/>
    <col min="13064" max="13065" width="8.625" style="1970" customWidth="1"/>
    <col min="13066" max="13067" width="3.625" style="1970" customWidth="1"/>
    <col min="13068" max="13069" width="8.625" style="1970" customWidth="1"/>
    <col min="13070" max="13071" width="3.625" style="1970" customWidth="1"/>
    <col min="13072" max="13073" width="8.625" style="1970" customWidth="1"/>
    <col min="13074" max="13312" width="10" style="1970"/>
    <col min="13313" max="13315" width="3.625" style="1970" customWidth="1"/>
    <col min="13316" max="13317" width="8.625" style="1970" customWidth="1"/>
    <col min="13318" max="13319" width="3.625" style="1970" customWidth="1"/>
    <col min="13320" max="13321" width="8.625" style="1970" customWidth="1"/>
    <col min="13322" max="13323" width="3.625" style="1970" customWidth="1"/>
    <col min="13324" max="13325" width="8.625" style="1970" customWidth="1"/>
    <col min="13326" max="13327" width="3.625" style="1970" customWidth="1"/>
    <col min="13328" max="13329" width="8.625" style="1970" customWidth="1"/>
    <col min="13330" max="13568" width="10" style="1970"/>
    <col min="13569" max="13571" width="3.625" style="1970" customWidth="1"/>
    <col min="13572" max="13573" width="8.625" style="1970" customWidth="1"/>
    <col min="13574" max="13575" width="3.625" style="1970" customWidth="1"/>
    <col min="13576" max="13577" width="8.625" style="1970" customWidth="1"/>
    <col min="13578" max="13579" width="3.625" style="1970" customWidth="1"/>
    <col min="13580" max="13581" width="8.625" style="1970" customWidth="1"/>
    <col min="13582" max="13583" width="3.625" style="1970" customWidth="1"/>
    <col min="13584" max="13585" width="8.625" style="1970" customWidth="1"/>
    <col min="13586" max="13824" width="10" style="1970"/>
    <col min="13825" max="13827" width="3.625" style="1970" customWidth="1"/>
    <col min="13828" max="13829" width="8.625" style="1970" customWidth="1"/>
    <col min="13830" max="13831" width="3.625" style="1970" customWidth="1"/>
    <col min="13832" max="13833" width="8.625" style="1970" customWidth="1"/>
    <col min="13834" max="13835" width="3.625" style="1970" customWidth="1"/>
    <col min="13836" max="13837" width="8.625" style="1970" customWidth="1"/>
    <col min="13838" max="13839" width="3.625" style="1970" customWidth="1"/>
    <col min="13840" max="13841" width="8.625" style="1970" customWidth="1"/>
    <col min="13842" max="14080" width="10" style="1970"/>
    <col min="14081" max="14083" width="3.625" style="1970" customWidth="1"/>
    <col min="14084" max="14085" width="8.625" style="1970" customWidth="1"/>
    <col min="14086" max="14087" width="3.625" style="1970" customWidth="1"/>
    <col min="14088" max="14089" width="8.625" style="1970" customWidth="1"/>
    <col min="14090" max="14091" width="3.625" style="1970" customWidth="1"/>
    <col min="14092" max="14093" width="8.625" style="1970" customWidth="1"/>
    <col min="14094" max="14095" width="3.625" style="1970" customWidth="1"/>
    <col min="14096" max="14097" width="8.625" style="1970" customWidth="1"/>
    <col min="14098" max="14336" width="10" style="1970"/>
    <col min="14337" max="14339" width="3.625" style="1970" customWidth="1"/>
    <col min="14340" max="14341" width="8.625" style="1970" customWidth="1"/>
    <col min="14342" max="14343" width="3.625" style="1970" customWidth="1"/>
    <col min="14344" max="14345" width="8.625" style="1970" customWidth="1"/>
    <col min="14346" max="14347" width="3.625" style="1970" customWidth="1"/>
    <col min="14348" max="14349" width="8.625" style="1970" customWidth="1"/>
    <col min="14350" max="14351" width="3.625" style="1970" customWidth="1"/>
    <col min="14352" max="14353" width="8.625" style="1970" customWidth="1"/>
    <col min="14354" max="14592" width="10" style="1970"/>
    <col min="14593" max="14595" width="3.625" style="1970" customWidth="1"/>
    <col min="14596" max="14597" width="8.625" style="1970" customWidth="1"/>
    <col min="14598" max="14599" width="3.625" style="1970" customWidth="1"/>
    <col min="14600" max="14601" width="8.625" style="1970" customWidth="1"/>
    <col min="14602" max="14603" width="3.625" style="1970" customWidth="1"/>
    <col min="14604" max="14605" width="8.625" style="1970" customWidth="1"/>
    <col min="14606" max="14607" width="3.625" style="1970" customWidth="1"/>
    <col min="14608" max="14609" width="8.625" style="1970" customWidth="1"/>
    <col min="14610" max="14848" width="10" style="1970"/>
    <col min="14849" max="14851" width="3.625" style="1970" customWidth="1"/>
    <col min="14852" max="14853" width="8.625" style="1970" customWidth="1"/>
    <col min="14854" max="14855" width="3.625" style="1970" customWidth="1"/>
    <col min="14856" max="14857" width="8.625" style="1970" customWidth="1"/>
    <col min="14858" max="14859" width="3.625" style="1970" customWidth="1"/>
    <col min="14860" max="14861" width="8.625" style="1970" customWidth="1"/>
    <col min="14862" max="14863" width="3.625" style="1970" customWidth="1"/>
    <col min="14864" max="14865" width="8.625" style="1970" customWidth="1"/>
    <col min="14866" max="15104" width="10" style="1970"/>
    <col min="15105" max="15107" width="3.625" style="1970" customWidth="1"/>
    <col min="15108" max="15109" width="8.625" style="1970" customWidth="1"/>
    <col min="15110" max="15111" width="3.625" style="1970" customWidth="1"/>
    <col min="15112" max="15113" width="8.625" style="1970" customWidth="1"/>
    <col min="15114" max="15115" width="3.625" style="1970" customWidth="1"/>
    <col min="15116" max="15117" width="8.625" style="1970" customWidth="1"/>
    <col min="15118" max="15119" width="3.625" style="1970" customWidth="1"/>
    <col min="15120" max="15121" width="8.625" style="1970" customWidth="1"/>
    <col min="15122" max="15360" width="10" style="1970"/>
    <col min="15361" max="15363" width="3.625" style="1970" customWidth="1"/>
    <col min="15364" max="15365" width="8.625" style="1970" customWidth="1"/>
    <col min="15366" max="15367" width="3.625" style="1970" customWidth="1"/>
    <col min="15368" max="15369" width="8.625" style="1970" customWidth="1"/>
    <col min="15370" max="15371" width="3.625" style="1970" customWidth="1"/>
    <col min="15372" max="15373" width="8.625" style="1970" customWidth="1"/>
    <col min="15374" max="15375" width="3.625" style="1970" customWidth="1"/>
    <col min="15376" max="15377" width="8.625" style="1970" customWidth="1"/>
    <col min="15378" max="15616" width="10" style="1970"/>
    <col min="15617" max="15619" width="3.625" style="1970" customWidth="1"/>
    <col min="15620" max="15621" width="8.625" style="1970" customWidth="1"/>
    <col min="15622" max="15623" width="3.625" style="1970" customWidth="1"/>
    <col min="15624" max="15625" width="8.625" style="1970" customWidth="1"/>
    <col min="15626" max="15627" width="3.625" style="1970" customWidth="1"/>
    <col min="15628" max="15629" width="8.625" style="1970" customWidth="1"/>
    <col min="15630" max="15631" width="3.625" style="1970" customWidth="1"/>
    <col min="15632" max="15633" width="8.625" style="1970" customWidth="1"/>
    <col min="15634" max="15872" width="10" style="1970"/>
    <col min="15873" max="15875" width="3.625" style="1970" customWidth="1"/>
    <col min="15876" max="15877" width="8.625" style="1970" customWidth="1"/>
    <col min="15878" max="15879" width="3.625" style="1970" customWidth="1"/>
    <col min="15880" max="15881" width="8.625" style="1970" customWidth="1"/>
    <col min="15882" max="15883" width="3.625" style="1970" customWidth="1"/>
    <col min="15884" max="15885" width="8.625" style="1970" customWidth="1"/>
    <col min="15886" max="15887" width="3.625" style="1970" customWidth="1"/>
    <col min="15888" max="15889" width="8.625" style="1970" customWidth="1"/>
    <col min="15890" max="16128" width="10" style="1970"/>
    <col min="16129" max="16131" width="3.625" style="1970" customWidth="1"/>
    <col min="16132" max="16133" width="8.625" style="1970" customWidth="1"/>
    <col min="16134" max="16135" width="3.625" style="1970" customWidth="1"/>
    <col min="16136" max="16137" width="8.625" style="1970" customWidth="1"/>
    <col min="16138" max="16139" width="3.625" style="1970" customWidth="1"/>
    <col min="16140" max="16141" width="8.625" style="1970" customWidth="1"/>
    <col min="16142" max="16143" width="3.625" style="1970" customWidth="1"/>
    <col min="16144" max="16145" width="8.625" style="1970" customWidth="1"/>
    <col min="16146" max="16384" width="10" style="1970"/>
  </cols>
  <sheetData>
    <row r="1" spans="1:17" ht="18" customHeight="1">
      <c r="A1" s="1969" t="s">
        <v>1407</v>
      </c>
    </row>
    <row r="2" spans="1:17" ht="18" customHeight="1">
      <c r="A2" s="1969"/>
    </row>
    <row r="3" spans="1:17" s="1972" customFormat="1" ht="20.25" customHeight="1">
      <c r="A3" s="1971" t="s">
        <v>1408</v>
      </c>
      <c r="F3" s="1973"/>
      <c r="G3" s="1974"/>
      <c r="H3" s="1974"/>
      <c r="I3" s="1974"/>
      <c r="J3" s="1974"/>
      <c r="K3" s="1974"/>
    </row>
    <row r="4" spans="1:17" s="1975" customFormat="1" ht="15.95" customHeight="1">
      <c r="A4" s="2902" t="s">
        <v>180</v>
      </c>
      <c r="B4" s="2905" t="s">
        <v>1409</v>
      </c>
      <c r="C4" s="2906"/>
      <c r="D4" s="2906"/>
      <c r="E4" s="2907"/>
      <c r="F4" s="2905" t="s">
        <v>1410</v>
      </c>
      <c r="G4" s="2906"/>
      <c r="H4" s="2906"/>
      <c r="I4" s="2907"/>
      <c r="J4" s="2905" t="s">
        <v>1411</v>
      </c>
      <c r="K4" s="2906"/>
      <c r="L4" s="2906"/>
      <c r="M4" s="2907"/>
      <c r="N4" s="2905" t="s">
        <v>220</v>
      </c>
      <c r="O4" s="2906"/>
      <c r="P4" s="2906"/>
      <c r="Q4" s="2907"/>
    </row>
    <row r="5" spans="1:17" s="1975" customFormat="1" ht="15.95" customHeight="1">
      <c r="A5" s="2903"/>
      <c r="B5" s="2914" t="s">
        <v>1412</v>
      </c>
      <c r="C5" s="2908" t="s">
        <v>1413</v>
      </c>
      <c r="D5" s="2908" t="s">
        <v>1414</v>
      </c>
      <c r="E5" s="2911" t="s">
        <v>1415</v>
      </c>
      <c r="F5" s="2914" t="s">
        <v>1412</v>
      </c>
      <c r="G5" s="2908" t="s">
        <v>1413</v>
      </c>
      <c r="H5" s="2908" t="s">
        <v>1414</v>
      </c>
      <c r="I5" s="2911" t="s">
        <v>1415</v>
      </c>
      <c r="J5" s="2914" t="s">
        <v>1412</v>
      </c>
      <c r="K5" s="2908" t="s">
        <v>1413</v>
      </c>
      <c r="L5" s="2908" t="s">
        <v>1414</v>
      </c>
      <c r="M5" s="2911" t="s">
        <v>1415</v>
      </c>
      <c r="N5" s="2914" t="s">
        <v>1412</v>
      </c>
      <c r="O5" s="2908" t="s">
        <v>1413</v>
      </c>
      <c r="P5" s="2908" t="s">
        <v>1414</v>
      </c>
      <c r="Q5" s="2911" t="s">
        <v>1415</v>
      </c>
    </row>
    <row r="6" spans="1:17" s="1975" customFormat="1" ht="15.95" customHeight="1">
      <c r="A6" s="2903"/>
      <c r="B6" s="2915"/>
      <c r="C6" s="2909"/>
      <c r="D6" s="2909"/>
      <c r="E6" s="2912"/>
      <c r="F6" s="2915"/>
      <c r="G6" s="2909"/>
      <c r="H6" s="2909"/>
      <c r="I6" s="2912"/>
      <c r="J6" s="2915"/>
      <c r="K6" s="2909"/>
      <c r="L6" s="2909"/>
      <c r="M6" s="2912"/>
      <c r="N6" s="2915"/>
      <c r="O6" s="2909"/>
      <c r="P6" s="2909"/>
      <c r="Q6" s="2912"/>
    </row>
    <row r="7" spans="1:17" s="1975" customFormat="1" ht="15.95" customHeight="1">
      <c r="A7" s="2904"/>
      <c r="B7" s="2916"/>
      <c r="C7" s="2910"/>
      <c r="D7" s="2910"/>
      <c r="E7" s="2913"/>
      <c r="F7" s="2916"/>
      <c r="G7" s="2910"/>
      <c r="H7" s="2910"/>
      <c r="I7" s="2913"/>
      <c r="J7" s="2916"/>
      <c r="K7" s="2910"/>
      <c r="L7" s="2910"/>
      <c r="M7" s="2913"/>
      <c r="N7" s="2916"/>
      <c r="O7" s="2910"/>
      <c r="P7" s="2910"/>
      <c r="Q7" s="2913"/>
    </row>
    <row r="8" spans="1:17" ht="15.95" customHeight="1">
      <c r="A8" s="1976">
        <v>50</v>
      </c>
      <c r="B8" s="1977">
        <v>7</v>
      </c>
      <c r="C8" s="1978">
        <v>6</v>
      </c>
      <c r="D8" s="1978">
        <v>1709412</v>
      </c>
      <c r="E8" s="1979">
        <v>227977</v>
      </c>
      <c r="F8" s="1977">
        <v>13</v>
      </c>
      <c r="G8" s="1978">
        <v>13</v>
      </c>
      <c r="H8" s="1978">
        <v>989791</v>
      </c>
      <c r="I8" s="1979">
        <v>271000</v>
      </c>
      <c r="J8" s="1977">
        <v>2</v>
      </c>
      <c r="K8" s="1978">
        <v>2</v>
      </c>
      <c r="L8" s="1978">
        <v>6263</v>
      </c>
      <c r="M8" s="1979">
        <v>2227</v>
      </c>
      <c r="N8" s="1977">
        <v>22</v>
      </c>
      <c r="O8" s="1978">
        <v>21</v>
      </c>
      <c r="P8" s="1978">
        <v>2705466</v>
      </c>
      <c r="Q8" s="1979">
        <v>501204</v>
      </c>
    </row>
    <row r="9" spans="1:17" ht="15.95" customHeight="1">
      <c r="A9" s="1980">
        <v>51</v>
      </c>
      <c r="B9" s="1981">
        <v>7</v>
      </c>
      <c r="C9" s="1982">
        <v>7</v>
      </c>
      <c r="D9" s="1982">
        <v>2123899</v>
      </c>
      <c r="E9" s="1983">
        <v>413276</v>
      </c>
      <c r="F9" s="1981">
        <v>17</v>
      </c>
      <c r="G9" s="1982">
        <v>17</v>
      </c>
      <c r="H9" s="1982">
        <v>1476426</v>
      </c>
      <c r="I9" s="1983">
        <v>421400</v>
      </c>
      <c r="J9" s="1981">
        <v>2</v>
      </c>
      <c r="K9" s="1982">
        <v>2</v>
      </c>
      <c r="L9" s="1982">
        <v>1612</v>
      </c>
      <c r="M9" s="1983">
        <v>771</v>
      </c>
      <c r="N9" s="1981">
        <v>26</v>
      </c>
      <c r="O9" s="1982">
        <v>26</v>
      </c>
      <c r="P9" s="1982">
        <v>3601937</v>
      </c>
      <c r="Q9" s="1983">
        <v>835447</v>
      </c>
    </row>
    <row r="10" spans="1:17" ht="15.95" customHeight="1">
      <c r="A10" s="1980">
        <v>52</v>
      </c>
      <c r="B10" s="1981">
        <v>8</v>
      </c>
      <c r="C10" s="1982">
        <v>7</v>
      </c>
      <c r="D10" s="1982">
        <v>2701423</v>
      </c>
      <c r="E10" s="1983">
        <v>589857</v>
      </c>
      <c r="F10" s="1981">
        <v>14</v>
      </c>
      <c r="G10" s="1982">
        <v>16</v>
      </c>
      <c r="H10" s="1982">
        <v>1487036</v>
      </c>
      <c r="I10" s="1983">
        <v>486000</v>
      </c>
      <c r="J10" s="1981"/>
      <c r="K10" s="1982"/>
      <c r="L10" s="1982"/>
      <c r="M10" s="1983"/>
      <c r="N10" s="1981">
        <v>22</v>
      </c>
      <c r="O10" s="1982">
        <v>23</v>
      </c>
      <c r="P10" s="1982">
        <v>4188459</v>
      </c>
      <c r="Q10" s="1983">
        <v>1075857</v>
      </c>
    </row>
    <row r="11" spans="1:17" ht="15.95" customHeight="1">
      <c r="A11" s="1980">
        <v>53</v>
      </c>
      <c r="B11" s="1981">
        <v>6</v>
      </c>
      <c r="C11" s="1982">
        <v>5</v>
      </c>
      <c r="D11" s="1982">
        <v>3036382</v>
      </c>
      <c r="E11" s="1983">
        <v>671332</v>
      </c>
      <c r="F11" s="1981">
        <v>23</v>
      </c>
      <c r="G11" s="1982">
        <v>24</v>
      </c>
      <c r="H11" s="1982">
        <v>2102762</v>
      </c>
      <c r="I11" s="1983">
        <v>577041</v>
      </c>
      <c r="J11" s="1981"/>
      <c r="K11" s="1982"/>
      <c r="L11" s="1982"/>
      <c r="M11" s="1983"/>
      <c r="N11" s="1981">
        <v>29</v>
      </c>
      <c r="O11" s="1982">
        <v>29</v>
      </c>
      <c r="P11" s="1982">
        <v>5139144</v>
      </c>
      <c r="Q11" s="1983">
        <v>1248373</v>
      </c>
    </row>
    <row r="12" spans="1:17" ht="15.95" customHeight="1">
      <c r="A12" s="1984">
        <v>54</v>
      </c>
      <c r="B12" s="1985">
        <v>6</v>
      </c>
      <c r="C12" s="1986">
        <v>5</v>
      </c>
      <c r="D12" s="1986">
        <v>3439586</v>
      </c>
      <c r="E12" s="1987">
        <v>902724</v>
      </c>
      <c r="F12" s="1985">
        <v>26</v>
      </c>
      <c r="G12" s="1986">
        <v>28</v>
      </c>
      <c r="H12" s="1986">
        <v>2503910</v>
      </c>
      <c r="I12" s="1987">
        <v>724837</v>
      </c>
      <c r="J12" s="1985"/>
      <c r="K12" s="1986"/>
      <c r="L12" s="1986"/>
      <c r="M12" s="1987"/>
      <c r="N12" s="1985">
        <v>32</v>
      </c>
      <c r="O12" s="1986">
        <v>33</v>
      </c>
      <c r="P12" s="1986">
        <v>5943496</v>
      </c>
      <c r="Q12" s="1987">
        <v>1627561</v>
      </c>
    </row>
    <row r="13" spans="1:17" ht="15.95" customHeight="1">
      <c r="A13" s="1976">
        <v>55</v>
      </c>
      <c r="B13" s="1977">
        <v>6</v>
      </c>
      <c r="C13" s="1978">
        <v>5</v>
      </c>
      <c r="D13" s="1978">
        <v>3088075</v>
      </c>
      <c r="E13" s="1979">
        <v>969111</v>
      </c>
      <c r="F13" s="1977">
        <v>26</v>
      </c>
      <c r="G13" s="1978">
        <v>27</v>
      </c>
      <c r="H13" s="1978">
        <v>2701892</v>
      </c>
      <c r="I13" s="1979">
        <v>691133</v>
      </c>
      <c r="J13" s="1977"/>
      <c r="K13" s="1978"/>
      <c r="L13" s="1978"/>
      <c r="M13" s="1979"/>
      <c r="N13" s="1977">
        <v>32</v>
      </c>
      <c r="O13" s="1978">
        <v>32</v>
      </c>
      <c r="P13" s="1978">
        <v>5789967</v>
      </c>
      <c r="Q13" s="1979">
        <v>1660244</v>
      </c>
    </row>
    <row r="14" spans="1:17" ht="15.95" customHeight="1">
      <c r="A14" s="1980">
        <v>56</v>
      </c>
      <c r="B14" s="1981">
        <v>8</v>
      </c>
      <c r="C14" s="1982">
        <v>7</v>
      </c>
      <c r="D14" s="1982">
        <v>4492547</v>
      </c>
      <c r="E14" s="1983">
        <v>1228804</v>
      </c>
      <c r="F14" s="1981">
        <v>27</v>
      </c>
      <c r="G14" s="1982">
        <v>29</v>
      </c>
      <c r="H14" s="1982">
        <v>4009660</v>
      </c>
      <c r="I14" s="1983">
        <v>794131</v>
      </c>
      <c r="J14" s="1981">
        <v>10</v>
      </c>
      <c r="K14" s="1982">
        <v>12</v>
      </c>
      <c r="L14" s="1982">
        <v>109622</v>
      </c>
      <c r="M14" s="1983">
        <v>42127</v>
      </c>
      <c r="N14" s="1981">
        <v>45</v>
      </c>
      <c r="O14" s="1982">
        <v>48</v>
      </c>
      <c r="P14" s="1982">
        <v>8611829</v>
      </c>
      <c r="Q14" s="1983">
        <v>2065062</v>
      </c>
    </row>
    <row r="15" spans="1:17" ht="15.95" customHeight="1">
      <c r="A15" s="1980">
        <v>57</v>
      </c>
      <c r="B15" s="1981">
        <v>10</v>
      </c>
      <c r="C15" s="1982">
        <v>9</v>
      </c>
      <c r="D15" s="1982">
        <v>1896324</v>
      </c>
      <c r="E15" s="1983">
        <v>446759</v>
      </c>
      <c r="F15" s="1981">
        <v>35</v>
      </c>
      <c r="G15" s="1982">
        <v>43</v>
      </c>
      <c r="H15" s="1982">
        <v>3427214</v>
      </c>
      <c r="I15" s="1983">
        <v>981000</v>
      </c>
      <c r="J15" s="1981">
        <v>26</v>
      </c>
      <c r="K15" s="1982">
        <v>31</v>
      </c>
      <c r="L15" s="1982">
        <v>262671</v>
      </c>
      <c r="M15" s="1983">
        <v>118089</v>
      </c>
      <c r="N15" s="1981">
        <v>71</v>
      </c>
      <c r="O15" s="1982">
        <v>83</v>
      </c>
      <c r="P15" s="1982">
        <v>5586209</v>
      </c>
      <c r="Q15" s="1983">
        <v>1545848</v>
      </c>
    </row>
    <row r="16" spans="1:17" ht="15.95" customHeight="1">
      <c r="A16" s="1980">
        <v>58</v>
      </c>
      <c r="B16" s="1981">
        <v>8</v>
      </c>
      <c r="C16" s="1982">
        <v>7</v>
      </c>
      <c r="D16" s="1982">
        <v>2243063</v>
      </c>
      <c r="E16" s="1983">
        <v>552734</v>
      </c>
      <c r="F16" s="1981">
        <v>31</v>
      </c>
      <c r="G16" s="1982">
        <v>55</v>
      </c>
      <c r="H16" s="1982">
        <v>4100008</v>
      </c>
      <c r="I16" s="1983">
        <v>1234227</v>
      </c>
      <c r="J16" s="1981">
        <v>41</v>
      </c>
      <c r="K16" s="1982">
        <v>56</v>
      </c>
      <c r="L16" s="1982">
        <v>330896</v>
      </c>
      <c r="M16" s="1983">
        <v>136977</v>
      </c>
      <c r="N16" s="1981">
        <v>80</v>
      </c>
      <c r="O16" s="1982">
        <v>118</v>
      </c>
      <c r="P16" s="1982">
        <v>6673967</v>
      </c>
      <c r="Q16" s="1983">
        <v>1923938</v>
      </c>
    </row>
    <row r="17" spans="1:17" ht="15.95" customHeight="1">
      <c r="A17" s="1984">
        <v>59</v>
      </c>
      <c r="B17" s="1985">
        <v>8</v>
      </c>
      <c r="C17" s="1986">
        <v>7</v>
      </c>
      <c r="D17" s="1986">
        <v>2531521</v>
      </c>
      <c r="E17" s="1987">
        <v>742616</v>
      </c>
      <c r="F17" s="1985">
        <v>23</v>
      </c>
      <c r="G17" s="1986">
        <v>30</v>
      </c>
      <c r="H17" s="1986">
        <v>2499024</v>
      </c>
      <c r="I17" s="1987">
        <v>780339</v>
      </c>
      <c r="J17" s="1985">
        <v>16</v>
      </c>
      <c r="K17" s="1986">
        <v>26</v>
      </c>
      <c r="L17" s="1986">
        <v>226719</v>
      </c>
      <c r="M17" s="1987">
        <v>116645</v>
      </c>
      <c r="N17" s="1985">
        <v>47</v>
      </c>
      <c r="O17" s="1986">
        <v>63</v>
      </c>
      <c r="P17" s="1986">
        <v>5257264</v>
      </c>
      <c r="Q17" s="1987">
        <v>1639600</v>
      </c>
    </row>
    <row r="18" spans="1:17" ht="15.95" customHeight="1">
      <c r="A18" s="1976">
        <v>60</v>
      </c>
      <c r="B18" s="1977">
        <v>9</v>
      </c>
      <c r="C18" s="1978">
        <v>8</v>
      </c>
      <c r="D18" s="1978">
        <v>3126940</v>
      </c>
      <c r="E18" s="1979">
        <v>891495</v>
      </c>
      <c r="F18" s="1977">
        <v>24</v>
      </c>
      <c r="G18" s="1978">
        <v>35</v>
      </c>
      <c r="H18" s="1978">
        <v>2620423</v>
      </c>
      <c r="I18" s="1979">
        <v>744757</v>
      </c>
      <c r="J18" s="1977">
        <v>14</v>
      </c>
      <c r="K18" s="1978">
        <v>18</v>
      </c>
      <c r="L18" s="1978">
        <v>131447</v>
      </c>
      <c r="M18" s="1979">
        <v>68089.5</v>
      </c>
      <c r="N18" s="1977">
        <v>47</v>
      </c>
      <c r="O18" s="1978">
        <v>61</v>
      </c>
      <c r="P18" s="1978">
        <v>5878810</v>
      </c>
      <c r="Q18" s="1979">
        <v>1704341.5</v>
      </c>
    </row>
    <row r="19" spans="1:17" ht="15.95" customHeight="1">
      <c r="A19" s="1980">
        <v>61</v>
      </c>
      <c r="B19" s="1981">
        <v>5</v>
      </c>
      <c r="C19" s="1982">
        <v>5</v>
      </c>
      <c r="D19" s="1982">
        <v>2429841</v>
      </c>
      <c r="E19" s="1983">
        <v>882945</v>
      </c>
      <c r="F19" s="1981">
        <v>20</v>
      </c>
      <c r="G19" s="1982">
        <v>26</v>
      </c>
      <c r="H19" s="1982">
        <v>2905083</v>
      </c>
      <c r="I19" s="1983">
        <v>954731</v>
      </c>
      <c r="J19" s="1981">
        <v>5</v>
      </c>
      <c r="K19" s="1982">
        <v>5</v>
      </c>
      <c r="L19" s="1982">
        <v>18042</v>
      </c>
      <c r="M19" s="1983">
        <v>9021</v>
      </c>
      <c r="N19" s="1981">
        <v>30</v>
      </c>
      <c r="O19" s="1982">
        <v>36</v>
      </c>
      <c r="P19" s="1982">
        <v>5352966</v>
      </c>
      <c r="Q19" s="1983">
        <v>1846697</v>
      </c>
    </row>
    <row r="20" spans="1:17" ht="15.95" customHeight="1">
      <c r="A20" s="1980">
        <v>62</v>
      </c>
      <c r="B20" s="1981">
        <v>6</v>
      </c>
      <c r="C20" s="1982">
        <v>6</v>
      </c>
      <c r="D20" s="1982">
        <v>2629395</v>
      </c>
      <c r="E20" s="1983">
        <v>1179697</v>
      </c>
      <c r="F20" s="1981">
        <v>21</v>
      </c>
      <c r="G20" s="1982">
        <v>31</v>
      </c>
      <c r="H20" s="1982">
        <v>3142174</v>
      </c>
      <c r="I20" s="1983">
        <v>967654</v>
      </c>
      <c r="J20" s="1981">
        <v>1</v>
      </c>
      <c r="K20" s="1982">
        <v>1</v>
      </c>
      <c r="L20" s="1982">
        <v>133819</v>
      </c>
      <c r="M20" s="1983">
        <v>64256</v>
      </c>
      <c r="N20" s="1981">
        <v>28</v>
      </c>
      <c r="O20" s="1982">
        <v>38</v>
      </c>
      <c r="P20" s="1982">
        <v>5905388</v>
      </c>
      <c r="Q20" s="1983">
        <v>2211607</v>
      </c>
    </row>
    <row r="21" spans="1:17" ht="15.95" customHeight="1">
      <c r="A21" s="1980">
        <v>63</v>
      </c>
      <c r="B21" s="1981">
        <v>5</v>
      </c>
      <c r="C21" s="1982">
        <v>5</v>
      </c>
      <c r="D21" s="1982">
        <v>3308364</v>
      </c>
      <c r="E21" s="1983">
        <v>1529182</v>
      </c>
      <c r="F21" s="1981">
        <v>30</v>
      </c>
      <c r="G21" s="1982">
        <v>41</v>
      </c>
      <c r="H21" s="1982">
        <v>5569846</v>
      </c>
      <c r="I21" s="1983">
        <v>1721163</v>
      </c>
      <c r="J21" s="1981">
        <v>1</v>
      </c>
      <c r="K21" s="1982">
        <v>1</v>
      </c>
      <c r="L21" s="1982">
        <v>24567</v>
      </c>
      <c r="M21" s="1983">
        <v>7857</v>
      </c>
      <c r="N21" s="1981">
        <v>36</v>
      </c>
      <c r="O21" s="1982">
        <v>47</v>
      </c>
      <c r="P21" s="1982">
        <v>8902777</v>
      </c>
      <c r="Q21" s="1983">
        <v>3258202</v>
      </c>
    </row>
    <row r="22" spans="1:17" ht="15.95" customHeight="1">
      <c r="A22" s="1984" t="s">
        <v>200</v>
      </c>
      <c r="B22" s="1985">
        <v>6</v>
      </c>
      <c r="C22" s="1986">
        <v>6</v>
      </c>
      <c r="D22" s="1986">
        <v>4168488</v>
      </c>
      <c r="E22" s="1987">
        <v>1821994</v>
      </c>
      <c r="F22" s="1985">
        <v>32</v>
      </c>
      <c r="G22" s="1986">
        <v>50</v>
      </c>
      <c r="H22" s="1986">
        <v>6038334</v>
      </c>
      <c r="I22" s="1987">
        <v>1977848</v>
      </c>
      <c r="J22" s="1985">
        <v>1</v>
      </c>
      <c r="K22" s="1986">
        <v>1</v>
      </c>
      <c r="L22" s="1986">
        <v>213023</v>
      </c>
      <c r="M22" s="1987">
        <v>47790</v>
      </c>
      <c r="N22" s="1985">
        <v>39</v>
      </c>
      <c r="O22" s="1986">
        <v>57</v>
      </c>
      <c r="P22" s="1986">
        <v>10419845</v>
      </c>
      <c r="Q22" s="1987">
        <v>3847632</v>
      </c>
    </row>
    <row r="23" spans="1:17" ht="15.95" customHeight="1">
      <c r="A23" s="1976">
        <v>2</v>
      </c>
      <c r="B23" s="1977">
        <v>6</v>
      </c>
      <c r="C23" s="1978">
        <v>6</v>
      </c>
      <c r="D23" s="1978">
        <v>4540025</v>
      </c>
      <c r="E23" s="1979">
        <v>1611830</v>
      </c>
      <c r="F23" s="1977">
        <v>30</v>
      </c>
      <c r="G23" s="1978">
        <v>47</v>
      </c>
      <c r="H23" s="1978">
        <v>4935791</v>
      </c>
      <c r="I23" s="1979">
        <v>1873535</v>
      </c>
      <c r="J23" s="1977">
        <v>1</v>
      </c>
      <c r="K23" s="1978">
        <v>1</v>
      </c>
      <c r="L23" s="1978">
        <v>455413</v>
      </c>
      <c r="M23" s="1979">
        <v>50676</v>
      </c>
      <c r="N23" s="1977">
        <v>37</v>
      </c>
      <c r="O23" s="1978">
        <v>54</v>
      </c>
      <c r="P23" s="1978">
        <v>9931229</v>
      </c>
      <c r="Q23" s="1979">
        <v>3536041</v>
      </c>
    </row>
    <row r="24" spans="1:17" ht="15.95" customHeight="1">
      <c r="A24" s="1980">
        <v>3</v>
      </c>
      <c r="B24" s="1981">
        <v>11</v>
      </c>
      <c r="C24" s="1982">
        <v>11</v>
      </c>
      <c r="D24" s="1982">
        <v>4262851</v>
      </c>
      <c r="E24" s="1983">
        <v>1535450</v>
      </c>
      <c r="F24" s="1981">
        <v>25</v>
      </c>
      <c r="G24" s="1982">
        <v>42</v>
      </c>
      <c r="H24" s="1982">
        <v>3083506</v>
      </c>
      <c r="I24" s="1983">
        <v>1130041</v>
      </c>
      <c r="J24" s="1981">
        <v>2</v>
      </c>
      <c r="K24" s="1982">
        <v>3</v>
      </c>
      <c r="L24" s="1982">
        <v>120233</v>
      </c>
      <c r="M24" s="1983">
        <v>60116.5</v>
      </c>
      <c r="N24" s="1981">
        <v>38</v>
      </c>
      <c r="O24" s="1982">
        <v>56</v>
      </c>
      <c r="P24" s="1982">
        <v>7466590</v>
      </c>
      <c r="Q24" s="1983">
        <v>2725607.5</v>
      </c>
    </row>
    <row r="25" spans="1:17" ht="15.95" customHeight="1">
      <c r="A25" s="1980">
        <v>4</v>
      </c>
      <c r="B25" s="1981">
        <v>14</v>
      </c>
      <c r="C25" s="1982">
        <v>14</v>
      </c>
      <c r="D25" s="1982">
        <v>3456857</v>
      </c>
      <c r="E25" s="1983">
        <v>860924</v>
      </c>
      <c r="F25" s="1981">
        <v>35</v>
      </c>
      <c r="G25" s="1982">
        <v>54</v>
      </c>
      <c r="H25" s="1982">
        <v>5640951</v>
      </c>
      <c r="I25" s="1983">
        <v>1810878</v>
      </c>
      <c r="J25" s="1981">
        <v>1</v>
      </c>
      <c r="K25" s="1982">
        <v>1</v>
      </c>
      <c r="L25" s="1982">
        <v>2403</v>
      </c>
      <c r="M25" s="1983">
        <v>566</v>
      </c>
      <c r="N25" s="1981">
        <v>50</v>
      </c>
      <c r="O25" s="1982">
        <v>69</v>
      </c>
      <c r="P25" s="1982">
        <v>9100211</v>
      </c>
      <c r="Q25" s="1983">
        <v>2672368</v>
      </c>
    </row>
    <row r="26" spans="1:17" ht="15.95" customHeight="1">
      <c r="A26" s="1980">
        <v>5</v>
      </c>
      <c r="B26" s="1981">
        <v>15</v>
      </c>
      <c r="C26" s="1982">
        <v>16</v>
      </c>
      <c r="D26" s="1982">
        <v>2120574</v>
      </c>
      <c r="E26" s="1983">
        <v>565881</v>
      </c>
      <c r="F26" s="1981">
        <v>42</v>
      </c>
      <c r="G26" s="1982">
        <v>69</v>
      </c>
      <c r="H26" s="1982">
        <v>8501691</v>
      </c>
      <c r="I26" s="1983">
        <v>2456509</v>
      </c>
      <c r="J26" s="1981">
        <v>2</v>
      </c>
      <c r="K26" s="1982">
        <v>2</v>
      </c>
      <c r="L26" s="1982">
        <v>24107</v>
      </c>
      <c r="M26" s="1983">
        <v>10058</v>
      </c>
      <c r="N26" s="1981">
        <v>56</v>
      </c>
      <c r="O26" s="1982">
        <v>87</v>
      </c>
      <c r="P26" s="1982">
        <v>10646372</v>
      </c>
      <c r="Q26" s="1983">
        <v>3032448</v>
      </c>
    </row>
    <row r="27" spans="1:17" ht="15.95" customHeight="1">
      <c r="A27" s="1984">
        <v>6</v>
      </c>
      <c r="B27" s="1985">
        <v>12</v>
      </c>
      <c r="C27" s="1986">
        <v>13</v>
      </c>
      <c r="D27" s="1986">
        <v>1459500</v>
      </c>
      <c r="E27" s="1987">
        <v>412751</v>
      </c>
      <c r="F27" s="1985">
        <v>42</v>
      </c>
      <c r="G27" s="1986">
        <v>65</v>
      </c>
      <c r="H27" s="1986">
        <v>7773306</v>
      </c>
      <c r="I27" s="1987">
        <v>2119864</v>
      </c>
      <c r="J27" s="1985"/>
      <c r="K27" s="1986"/>
      <c r="L27" s="1986"/>
      <c r="M27" s="1987"/>
      <c r="N27" s="1985">
        <v>51</v>
      </c>
      <c r="O27" s="1986">
        <v>78</v>
      </c>
      <c r="P27" s="1986">
        <v>9232806</v>
      </c>
      <c r="Q27" s="1987">
        <v>2532615</v>
      </c>
    </row>
    <row r="28" spans="1:17" ht="15.95" customHeight="1">
      <c r="A28" s="1976">
        <v>7</v>
      </c>
      <c r="B28" s="1977">
        <v>11</v>
      </c>
      <c r="C28" s="1978">
        <v>11</v>
      </c>
      <c r="D28" s="1978">
        <v>958379</v>
      </c>
      <c r="E28" s="1979">
        <v>230490</v>
      </c>
      <c r="F28" s="1977">
        <v>39</v>
      </c>
      <c r="G28" s="1978">
        <v>54</v>
      </c>
      <c r="H28" s="1978">
        <v>7862458</v>
      </c>
      <c r="I28" s="1979">
        <v>2230358</v>
      </c>
      <c r="J28" s="1977">
        <v>8</v>
      </c>
      <c r="K28" s="1978">
        <v>11</v>
      </c>
      <c r="L28" s="1978">
        <v>279543</v>
      </c>
      <c r="M28" s="1979">
        <v>119190</v>
      </c>
      <c r="N28" s="1977">
        <v>53</v>
      </c>
      <c r="O28" s="1978">
        <v>76</v>
      </c>
      <c r="P28" s="1978">
        <v>9100380</v>
      </c>
      <c r="Q28" s="1979">
        <v>2580038</v>
      </c>
    </row>
    <row r="29" spans="1:17" ht="15.95" customHeight="1">
      <c r="A29" s="1980">
        <v>8</v>
      </c>
      <c r="B29" s="1981">
        <v>7</v>
      </c>
      <c r="C29" s="1982">
        <v>7</v>
      </c>
      <c r="D29" s="1982">
        <v>473741</v>
      </c>
      <c r="E29" s="1983">
        <v>113528</v>
      </c>
      <c r="F29" s="1981">
        <v>41</v>
      </c>
      <c r="G29" s="1982">
        <v>59</v>
      </c>
      <c r="H29" s="1982">
        <v>6277453</v>
      </c>
      <c r="I29" s="1983">
        <v>1636286</v>
      </c>
      <c r="J29" s="1981">
        <v>3</v>
      </c>
      <c r="K29" s="1982">
        <v>6</v>
      </c>
      <c r="L29" s="1982">
        <v>60347</v>
      </c>
      <c r="M29" s="1983">
        <v>22331</v>
      </c>
      <c r="N29" s="1981">
        <v>45</v>
      </c>
      <c r="O29" s="1982">
        <v>72</v>
      </c>
      <c r="P29" s="1982">
        <v>6811541</v>
      </c>
      <c r="Q29" s="1983">
        <v>1772145</v>
      </c>
    </row>
    <row r="30" spans="1:17" ht="15.95" customHeight="1">
      <c r="A30" s="1980">
        <v>9</v>
      </c>
      <c r="B30" s="1981">
        <v>7</v>
      </c>
      <c r="C30" s="1982">
        <v>7</v>
      </c>
      <c r="D30" s="1982">
        <v>601106</v>
      </c>
      <c r="E30" s="1983">
        <v>100528</v>
      </c>
      <c r="F30" s="1981">
        <v>40</v>
      </c>
      <c r="G30" s="1982">
        <v>61</v>
      </c>
      <c r="H30" s="1982">
        <v>7405818</v>
      </c>
      <c r="I30" s="1983">
        <v>1988263</v>
      </c>
      <c r="J30" s="1981"/>
      <c r="K30" s="1982"/>
      <c r="L30" s="1982"/>
      <c r="M30" s="1983"/>
      <c r="N30" s="1981">
        <v>47</v>
      </c>
      <c r="O30" s="1982">
        <v>68</v>
      </c>
      <c r="P30" s="1982">
        <v>8006924</v>
      </c>
      <c r="Q30" s="1983">
        <v>2088791</v>
      </c>
    </row>
    <row r="31" spans="1:17" ht="15.95" customHeight="1">
      <c r="A31" s="1980">
        <v>10</v>
      </c>
      <c r="B31" s="1981">
        <v>19</v>
      </c>
      <c r="C31" s="1982">
        <v>24</v>
      </c>
      <c r="D31" s="1982">
        <v>1886110</v>
      </c>
      <c r="E31" s="1983">
        <v>459455</v>
      </c>
      <c r="F31" s="1981">
        <v>47</v>
      </c>
      <c r="G31" s="1982">
        <v>80</v>
      </c>
      <c r="H31" s="1982">
        <v>8082480</v>
      </c>
      <c r="I31" s="1983">
        <v>2404265</v>
      </c>
      <c r="J31" s="1981">
        <v>1</v>
      </c>
      <c r="K31" s="1982">
        <v>1</v>
      </c>
      <c r="L31" s="1982">
        <v>21525</v>
      </c>
      <c r="M31" s="1983">
        <v>9512</v>
      </c>
      <c r="N31" s="1981">
        <v>61</v>
      </c>
      <c r="O31" s="1982">
        <v>105</v>
      </c>
      <c r="P31" s="1982">
        <f>D31+H31+L31</f>
        <v>9990115</v>
      </c>
      <c r="Q31" s="1983">
        <f>E31+I31+M31</f>
        <v>2873232</v>
      </c>
    </row>
    <row r="32" spans="1:17" ht="15.95" customHeight="1">
      <c r="A32" s="1984">
        <v>11</v>
      </c>
      <c r="B32" s="1985">
        <v>16</v>
      </c>
      <c r="C32" s="1986">
        <v>18</v>
      </c>
      <c r="D32" s="1986">
        <v>1486147</v>
      </c>
      <c r="E32" s="1987">
        <v>293493</v>
      </c>
      <c r="F32" s="1985">
        <v>36</v>
      </c>
      <c r="G32" s="1986">
        <v>58</v>
      </c>
      <c r="H32" s="1986">
        <v>5301963</v>
      </c>
      <c r="I32" s="1987">
        <v>1880076</v>
      </c>
      <c r="J32" s="1985">
        <v>3</v>
      </c>
      <c r="K32" s="1986">
        <v>3</v>
      </c>
      <c r="L32" s="1986">
        <v>55067</v>
      </c>
      <c r="M32" s="1987">
        <v>27534</v>
      </c>
      <c r="N32" s="1985">
        <f>B32+F32+J32</f>
        <v>55</v>
      </c>
      <c r="O32" s="1986">
        <f>C32+G32+K32</f>
        <v>79</v>
      </c>
      <c r="P32" s="1986">
        <f>D32+H32+L32</f>
        <v>6843177</v>
      </c>
      <c r="Q32" s="1987">
        <f>E32+I32+M32</f>
        <v>2201103</v>
      </c>
    </row>
    <row r="33" spans="1:19" ht="15.95" customHeight="1">
      <c r="A33" s="1976">
        <v>12</v>
      </c>
      <c r="B33" s="1977">
        <v>16</v>
      </c>
      <c r="C33" s="1978">
        <v>18</v>
      </c>
      <c r="D33" s="1978">
        <v>3239263</v>
      </c>
      <c r="E33" s="1979">
        <v>568880</v>
      </c>
      <c r="F33" s="1977">
        <v>33</v>
      </c>
      <c r="G33" s="1978">
        <v>50</v>
      </c>
      <c r="H33" s="1978">
        <v>5359947</v>
      </c>
      <c r="I33" s="1979">
        <v>1562946</v>
      </c>
      <c r="J33" s="1977">
        <v>5</v>
      </c>
      <c r="K33" s="1978">
        <v>8</v>
      </c>
      <c r="L33" s="1978">
        <v>44714</v>
      </c>
      <c r="M33" s="1979">
        <v>22355</v>
      </c>
      <c r="N33" s="1977">
        <f t="shared" ref="N33:Q48" si="0">+B33+F33+J33</f>
        <v>54</v>
      </c>
      <c r="O33" s="1978">
        <f t="shared" si="0"/>
        <v>76</v>
      </c>
      <c r="P33" s="1978">
        <f t="shared" si="0"/>
        <v>8643924</v>
      </c>
      <c r="Q33" s="1979">
        <f t="shared" si="0"/>
        <v>2154181</v>
      </c>
    </row>
    <row r="34" spans="1:19" ht="15.95" customHeight="1">
      <c r="A34" s="1980">
        <v>13</v>
      </c>
      <c r="B34" s="1981">
        <v>10</v>
      </c>
      <c r="C34" s="1982">
        <v>11</v>
      </c>
      <c r="D34" s="1982">
        <v>1569940</v>
      </c>
      <c r="E34" s="1983">
        <v>392485</v>
      </c>
      <c r="F34" s="1981">
        <v>30</v>
      </c>
      <c r="G34" s="1982">
        <v>43</v>
      </c>
      <c r="H34" s="1982">
        <v>4241323</v>
      </c>
      <c r="I34" s="1983">
        <v>1529965</v>
      </c>
      <c r="J34" s="1981">
        <v>3</v>
      </c>
      <c r="K34" s="1982">
        <v>4</v>
      </c>
      <c r="L34" s="1982">
        <v>21116</v>
      </c>
      <c r="M34" s="1983">
        <v>10558</v>
      </c>
      <c r="N34" s="1981">
        <f t="shared" si="0"/>
        <v>43</v>
      </c>
      <c r="O34" s="1982">
        <f t="shared" si="0"/>
        <v>58</v>
      </c>
      <c r="P34" s="1982">
        <f t="shared" si="0"/>
        <v>5832379</v>
      </c>
      <c r="Q34" s="1983">
        <f t="shared" si="0"/>
        <v>1933008</v>
      </c>
    </row>
    <row r="35" spans="1:19" ht="15.95" customHeight="1">
      <c r="A35" s="1980">
        <v>14</v>
      </c>
      <c r="B35" s="1981">
        <v>9</v>
      </c>
      <c r="C35" s="1982">
        <v>10</v>
      </c>
      <c r="D35" s="1982">
        <v>1232695</v>
      </c>
      <c r="E35" s="1983">
        <v>308173</v>
      </c>
      <c r="F35" s="1981">
        <v>26</v>
      </c>
      <c r="G35" s="1982">
        <v>37</v>
      </c>
      <c r="H35" s="1982">
        <v>3182245</v>
      </c>
      <c r="I35" s="1983">
        <v>1130898</v>
      </c>
      <c r="J35" s="1981"/>
      <c r="K35" s="1982"/>
      <c r="L35" s="1982"/>
      <c r="M35" s="1983"/>
      <c r="N35" s="1981">
        <f t="shared" si="0"/>
        <v>35</v>
      </c>
      <c r="O35" s="1982">
        <f t="shared" si="0"/>
        <v>47</v>
      </c>
      <c r="P35" s="1982">
        <f t="shared" si="0"/>
        <v>4414940</v>
      </c>
      <c r="Q35" s="1983">
        <f t="shared" si="0"/>
        <v>1439071</v>
      </c>
    </row>
    <row r="36" spans="1:19" ht="15.95" customHeight="1">
      <c r="A36" s="1980">
        <v>15</v>
      </c>
      <c r="B36" s="1981">
        <v>9</v>
      </c>
      <c r="C36" s="1982">
        <v>10</v>
      </c>
      <c r="D36" s="1982">
        <v>1086061</v>
      </c>
      <c r="E36" s="1983">
        <v>271515</v>
      </c>
      <c r="F36" s="1981">
        <v>27</v>
      </c>
      <c r="G36" s="1982">
        <v>38</v>
      </c>
      <c r="H36" s="1982">
        <v>2623027</v>
      </c>
      <c r="I36" s="1983">
        <v>919164</v>
      </c>
      <c r="J36" s="1981"/>
      <c r="K36" s="1982"/>
      <c r="L36" s="1982"/>
      <c r="M36" s="1983"/>
      <c r="N36" s="1981">
        <f t="shared" si="0"/>
        <v>36</v>
      </c>
      <c r="O36" s="1982">
        <f t="shared" si="0"/>
        <v>48</v>
      </c>
      <c r="P36" s="1982">
        <f t="shared" si="0"/>
        <v>3709088</v>
      </c>
      <c r="Q36" s="1983">
        <f t="shared" si="0"/>
        <v>1190679</v>
      </c>
    </row>
    <row r="37" spans="1:19" ht="15.95" customHeight="1">
      <c r="A37" s="1984">
        <v>16</v>
      </c>
      <c r="B37" s="1985">
        <v>9</v>
      </c>
      <c r="C37" s="1986">
        <v>10</v>
      </c>
      <c r="D37" s="1986">
        <v>631751</v>
      </c>
      <c r="E37" s="1987">
        <v>162632</v>
      </c>
      <c r="F37" s="1985">
        <v>24</v>
      </c>
      <c r="G37" s="1986">
        <v>28</v>
      </c>
      <c r="H37" s="1986">
        <v>2635254</v>
      </c>
      <c r="I37" s="1987">
        <v>956023</v>
      </c>
      <c r="J37" s="1985">
        <v>6</v>
      </c>
      <c r="K37" s="1986">
        <v>6</v>
      </c>
      <c r="L37" s="1986">
        <v>31017</v>
      </c>
      <c r="M37" s="1987">
        <v>15507</v>
      </c>
      <c r="N37" s="1985">
        <f t="shared" si="0"/>
        <v>39</v>
      </c>
      <c r="O37" s="1986">
        <f t="shared" si="0"/>
        <v>44</v>
      </c>
      <c r="P37" s="1986">
        <f t="shared" si="0"/>
        <v>3298022</v>
      </c>
      <c r="Q37" s="1987">
        <f t="shared" si="0"/>
        <v>1134162</v>
      </c>
    </row>
    <row r="38" spans="1:19" ht="15.95" customHeight="1">
      <c r="A38" s="1976">
        <v>17</v>
      </c>
      <c r="B38" s="1977">
        <v>6</v>
      </c>
      <c r="C38" s="1978">
        <v>8</v>
      </c>
      <c r="D38" s="1978">
        <v>622960</v>
      </c>
      <c r="E38" s="1979">
        <v>175120</v>
      </c>
      <c r="F38" s="1977">
        <v>15</v>
      </c>
      <c r="G38" s="1978">
        <v>19</v>
      </c>
      <c r="H38" s="1978">
        <v>1482276</v>
      </c>
      <c r="I38" s="1979">
        <v>537168</v>
      </c>
      <c r="J38" s="1977"/>
      <c r="K38" s="1978"/>
      <c r="L38" s="1978"/>
      <c r="M38" s="1979"/>
      <c r="N38" s="1977">
        <f t="shared" si="0"/>
        <v>21</v>
      </c>
      <c r="O38" s="1978">
        <f t="shared" si="0"/>
        <v>27</v>
      </c>
      <c r="P38" s="1978">
        <f t="shared" si="0"/>
        <v>2105236</v>
      </c>
      <c r="Q38" s="1979">
        <f t="shared" si="0"/>
        <v>712288</v>
      </c>
    </row>
    <row r="39" spans="1:19" s="1988" customFormat="1" ht="15.95" customHeight="1">
      <c r="A39" s="1980">
        <v>18</v>
      </c>
      <c r="B39" s="1981">
        <v>7</v>
      </c>
      <c r="C39" s="1982">
        <v>9</v>
      </c>
      <c r="D39" s="1982">
        <v>334144</v>
      </c>
      <c r="E39" s="1983">
        <v>89783</v>
      </c>
      <c r="F39" s="1981">
        <v>15</v>
      </c>
      <c r="G39" s="1982">
        <v>19</v>
      </c>
      <c r="H39" s="1982">
        <v>2039083</v>
      </c>
      <c r="I39" s="1983">
        <v>763959</v>
      </c>
      <c r="J39" s="1981">
        <v>8</v>
      </c>
      <c r="K39" s="1982">
        <v>8</v>
      </c>
      <c r="L39" s="1982">
        <v>26652</v>
      </c>
      <c r="M39" s="1983">
        <v>13324</v>
      </c>
      <c r="N39" s="1981">
        <f t="shared" si="0"/>
        <v>30</v>
      </c>
      <c r="O39" s="1982">
        <f t="shared" si="0"/>
        <v>36</v>
      </c>
      <c r="P39" s="1982">
        <f t="shared" si="0"/>
        <v>2399879</v>
      </c>
      <c r="Q39" s="1983">
        <f t="shared" si="0"/>
        <v>867066</v>
      </c>
    </row>
    <row r="40" spans="1:19" s="1988" customFormat="1" ht="15.95" customHeight="1">
      <c r="A40" s="1980">
        <v>19</v>
      </c>
      <c r="B40" s="1981">
        <v>4</v>
      </c>
      <c r="C40" s="1982">
        <v>5</v>
      </c>
      <c r="D40" s="1982">
        <v>272440</v>
      </c>
      <c r="E40" s="1983">
        <v>80080</v>
      </c>
      <c r="F40" s="1981">
        <v>9</v>
      </c>
      <c r="G40" s="1982">
        <v>11</v>
      </c>
      <c r="H40" s="1982">
        <v>1406316</v>
      </c>
      <c r="I40" s="1983">
        <v>468116</v>
      </c>
      <c r="J40" s="1981">
        <v>3</v>
      </c>
      <c r="K40" s="1982">
        <v>3</v>
      </c>
      <c r="L40" s="1982">
        <v>8631</v>
      </c>
      <c r="M40" s="1983">
        <v>4315</v>
      </c>
      <c r="N40" s="1981">
        <f t="shared" si="0"/>
        <v>16</v>
      </c>
      <c r="O40" s="1982">
        <f t="shared" si="0"/>
        <v>19</v>
      </c>
      <c r="P40" s="1982">
        <f t="shared" si="0"/>
        <v>1687387</v>
      </c>
      <c r="Q40" s="1983">
        <f t="shared" si="0"/>
        <v>552511</v>
      </c>
    </row>
    <row r="41" spans="1:19" s="1988" customFormat="1" ht="15.95" customHeight="1">
      <c r="A41" s="1980">
        <v>20</v>
      </c>
      <c r="B41" s="1981">
        <v>7</v>
      </c>
      <c r="C41" s="1982">
        <v>7</v>
      </c>
      <c r="D41" s="1982">
        <v>1200300</v>
      </c>
      <c r="E41" s="1983">
        <v>378242</v>
      </c>
      <c r="F41" s="1981">
        <v>9</v>
      </c>
      <c r="G41" s="1982">
        <v>11</v>
      </c>
      <c r="H41" s="1982">
        <v>1492306</v>
      </c>
      <c r="I41" s="1983">
        <v>469496</v>
      </c>
      <c r="J41" s="1981"/>
      <c r="K41" s="1982"/>
      <c r="L41" s="1982"/>
      <c r="M41" s="1983"/>
      <c r="N41" s="1981">
        <f t="shared" si="0"/>
        <v>16</v>
      </c>
      <c r="O41" s="1982">
        <f t="shared" si="0"/>
        <v>18</v>
      </c>
      <c r="P41" s="1982">
        <f t="shared" si="0"/>
        <v>2692606</v>
      </c>
      <c r="Q41" s="1983">
        <f t="shared" si="0"/>
        <v>847738</v>
      </c>
    </row>
    <row r="42" spans="1:19" s="1988" customFormat="1" ht="15.95" customHeight="1">
      <c r="A42" s="1984">
        <v>21</v>
      </c>
      <c r="B42" s="1985">
        <v>11</v>
      </c>
      <c r="C42" s="1986">
        <v>13</v>
      </c>
      <c r="D42" s="1986">
        <v>1099691</v>
      </c>
      <c r="E42" s="1987">
        <v>287577</v>
      </c>
      <c r="F42" s="1985">
        <v>14</v>
      </c>
      <c r="G42" s="1986">
        <v>16</v>
      </c>
      <c r="H42" s="1986">
        <v>1501270</v>
      </c>
      <c r="I42" s="1987">
        <v>418887</v>
      </c>
      <c r="J42" s="1985">
        <v>1</v>
      </c>
      <c r="K42" s="1986">
        <v>1</v>
      </c>
      <c r="L42" s="1986">
        <v>1940</v>
      </c>
      <c r="M42" s="1987">
        <v>923.81</v>
      </c>
      <c r="N42" s="1985">
        <v>22</v>
      </c>
      <c r="O42" s="1986">
        <v>30</v>
      </c>
      <c r="P42" s="1986">
        <f t="shared" si="0"/>
        <v>2602901</v>
      </c>
      <c r="Q42" s="1987">
        <f t="shared" si="0"/>
        <v>707387.81</v>
      </c>
    </row>
    <row r="43" spans="1:19" s="1988" customFormat="1" ht="15.95" customHeight="1">
      <c r="A43" s="1976">
        <v>22</v>
      </c>
      <c r="B43" s="1977">
        <v>14</v>
      </c>
      <c r="C43" s="1978">
        <v>19</v>
      </c>
      <c r="D43" s="1978">
        <v>1309900</v>
      </c>
      <c r="E43" s="1979">
        <v>382165</v>
      </c>
      <c r="F43" s="1977">
        <v>13</v>
      </c>
      <c r="G43" s="1978">
        <v>15</v>
      </c>
      <c r="H43" s="1978">
        <v>1148812</v>
      </c>
      <c r="I43" s="1979">
        <v>336385</v>
      </c>
      <c r="J43" s="1977"/>
      <c r="K43" s="1978"/>
      <c r="L43" s="1978"/>
      <c r="M43" s="1979"/>
      <c r="N43" s="1977">
        <v>22</v>
      </c>
      <c r="O43" s="1978">
        <v>34</v>
      </c>
      <c r="P43" s="1978">
        <f t="shared" si="0"/>
        <v>2458712</v>
      </c>
      <c r="Q43" s="1979">
        <f t="shared" si="0"/>
        <v>718550</v>
      </c>
    </row>
    <row r="44" spans="1:19" s="1988" customFormat="1" ht="15.95" customHeight="1">
      <c r="A44" s="1980">
        <v>23</v>
      </c>
      <c r="B44" s="1981">
        <v>13</v>
      </c>
      <c r="C44" s="1982">
        <v>17</v>
      </c>
      <c r="D44" s="1982">
        <v>1399657.5</v>
      </c>
      <c r="E44" s="1983">
        <v>436432</v>
      </c>
      <c r="F44" s="1981">
        <v>15</v>
      </c>
      <c r="G44" s="1982">
        <v>16</v>
      </c>
      <c r="H44" s="1982">
        <v>1128836.25</v>
      </c>
      <c r="I44" s="1983">
        <v>354830</v>
      </c>
      <c r="J44" s="1981">
        <v>1</v>
      </c>
      <c r="K44" s="1982">
        <v>4</v>
      </c>
      <c r="L44" s="1982">
        <v>191976.97399999999</v>
      </c>
      <c r="M44" s="1983">
        <v>168875</v>
      </c>
      <c r="N44" s="1981">
        <v>23</v>
      </c>
      <c r="O44" s="1982">
        <f>+C44+G44+K44</f>
        <v>37</v>
      </c>
      <c r="P44" s="1982">
        <f t="shared" si="0"/>
        <v>2720470.7239999999</v>
      </c>
      <c r="Q44" s="1983">
        <f t="shared" si="0"/>
        <v>960137</v>
      </c>
    </row>
    <row r="45" spans="1:19" s="1988" customFormat="1" ht="15.95" customHeight="1">
      <c r="A45" s="1980">
        <v>24</v>
      </c>
      <c r="B45" s="1981">
        <v>8</v>
      </c>
      <c r="C45" s="1982">
        <v>14</v>
      </c>
      <c r="D45" s="1982">
        <v>856182</v>
      </c>
      <c r="E45" s="1983">
        <v>249687</v>
      </c>
      <c r="F45" s="1981">
        <v>19</v>
      </c>
      <c r="G45" s="1982">
        <v>20</v>
      </c>
      <c r="H45" s="1982">
        <v>1764689.8</v>
      </c>
      <c r="I45" s="1983">
        <v>559083</v>
      </c>
      <c r="J45" s="1981">
        <v>1</v>
      </c>
      <c r="K45" s="1982">
        <v>1</v>
      </c>
      <c r="L45" s="1982">
        <v>3522.75</v>
      </c>
      <c r="M45" s="1983">
        <v>1761</v>
      </c>
      <c r="N45" s="1981">
        <v>22</v>
      </c>
      <c r="O45" s="1982">
        <f t="shared" ref="O45:O50" si="1">C45+G45+K45</f>
        <v>35</v>
      </c>
      <c r="P45" s="1982">
        <f t="shared" si="0"/>
        <v>2624394.5499999998</v>
      </c>
      <c r="Q45" s="1983">
        <f t="shared" si="0"/>
        <v>810531</v>
      </c>
    </row>
    <row r="46" spans="1:19" s="1988" customFormat="1" ht="15.95" customHeight="1">
      <c r="A46" s="1980">
        <v>25</v>
      </c>
      <c r="B46" s="1981">
        <v>6</v>
      </c>
      <c r="C46" s="1982">
        <v>11</v>
      </c>
      <c r="D46" s="1982">
        <v>819654</v>
      </c>
      <c r="E46" s="1983">
        <v>234961</v>
      </c>
      <c r="F46" s="1981">
        <v>18</v>
      </c>
      <c r="G46" s="1982">
        <v>21</v>
      </c>
      <c r="H46" s="1982">
        <v>1110063</v>
      </c>
      <c r="I46" s="1983">
        <v>321479</v>
      </c>
      <c r="J46" s="1981">
        <v>2</v>
      </c>
      <c r="K46" s="1982">
        <v>2</v>
      </c>
      <c r="L46" s="1982">
        <v>26692</v>
      </c>
      <c r="M46" s="1983">
        <v>13346</v>
      </c>
      <c r="N46" s="1981">
        <v>22</v>
      </c>
      <c r="O46" s="1982">
        <f t="shared" si="1"/>
        <v>34</v>
      </c>
      <c r="P46" s="1982">
        <f t="shared" si="0"/>
        <v>1956409</v>
      </c>
      <c r="Q46" s="1983">
        <f t="shared" si="0"/>
        <v>569786</v>
      </c>
      <c r="S46" s="1988" t="s">
        <v>1416</v>
      </c>
    </row>
    <row r="47" spans="1:19" s="1988" customFormat="1" ht="15.95" customHeight="1">
      <c r="A47" s="1989">
        <v>26</v>
      </c>
      <c r="B47" s="1990">
        <v>8</v>
      </c>
      <c r="C47" s="1991">
        <v>10</v>
      </c>
      <c r="D47" s="1991">
        <f>436708+107313</f>
        <v>544021</v>
      </c>
      <c r="E47" s="1992">
        <f>112381+35771</f>
        <v>148152</v>
      </c>
      <c r="F47" s="1990">
        <v>16</v>
      </c>
      <c r="G47" s="1991">
        <v>17</v>
      </c>
      <c r="H47" s="1991">
        <f>629449+87480</f>
        <v>716929</v>
      </c>
      <c r="I47" s="1992">
        <f>202875+29160</f>
        <v>232035</v>
      </c>
      <c r="J47" s="1990">
        <v>5</v>
      </c>
      <c r="K47" s="1991">
        <v>5</v>
      </c>
      <c r="L47" s="1991">
        <f>46283+15975</f>
        <v>62258</v>
      </c>
      <c r="M47" s="1992">
        <f>7978+24040</f>
        <v>32018</v>
      </c>
      <c r="N47" s="1990">
        <v>22</v>
      </c>
      <c r="O47" s="1991">
        <f t="shared" si="1"/>
        <v>32</v>
      </c>
      <c r="P47" s="1991">
        <f t="shared" si="0"/>
        <v>1323208</v>
      </c>
      <c r="Q47" s="1992">
        <f t="shared" si="0"/>
        <v>412205</v>
      </c>
      <c r="S47" s="1988" t="s">
        <v>1416</v>
      </c>
    </row>
    <row r="48" spans="1:19" s="1988" customFormat="1" ht="15.95" customHeight="1">
      <c r="A48" s="1980">
        <v>27</v>
      </c>
      <c r="B48" s="1993">
        <v>6</v>
      </c>
      <c r="C48" s="1994">
        <v>7</v>
      </c>
      <c r="D48" s="1994">
        <v>322583</v>
      </c>
      <c r="E48" s="1995">
        <f>93674+11214</f>
        <v>104888</v>
      </c>
      <c r="F48" s="1993">
        <v>14</v>
      </c>
      <c r="G48" s="1994">
        <v>14</v>
      </c>
      <c r="H48" s="1994">
        <v>725010</v>
      </c>
      <c r="I48" s="1995">
        <v>229440</v>
      </c>
      <c r="J48" s="1993">
        <v>3</v>
      </c>
      <c r="K48" s="1994">
        <v>3</v>
      </c>
      <c r="L48" s="1994">
        <f>7916+52936</f>
        <v>60852</v>
      </c>
      <c r="M48" s="1995">
        <f>3958+30689</f>
        <v>34647</v>
      </c>
      <c r="N48" s="1993">
        <f>+B48+F48+J48</f>
        <v>23</v>
      </c>
      <c r="O48" s="1994">
        <f t="shared" si="1"/>
        <v>24</v>
      </c>
      <c r="P48" s="1994">
        <f t="shared" si="0"/>
        <v>1108445</v>
      </c>
      <c r="Q48" s="1995">
        <f t="shared" si="0"/>
        <v>368975</v>
      </c>
      <c r="S48" s="1988" t="s">
        <v>1416</v>
      </c>
    </row>
    <row r="49" spans="1:19" s="1988" customFormat="1" ht="15.95" customHeight="1">
      <c r="A49" s="1984">
        <v>28</v>
      </c>
      <c r="B49" s="1996">
        <v>5</v>
      </c>
      <c r="C49" s="1997">
        <v>5</v>
      </c>
      <c r="D49" s="1997">
        <v>297290</v>
      </c>
      <c r="E49" s="1998">
        <v>83438</v>
      </c>
      <c r="F49" s="1996">
        <v>2</v>
      </c>
      <c r="G49" s="1997">
        <v>3</v>
      </c>
      <c r="H49" s="1997">
        <v>228347</v>
      </c>
      <c r="I49" s="1998">
        <v>64390</v>
      </c>
      <c r="J49" s="1996"/>
      <c r="K49" s="1997"/>
      <c r="L49" s="1997"/>
      <c r="M49" s="1998"/>
      <c r="N49" s="1996">
        <f>+B49+F49+J49</f>
        <v>7</v>
      </c>
      <c r="O49" s="1997">
        <f t="shared" si="1"/>
        <v>8</v>
      </c>
      <c r="P49" s="1997">
        <f t="shared" ref="P49:Q50" si="2">+D49+H49+L49</f>
        <v>525637</v>
      </c>
      <c r="Q49" s="1998">
        <f t="shared" si="2"/>
        <v>147828</v>
      </c>
      <c r="S49" s="1988" t="s">
        <v>1416</v>
      </c>
    </row>
    <row r="50" spans="1:19" s="1988" customFormat="1" ht="15.95" customHeight="1">
      <c r="A50" s="1999">
        <v>29</v>
      </c>
      <c r="B50" s="2000">
        <v>1</v>
      </c>
      <c r="C50" s="2001">
        <v>1</v>
      </c>
      <c r="D50" s="2001">
        <v>183000</v>
      </c>
      <c r="E50" s="2002">
        <v>45750</v>
      </c>
      <c r="F50" s="2000">
        <v>13</v>
      </c>
      <c r="G50" s="2001">
        <v>13</v>
      </c>
      <c r="H50" s="2001">
        <v>1172545</v>
      </c>
      <c r="I50" s="2002">
        <v>350174</v>
      </c>
      <c r="J50" s="2000"/>
      <c r="K50" s="2001"/>
      <c r="L50" s="2001"/>
      <c r="M50" s="2002"/>
      <c r="N50" s="2000">
        <f>+B50+F50+J50</f>
        <v>14</v>
      </c>
      <c r="O50" s="2001">
        <f t="shared" si="1"/>
        <v>14</v>
      </c>
      <c r="P50" s="2001">
        <f t="shared" si="2"/>
        <v>1355545</v>
      </c>
      <c r="Q50" s="2002">
        <f t="shared" si="2"/>
        <v>395924</v>
      </c>
      <c r="S50" s="1988" t="s">
        <v>1416</v>
      </c>
    </row>
  </sheetData>
  <mergeCells count="21">
    <mergeCell ref="N4:Q4"/>
    <mergeCell ref="B5:B7"/>
    <mergeCell ref="C5:C7"/>
    <mergeCell ref="D5:D7"/>
    <mergeCell ref="E5:E7"/>
    <mergeCell ref="F5:F7"/>
    <mergeCell ref="L5:L7"/>
    <mergeCell ref="N5:N7"/>
    <mergeCell ref="O5:O7"/>
    <mergeCell ref="P5:P7"/>
    <mergeCell ref="Q5:Q7"/>
    <mergeCell ref="A4:A7"/>
    <mergeCell ref="B4:E4"/>
    <mergeCell ref="F4:I4"/>
    <mergeCell ref="J4:M4"/>
    <mergeCell ref="G5:G7"/>
    <mergeCell ref="H5:H7"/>
    <mergeCell ref="I5:I7"/>
    <mergeCell ref="J5:J7"/>
    <mergeCell ref="K5:K7"/>
    <mergeCell ref="M5:M7"/>
  </mergeCells>
  <phoneticPr fontId="4"/>
  <printOptions gridLinesSet="0"/>
  <pageMargins left="0.78740157480314965" right="0.19685039370078741" top="0.59055118110236227" bottom="0.59055118110236227" header="0.43307086614173229" footer="0.27559055118110237"/>
  <pageSetup paperSize="9" scale="90" orientation="portrait" horizontalDpi="300" verticalDpi="30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view="pageBreakPreview" zoomScaleNormal="75" zoomScaleSheetLayoutView="100" workbookViewId="0">
      <pane ySplit="2" topLeftCell="A3" activePane="bottomLeft" state="frozen"/>
      <selection pane="bottomLeft" activeCell="H17" sqref="H17"/>
    </sheetView>
  </sheetViews>
  <sheetFormatPr defaultColWidth="10" defaultRowHeight="18" customHeight="1"/>
  <cols>
    <col min="1" max="1" width="3.625" style="2019" customWidth="1"/>
    <col min="2" max="3" width="3.625" style="2005" customWidth="1"/>
    <col min="4" max="5" width="8.625" style="2005" customWidth="1"/>
    <col min="6" max="7" width="3.625" style="2005" customWidth="1"/>
    <col min="8" max="9" width="8.625" style="2005" customWidth="1"/>
    <col min="10" max="11" width="3.625" style="2005" customWidth="1"/>
    <col min="12" max="13" width="8.625" style="2005" customWidth="1"/>
    <col min="14" max="15" width="3.625" style="2005" customWidth="1"/>
    <col min="16" max="17" width="8.625" style="2005" customWidth="1"/>
    <col min="18" max="256" width="10" style="2005"/>
    <col min="257" max="259" width="3.625" style="2005" customWidth="1"/>
    <col min="260" max="261" width="8.625" style="2005" customWidth="1"/>
    <col min="262" max="263" width="3.625" style="2005" customWidth="1"/>
    <col min="264" max="265" width="8.625" style="2005" customWidth="1"/>
    <col min="266" max="267" width="3.625" style="2005" customWidth="1"/>
    <col min="268" max="269" width="8.625" style="2005" customWidth="1"/>
    <col min="270" max="271" width="3.625" style="2005" customWidth="1"/>
    <col min="272" max="273" width="8.625" style="2005" customWidth="1"/>
    <col min="274" max="512" width="10" style="2005"/>
    <col min="513" max="515" width="3.625" style="2005" customWidth="1"/>
    <col min="516" max="517" width="8.625" style="2005" customWidth="1"/>
    <col min="518" max="519" width="3.625" style="2005" customWidth="1"/>
    <col min="520" max="521" width="8.625" style="2005" customWidth="1"/>
    <col min="522" max="523" width="3.625" style="2005" customWidth="1"/>
    <col min="524" max="525" width="8.625" style="2005" customWidth="1"/>
    <col min="526" max="527" width="3.625" style="2005" customWidth="1"/>
    <col min="528" max="529" width="8.625" style="2005" customWidth="1"/>
    <col min="530" max="768" width="10" style="2005"/>
    <col min="769" max="771" width="3.625" style="2005" customWidth="1"/>
    <col min="772" max="773" width="8.625" style="2005" customWidth="1"/>
    <col min="774" max="775" width="3.625" style="2005" customWidth="1"/>
    <col min="776" max="777" width="8.625" style="2005" customWidth="1"/>
    <col min="778" max="779" width="3.625" style="2005" customWidth="1"/>
    <col min="780" max="781" width="8.625" style="2005" customWidth="1"/>
    <col min="782" max="783" width="3.625" style="2005" customWidth="1"/>
    <col min="784" max="785" width="8.625" style="2005" customWidth="1"/>
    <col min="786" max="1024" width="10" style="2005"/>
    <col min="1025" max="1027" width="3.625" style="2005" customWidth="1"/>
    <col min="1028" max="1029" width="8.625" style="2005" customWidth="1"/>
    <col min="1030" max="1031" width="3.625" style="2005" customWidth="1"/>
    <col min="1032" max="1033" width="8.625" style="2005" customWidth="1"/>
    <col min="1034" max="1035" width="3.625" style="2005" customWidth="1"/>
    <col min="1036" max="1037" width="8.625" style="2005" customWidth="1"/>
    <col min="1038" max="1039" width="3.625" style="2005" customWidth="1"/>
    <col min="1040" max="1041" width="8.625" style="2005" customWidth="1"/>
    <col min="1042" max="1280" width="10" style="2005"/>
    <col min="1281" max="1283" width="3.625" style="2005" customWidth="1"/>
    <col min="1284" max="1285" width="8.625" style="2005" customWidth="1"/>
    <col min="1286" max="1287" width="3.625" style="2005" customWidth="1"/>
    <col min="1288" max="1289" width="8.625" style="2005" customWidth="1"/>
    <col min="1290" max="1291" width="3.625" style="2005" customWidth="1"/>
    <col min="1292" max="1293" width="8.625" style="2005" customWidth="1"/>
    <col min="1294" max="1295" width="3.625" style="2005" customWidth="1"/>
    <col min="1296" max="1297" width="8.625" style="2005" customWidth="1"/>
    <col min="1298" max="1536" width="10" style="2005"/>
    <col min="1537" max="1539" width="3.625" style="2005" customWidth="1"/>
    <col min="1540" max="1541" width="8.625" style="2005" customWidth="1"/>
    <col min="1542" max="1543" width="3.625" style="2005" customWidth="1"/>
    <col min="1544" max="1545" width="8.625" style="2005" customWidth="1"/>
    <col min="1546" max="1547" width="3.625" style="2005" customWidth="1"/>
    <col min="1548" max="1549" width="8.625" style="2005" customWidth="1"/>
    <col min="1550" max="1551" width="3.625" style="2005" customWidth="1"/>
    <col min="1552" max="1553" width="8.625" style="2005" customWidth="1"/>
    <col min="1554" max="1792" width="10" style="2005"/>
    <col min="1793" max="1795" width="3.625" style="2005" customWidth="1"/>
    <col min="1796" max="1797" width="8.625" style="2005" customWidth="1"/>
    <col min="1798" max="1799" width="3.625" style="2005" customWidth="1"/>
    <col min="1800" max="1801" width="8.625" style="2005" customWidth="1"/>
    <col min="1802" max="1803" width="3.625" style="2005" customWidth="1"/>
    <col min="1804" max="1805" width="8.625" style="2005" customWidth="1"/>
    <col min="1806" max="1807" width="3.625" style="2005" customWidth="1"/>
    <col min="1808" max="1809" width="8.625" style="2005" customWidth="1"/>
    <col min="1810" max="2048" width="10" style="2005"/>
    <col min="2049" max="2051" width="3.625" style="2005" customWidth="1"/>
    <col min="2052" max="2053" width="8.625" style="2005" customWidth="1"/>
    <col min="2054" max="2055" width="3.625" style="2005" customWidth="1"/>
    <col min="2056" max="2057" width="8.625" style="2005" customWidth="1"/>
    <col min="2058" max="2059" width="3.625" style="2005" customWidth="1"/>
    <col min="2060" max="2061" width="8.625" style="2005" customWidth="1"/>
    <col min="2062" max="2063" width="3.625" style="2005" customWidth="1"/>
    <col min="2064" max="2065" width="8.625" style="2005" customWidth="1"/>
    <col min="2066" max="2304" width="10" style="2005"/>
    <col min="2305" max="2307" width="3.625" style="2005" customWidth="1"/>
    <col min="2308" max="2309" width="8.625" style="2005" customWidth="1"/>
    <col min="2310" max="2311" width="3.625" style="2005" customWidth="1"/>
    <col min="2312" max="2313" width="8.625" style="2005" customWidth="1"/>
    <col min="2314" max="2315" width="3.625" style="2005" customWidth="1"/>
    <col min="2316" max="2317" width="8.625" style="2005" customWidth="1"/>
    <col min="2318" max="2319" width="3.625" style="2005" customWidth="1"/>
    <col min="2320" max="2321" width="8.625" style="2005" customWidth="1"/>
    <col min="2322" max="2560" width="10" style="2005"/>
    <col min="2561" max="2563" width="3.625" style="2005" customWidth="1"/>
    <col min="2564" max="2565" width="8.625" style="2005" customWidth="1"/>
    <col min="2566" max="2567" width="3.625" style="2005" customWidth="1"/>
    <col min="2568" max="2569" width="8.625" style="2005" customWidth="1"/>
    <col min="2570" max="2571" width="3.625" style="2005" customWidth="1"/>
    <col min="2572" max="2573" width="8.625" style="2005" customWidth="1"/>
    <col min="2574" max="2575" width="3.625" style="2005" customWidth="1"/>
    <col min="2576" max="2577" width="8.625" style="2005" customWidth="1"/>
    <col min="2578" max="2816" width="10" style="2005"/>
    <col min="2817" max="2819" width="3.625" style="2005" customWidth="1"/>
    <col min="2820" max="2821" width="8.625" style="2005" customWidth="1"/>
    <col min="2822" max="2823" width="3.625" style="2005" customWidth="1"/>
    <col min="2824" max="2825" width="8.625" style="2005" customWidth="1"/>
    <col min="2826" max="2827" width="3.625" style="2005" customWidth="1"/>
    <col min="2828" max="2829" width="8.625" style="2005" customWidth="1"/>
    <col min="2830" max="2831" width="3.625" style="2005" customWidth="1"/>
    <col min="2832" max="2833" width="8.625" style="2005" customWidth="1"/>
    <col min="2834" max="3072" width="10" style="2005"/>
    <col min="3073" max="3075" width="3.625" style="2005" customWidth="1"/>
    <col min="3076" max="3077" width="8.625" style="2005" customWidth="1"/>
    <col min="3078" max="3079" width="3.625" style="2005" customWidth="1"/>
    <col min="3080" max="3081" width="8.625" style="2005" customWidth="1"/>
    <col min="3082" max="3083" width="3.625" style="2005" customWidth="1"/>
    <col min="3084" max="3085" width="8.625" style="2005" customWidth="1"/>
    <col min="3086" max="3087" width="3.625" style="2005" customWidth="1"/>
    <col min="3088" max="3089" width="8.625" style="2005" customWidth="1"/>
    <col min="3090" max="3328" width="10" style="2005"/>
    <col min="3329" max="3331" width="3.625" style="2005" customWidth="1"/>
    <col min="3332" max="3333" width="8.625" style="2005" customWidth="1"/>
    <col min="3334" max="3335" width="3.625" style="2005" customWidth="1"/>
    <col min="3336" max="3337" width="8.625" style="2005" customWidth="1"/>
    <col min="3338" max="3339" width="3.625" style="2005" customWidth="1"/>
    <col min="3340" max="3341" width="8.625" style="2005" customWidth="1"/>
    <col min="3342" max="3343" width="3.625" style="2005" customWidth="1"/>
    <col min="3344" max="3345" width="8.625" style="2005" customWidth="1"/>
    <col min="3346" max="3584" width="10" style="2005"/>
    <col min="3585" max="3587" width="3.625" style="2005" customWidth="1"/>
    <col min="3588" max="3589" width="8.625" style="2005" customWidth="1"/>
    <col min="3590" max="3591" width="3.625" style="2005" customWidth="1"/>
    <col min="3592" max="3593" width="8.625" style="2005" customWidth="1"/>
    <col min="3594" max="3595" width="3.625" style="2005" customWidth="1"/>
    <col min="3596" max="3597" width="8.625" style="2005" customWidth="1"/>
    <col min="3598" max="3599" width="3.625" style="2005" customWidth="1"/>
    <col min="3600" max="3601" width="8.625" style="2005" customWidth="1"/>
    <col min="3602" max="3840" width="10" style="2005"/>
    <col min="3841" max="3843" width="3.625" style="2005" customWidth="1"/>
    <col min="3844" max="3845" width="8.625" style="2005" customWidth="1"/>
    <col min="3846" max="3847" width="3.625" style="2005" customWidth="1"/>
    <col min="3848" max="3849" width="8.625" style="2005" customWidth="1"/>
    <col min="3850" max="3851" width="3.625" style="2005" customWidth="1"/>
    <col min="3852" max="3853" width="8.625" style="2005" customWidth="1"/>
    <col min="3854" max="3855" width="3.625" style="2005" customWidth="1"/>
    <col min="3856" max="3857" width="8.625" style="2005" customWidth="1"/>
    <col min="3858" max="4096" width="10" style="2005"/>
    <col min="4097" max="4099" width="3.625" style="2005" customWidth="1"/>
    <col min="4100" max="4101" width="8.625" style="2005" customWidth="1"/>
    <col min="4102" max="4103" width="3.625" style="2005" customWidth="1"/>
    <col min="4104" max="4105" width="8.625" style="2005" customWidth="1"/>
    <col min="4106" max="4107" width="3.625" style="2005" customWidth="1"/>
    <col min="4108" max="4109" width="8.625" style="2005" customWidth="1"/>
    <col min="4110" max="4111" width="3.625" style="2005" customWidth="1"/>
    <col min="4112" max="4113" width="8.625" style="2005" customWidth="1"/>
    <col min="4114" max="4352" width="10" style="2005"/>
    <col min="4353" max="4355" width="3.625" style="2005" customWidth="1"/>
    <col min="4356" max="4357" width="8.625" style="2005" customWidth="1"/>
    <col min="4358" max="4359" width="3.625" style="2005" customWidth="1"/>
    <col min="4360" max="4361" width="8.625" style="2005" customWidth="1"/>
    <col min="4362" max="4363" width="3.625" style="2005" customWidth="1"/>
    <col min="4364" max="4365" width="8.625" style="2005" customWidth="1"/>
    <col min="4366" max="4367" width="3.625" style="2005" customWidth="1"/>
    <col min="4368" max="4369" width="8.625" style="2005" customWidth="1"/>
    <col min="4370" max="4608" width="10" style="2005"/>
    <col min="4609" max="4611" width="3.625" style="2005" customWidth="1"/>
    <col min="4612" max="4613" width="8.625" style="2005" customWidth="1"/>
    <col min="4614" max="4615" width="3.625" style="2005" customWidth="1"/>
    <col min="4616" max="4617" width="8.625" style="2005" customWidth="1"/>
    <col min="4618" max="4619" width="3.625" style="2005" customWidth="1"/>
    <col min="4620" max="4621" width="8.625" style="2005" customWidth="1"/>
    <col min="4622" max="4623" width="3.625" style="2005" customWidth="1"/>
    <col min="4624" max="4625" width="8.625" style="2005" customWidth="1"/>
    <col min="4626" max="4864" width="10" style="2005"/>
    <col min="4865" max="4867" width="3.625" style="2005" customWidth="1"/>
    <col min="4868" max="4869" width="8.625" style="2005" customWidth="1"/>
    <col min="4870" max="4871" width="3.625" style="2005" customWidth="1"/>
    <col min="4872" max="4873" width="8.625" style="2005" customWidth="1"/>
    <col min="4874" max="4875" width="3.625" style="2005" customWidth="1"/>
    <col min="4876" max="4877" width="8.625" style="2005" customWidth="1"/>
    <col min="4878" max="4879" width="3.625" style="2005" customWidth="1"/>
    <col min="4880" max="4881" width="8.625" style="2005" customWidth="1"/>
    <col min="4882" max="5120" width="10" style="2005"/>
    <col min="5121" max="5123" width="3.625" style="2005" customWidth="1"/>
    <col min="5124" max="5125" width="8.625" style="2005" customWidth="1"/>
    <col min="5126" max="5127" width="3.625" style="2005" customWidth="1"/>
    <col min="5128" max="5129" width="8.625" style="2005" customWidth="1"/>
    <col min="5130" max="5131" width="3.625" style="2005" customWidth="1"/>
    <col min="5132" max="5133" width="8.625" style="2005" customWidth="1"/>
    <col min="5134" max="5135" width="3.625" style="2005" customWidth="1"/>
    <col min="5136" max="5137" width="8.625" style="2005" customWidth="1"/>
    <col min="5138" max="5376" width="10" style="2005"/>
    <col min="5377" max="5379" width="3.625" style="2005" customWidth="1"/>
    <col min="5380" max="5381" width="8.625" style="2005" customWidth="1"/>
    <col min="5382" max="5383" width="3.625" style="2005" customWidth="1"/>
    <col min="5384" max="5385" width="8.625" style="2005" customWidth="1"/>
    <col min="5386" max="5387" width="3.625" style="2005" customWidth="1"/>
    <col min="5388" max="5389" width="8.625" style="2005" customWidth="1"/>
    <col min="5390" max="5391" width="3.625" style="2005" customWidth="1"/>
    <col min="5392" max="5393" width="8.625" style="2005" customWidth="1"/>
    <col min="5394" max="5632" width="10" style="2005"/>
    <col min="5633" max="5635" width="3.625" style="2005" customWidth="1"/>
    <col min="5636" max="5637" width="8.625" style="2005" customWidth="1"/>
    <col min="5638" max="5639" width="3.625" style="2005" customWidth="1"/>
    <col min="5640" max="5641" width="8.625" style="2005" customWidth="1"/>
    <col min="5642" max="5643" width="3.625" style="2005" customWidth="1"/>
    <col min="5644" max="5645" width="8.625" style="2005" customWidth="1"/>
    <col min="5646" max="5647" width="3.625" style="2005" customWidth="1"/>
    <col min="5648" max="5649" width="8.625" style="2005" customWidth="1"/>
    <col min="5650" max="5888" width="10" style="2005"/>
    <col min="5889" max="5891" width="3.625" style="2005" customWidth="1"/>
    <col min="5892" max="5893" width="8.625" style="2005" customWidth="1"/>
    <col min="5894" max="5895" width="3.625" style="2005" customWidth="1"/>
    <col min="5896" max="5897" width="8.625" style="2005" customWidth="1"/>
    <col min="5898" max="5899" width="3.625" style="2005" customWidth="1"/>
    <col min="5900" max="5901" width="8.625" style="2005" customWidth="1"/>
    <col min="5902" max="5903" width="3.625" style="2005" customWidth="1"/>
    <col min="5904" max="5905" width="8.625" style="2005" customWidth="1"/>
    <col min="5906" max="6144" width="10" style="2005"/>
    <col min="6145" max="6147" width="3.625" style="2005" customWidth="1"/>
    <col min="6148" max="6149" width="8.625" style="2005" customWidth="1"/>
    <col min="6150" max="6151" width="3.625" style="2005" customWidth="1"/>
    <col min="6152" max="6153" width="8.625" style="2005" customWidth="1"/>
    <col min="6154" max="6155" width="3.625" style="2005" customWidth="1"/>
    <col min="6156" max="6157" width="8.625" style="2005" customWidth="1"/>
    <col min="6158" max="6159" width="3.625" style="2005" customWidth="1"/>
    <col min="6160" max="6161" width="8.625" style="2005" customWidth="1"/>
    <col min="6162" max="6400" width="10" style="2005"/>
    <col min="6401" max="6403" width="3.625" style="2005" customWidth="1"/>
    <col min="6404" max="6405" width="8.625" style="2005" customWidth="1"/>
    <col min="6406" max="6407" width="3.625" style="2005" customWidth="1"/>
    <col min="6408" max="6409" width="8.625" style="2005" customWidth="1"/>
    <col min="6410" max="6411" width="3.625" style="2005" customWidth="1"/>
    <col min="6412" max="6413" width="8.625" style="2005" customWidth="1"/>
    <col min="6414" max="6415" width="3.625" style="2005" customWidth="1"/>
    <col min="6416" max="6417" width="8.625" style="2005" customWidth="1"/>
    <col min="6418" max="6656" width="10" style="2005"/>
    <col min="6657" max="6659" width="3.625" style="2005" customWidth="1"/>
    <col min="6660" max="6661" width="8.625" style="2005" customWidth="1"/>
    <col min="6662" max="6663" width="3.625" style="2005" customWidth="1"/>
    <col min="6664" max="6665" width="8.625" style="2005" customWidth="1"/>
    <col min="6666" max="6667" width="3.625" style="2005" customWidth="1"/>
    <col min="6668" max="6669" width="8.625" style="2005" customWidth="1"/>
    <col min="6670" max="6671" width="3.625" style="2005" customWidth="1"/>
    <col min="6672" max="6673" width="8.625" style="2005" customWidth="1"/>
    <col min="6674" max="6912" width="10" style="2005"/>
    <col min="6913" max="6915" width="3.625" style="2005" customWidth="1"/>
    <col min="6916" max="6917" width="8.625" style="2005" customWidth="1"/>
    <col min="6918" max="6919" width="3.625" style="2005" customWidth="1"/>
    <col min="6920" max="6921" width="8.625" style="2005" customWidth="1"/>
    <col min="6922" max="6923" width="3.625" style="2005" customWidth="1"/>
    <col min="6924" max="6925" width="8.625" style="2005" customWidth="1"/>
    <col min="6926" max="6927" width="3.625" style="2005" customWidth="1"/>
    <col min="6928" max="6929" width="8.625" style="2005" customWidth="1"/>
    <col min="6930" max="7168" width="10" style="2005"/>
    <col min="7169" max="7171" width="3.625" style="2005" customWidth="1"/>
    <col min="7172" max="7173" width="8.625" style="2005" customWidth="1"/>
    <col min="7174" max="7175" width="3.625" style="2005" customWidth="1"/>
    <col min="7176" max="7177" width="8.625" style="2005" customWidth="1"/>
    <col min="7178" max="7179" width="3.625" style="2005" customWidth="1"/>
    <col min="7180" max="7181" width="8.625" style="2005" customWidth="1"/>
    <col min="7182" max="7183" width="3.625" style="2005" customWidth="1"/>
    <col min="7184" max="7185" width="8.625" style="2005" customWidth="1"/>
    <col min="7186" max="7424" width="10" style="2005"/>
    <col min="7425" max="7427" width="3.625" style="2005" customWidth="1"/>
    <col min="7428" max="7429" width="8.625" style="2005" customWidth="1"/>
    <col min="7430" max="7431" width="3.625" style="2005" customWidth="1"/>
    <col min="7432" max="7433" width="8.625" style="2005" customWidth="1"/>
    <col min="7434" max="7435" width="3.625" style="2005" customWidth="1"/>
    <col min="7436" max="7437" width="8.625" style="2005" customWidth="1"/>
    <col min="7438" max="7439" width="3.625" style="2005" customWidth="1"/>
    <col min="7440" max="7441" width="8.625" style="2005" customWidth="1"/>
    <col min="7442" max="7680" width="10" style="2005"/>
    <col min="7681" max="7683" width="3.625" style="2005" customWidth="1"/>
    <col min="7684" max="7685" width="8.625" style="2005" customWidth="1"/>
    <col min="7686" max="7687" width="3.625" style="2005" customWidth="1"/>
    <col min="7688" max="7689" width="8.625" style="2005" customWidth="1"/>
    <col min="7690" max="7691" width="3.625" style="2005" customWidth="1"/>
    <col min="7692" max="7693" width="8.625" style="2005" customWidth="1"/>
    <col min="7694" max="7695" width="3.625" style="2005" customWidth="1"/>
    <col min="7696" max="7697" width="8.625" style="2005" customWidth="1"/>
    <col min="7698" max="7936" width="10" style="2005"/>
    <col min="7937" max="7939" width="3.625" style="2005" customWidth="1"/>
    <col min="7940" max="7941" width="8.625" style="2005" customWidth="1"/>
    <col min="7942" max="7943" width="3.625" style="2005" customWidth="1"/>
    <col min="7944" max="7945" width="8.625" style="2005" customWidth="1"/>
    <col min="7946" max="7947" width="3.625" style="2005" customWidth="1"/>
    <col min="7948" max="7949" width="8.625" style="2005" customWidth="1"/>
    <col min="7950" max="7951" width="3.625" style="2005" customWidth="1"/>
    <col min="7952" max="7953" width="8.625" style="2005" customWidth="1"/>
    <col min="7954" max="8192" width="10" style="2005"/>
    <col min="8193" max="8195" width="3.625" style="2005" customWidth="1"/>
    <col min="8196" max="8197" width="8.625" style="2005" customWidth="1"/>
    <col min="8198" max="8199" width="3.625" style="2005" customWidth="1"/>
    <col min="8200" max="8201" width="8.625" style="2005" customWidth="1"/>
    <col min="8202" max="8203" width="3.625" style="2005" customWidth="1"/>
    <col min="8204" max="8205" width="8.625" style="2005" customWidth="1"/>
    <col min="8206" max="8207" width="3.625" style="2005" customWidth="1"/>
    <col min="8208" max="8209" width="8.625" style="2005" customWidth="1"/>
    <col min="8210" max="8448" width="10" style="2005"/>
    <col min="8449" max="8451" width="3.625" style="2005" customWidth="1"/>
    <col min="8452" max="8453" width="8.625" style="2005" customWidth="1"/>
    <col min="8454" max="8455" width="3.625" style="2005" customWidth="1"/>
    <col min="8456" max="8457" width="8.625" style="2005" customWidth="1"/>
    <col min="8458" max="8459" width="3.625" style="2005" customWidth="1"/>
    <col min="8460" max="8461" width="8.625" style="2005" customWidth="1"/>
    <col min="8462" max="8463" width="3.625" style="2005" customWidth="1"/>
    <col min="8464" max="8465" width="8.625" style="2005" customWidth="1"/>
    <col min="8466" max="8704" width="10" style="2005"/>
    <col min="8705" max="8707" width="3.625" style="2005" customWidth="1"/>
    <col min="8708" max="8709" width="8.625" style="2005" customWidth="1"/>
    <col min="8710" max="8711" width="3.625" style="2005" customWidth="1"/>
    <col min="8712" max="8713" width="8.625" style="2005" customWidth="1"/>
    <col min="8714" max="8715" width="3.625" style="2005" customWidth="1"/>
    <col min="8716" max="8717" width="8.625" style="2005" customWidth="1"/>
    <col min="8718" max="8719" width="3.625" style="2005" customWidth="1"/>
    <col min="8720" max="8721" width="8.625" style="2005" customWidth="1"/>
    <col min="8722" max="8960" width="10" style="2005"/>
    <col min="8961" max="8963" width="3.625" style="2005" customWidth="1"/>
    <col min="8964" max="8965" width="8.625" style="2005" customWidth="1"/>
    <col min="8966" max="8967" width="3.625" style="2005" customWidth="1"/>
    <col min="8968" max="8969" width="8.625" style="2005" customWidth="1"/>
    <col min="8970" max="8971" width="3.625" style="2005" customWidth="1"/>
    <col min="8972" max="8973" width="8.625" style="2005" customWidth="1"/>
    <col min="8974" max="8975" width="3.625" style="2005" customWidth="1"/>
    <col min="8976" max="8977" width="8.625" style="2005" customWidth="1"/>
    <col min="8978" max="9216" width="10" style="2005"/>
    <col min="9217" max="9219" width="3.625" style="2005" customWidth="1"/>
    <col min="9220" max="9221" width="8.625" style="2005" customWidth="1"/>
    <col min="9222" max="9223" width="3.625" style="2005" customWidth="1"/>
    <col min="9224" max="9225" width="8.625" style="2005" customWidth="1"/>
    <col min="9226" max="9227" width="3.625" style="2005" customWidth="1"/>
    <col min="9228" max="9229" width="8.625" style="2005" customWidth="1"/>
    <col min="9230" max="9231" width="3.625" style="2005" customWidth="1"/>
    <col min="9232" max="9233" width="8.625" style="2005" customWidth="1"/>
    <col min="9234" max="9472" width="10" style="2005"/>
    <col min="9473" max="9475" width="3.625" style="2005" customWidth="1"/>
    <col min="9476" max="9477" width="8.625" style="2005" customWidth="1"/>
    <col min="9478" max="9479" width="3.625" style="2005" customWidth="1"/>
    <col min="9480" max="9481" width="8.625" style="2005" customWidth="1"/>
    <col min="9482" max="9483" width="3.625" style="2005" customWidth="1"/>
    <col min="9484" max="9485" width="8.625" style="2005" customWidth="1"/>
    <col min="9486" max="9487" width="3.625" style="2005" customWidth="1"/>
    <col min="9488" max="9489" width="8.625" style="2005" customWidth="1"/>
    <col min="9490" max="9728" width="10" style="2005"/>
    <col min="9729" max="9731" width="3.625" style="2005" customWidth="1"/>
    <col min="9732" max="9733" width="8.625" style="2005" customWidth="1"/>
    <col min="9734" max="9735" width="3.625" style="2005" customWidth="1"/>
    <col min="9736" max="9737" width="8.625" style="2005" customWidth="1"/>
    <col min="9738" max="9739" width="3.625" style="2005" customWidth="1"/>
    <col min="9740" max="9741" width="8.625" style="2005" customWidth="1"/>
    <col min="9742" max="9743" width="3.625" style="2005" customWidth="1"/>
    <col min="9744" max="9745" width="8.625" style="2005" customWidth="1"/>
    <col min="9746" max="9984" width="10" style="2005"/>
    <col min="9985" max="9987" width="3.625" style="2005" customWidth="1"/>
    <col min="9988" max="9989" width="8.625" style="2005" customWidth="1"/>
    <col min="9990" max="9991" width="3.625" style="2005" customWidth="1"/>
    <col min="9992" max="9993" width="8.625" style="2005" customWidth="1"/>
    <col min="9994" max="9995" width="3.625" style="2005" customWidth="1"/>
    <col min="9996" max="9997" width="8.625" style="2005" customWidth="1"/>
    <col min="9998" max="9999" width="3.625" style="2005" customWidth="1"/>
    <col min="10000" max="10001" width="8.625" style="2005" customWidth="1"/>
    <col min="10002" max="10240" width="10" style="2005"/>
    <col min="10241" max="10243" width="3.625" style="2005" customWidth="1"/>
    <col min="10244" max="10245" width="8.625" style="2005" customWidth="1"/>
    <col min="10246" max="10247" width="3.625" style="2005" customWidth="1"/>
    <col min="10248" max="10249" width="8.625" style="2005" customWidth="1"/>
    <col min="10250" max="10251" width="3.625" style="2005" customWidth="1"/>
    <col min="10252" max="10253" width="8.625" style="2005" customWidth="1"/>
    <col min="10254" max="10255" width="3.625" style="2005" customWidth="1"/>
    <col min="10256" max="10257" width="8.625" style="2005" customWidth="1"/>
    <col min="10258" max="10496" width="10" style="2005"/>
    <col min="10497" max="10499" width="3.625" style="2005" customWidth="1"/>
    <col min="10500" max="10501" width="8.625" style="2005" customWidth="1"/>
    <col min="10502" max="10503" width="3.625" style="2005" customWidth="1"/>
    <col min="10504" max="10505" width="8.625" style="2005" customWidth="1"/>
    <col min="10506" max="10507" width="3.625" style="2005" customWidth="1"/>
    <col min="10508" max="10509" width="8.625" style="2005" customWidth="1"/>
    <col min="10510" max="10511" width="3.625" style="2005" customWidth="1"/>
    <col min="10512" max="10513" width="8.625" style="2005" customWidth="1"/>
    <col min="10514" max="10752" width="10" style="2005"/>
    <col min="10753" max="10755" width="3.625" style="2005" customWidth="1"/>
    <col min="10756" max="10757" width="8.625" style="2005" customWidth="1"/>
    <col min="10758" max="10759" width="3.625" style="2005" customWidth="1"/>
    <col min="10760" max="10761" width="8.625" style="2005" customWidth="1"/>
    <col min="10762" max="10763" width="3.625" style="2005" customWidth="1"/>
    <col min="10764" max="10765" width="8.625" style="2005" customWidth="1"/>
    <col min="10766" max="10767" width="3.625" style="2005" customWidth="1"/>
    <col min="10768" max="10769" width="8.625" style="2005" customWidth="1"/>
    <col min="10770" max="11008" width="10" style="2005"/>
    <col min="11009" max="11011" width="3.625" style="2005" customWidth="1"/>
    <col min="11012" max="11013" width="8.625" style="2005" customWidth="1"/>
    <col min="11014" max="11015" width="3.625" style="2005" customWidth="1"/>
    <col min="11016" max="11017" width="8.625" style="2005" customWidth="1"/>
    <col min="11018" max="11019" width="3.625" style="2005" customWidth="1"/>
    <col min="11020" max="11021" width="8.625" style="2005" customWidth="1"/>
    <col min="11022" max="11023" width="3.625" style="2005" customWidth="1"/>
    <col min="11024" max="11025" width="8.625" style="2005" customWidth="1"/>
    <col min="11026" max="11264" width="10" style="2005"/>
    <col min="11265" max="11267" width="3.625" style="2005" customWidth="1"/>
    <col min="11268" max="11269" width="8.625" style="2005" customWidth="1"/>
    <col min="11270" max="11271" width="3.625" style="2005" customWidth="1"/>
    <col min="11272" max="11273" width="8.625" style="2005" customWidth="1"/>
    <col min="11274" max="11275" width="3.625" style="2005" customWidth="1"/>
    <col min="11276" max="11277" width="8.625" style="2005" customWidth="1"/>
    <col min="11278" max="11279" width="3.625" style="2005" customWidth="1"/>
    <col min="11280" max="11281" width="8.625" style="2005" customWidth="1"/>
    <col min="11282" max="11520" width="10" style="2005"/>
    <col min="11521" max="11523" width="3.625" style="2005" customWidth="1"/>
    <col min="11524" max="11525" width="8.625" style="2005" customWidth="1"/>
    <col min="11526" max="11527" width="3.625" style="2005" customWidth="1"/>
    <col min="11528" max="11529" width="8.625" style="2005" customWidth="1"/>
    <col min="11530" max="11531" width="3.625" style="2005" customWidth="1"/>
    <col min="11532" max="11533" width="8.625" style="2005" customWidth="1"/>
    <col min="11534" max="11535" width="3.625" style="2005" customWidth="1"/>
    <col min="11536" max="11537" width="8.625" style="2005" customWidth="1"/>
    <col min="11538" max="11776" width="10" style="2005"/>
    <col min="11777" max="11779" width="3.625" style="2005" customWidth="1"/>
    <col min="11780" max="11781" width="8.625" style="2005" customWidth="1"/>
    <col min="11782" max="11783" width="3.625" style="2005" customWidth="1"/>
    <col min="11784" max="11785" width="8.625" style="2005" customWidth="1"/>
    <col min="11786" max="11787" width="3.625" style="2005" customWidth="1"/>
    <col min="11788" max="11789" width="8.625" style="2005" customWidth="1"/>
    <col min="11790" max="11791" width="3.625" style="2005" customWidth="1"/>
    <col min="11792" max="11793" width="8.625" style="2005" customWidth="1"/>
    <col min="11794" max="12032" width="10" style="2005"/>
    <col min="12033" max="12035" width="3.625" style="2005" customWidth="1"/>
    <col min="12036" max="12037" width="8.625" style="2005" customWidth="1"/>
    <col min="12038" max="12039" width="3.625" style="2005" customWidth="1"/>
    <col min="12040" max="12041" width="8.625" style="2005" customWidth="1"/>
    <col min="12042" max="12043" width="3.625" style="2005" customWidth="1"/>
    <col min="12044" max="12045" width="8.625" style="2005" customWidth="1"/>
    <col min="12046" max="12047" width="3.625" style="2005" customWidth="1"/>
    <col min="12048" max="12049" width="8.625" style="2005" customWidth="1"/>
    <col min="12050" max="12288" width="10" style="2005"/>
    <col min="12289" max="12291" width="3.625" style="2005" customWidth="1"/>
    <col min="12292" max="12293" width="8.625" style="2005" customWidth="1"/>
    <col min="12294" max="12295" width="3.625" style="2005" customWidth="1"/>
    <col min="12296" max="12297" width="8.625" style="2005" customWidth="1"/>
    <col min="12298" max="12299" width="3.625" style="2005" customWidth="1"/>
    <col min="12300" max="12301" width="8.625" style="2005" customWidth="1"/>
    <col min="12302" max="12303" width="3.625" style="2005" customWidth="1"/>
    <col min="12304" max="12305" width="8.625" style="2005" customWidth="1"/>
    <col min="12306" max="12544" width="10" style="2005"/>
    <col min="12545" max="12547" width="3.625" style="2005" customWidth="1"/>
    <col min="12548" max="12549" width="8.625" style="2005" customWidth="1"/>
    <col min="12550" max="12551" width="3.625" style="2005" customWidth="1"/>
    <col min="12552" max="12553" width="8.625" style="2005" customWidth="1"/>
    <col min="12554" max="12555" width="3.625" style="2005" customWidth="1"/>
    <col min="12556" max="12557" width="8.625" style="2005" customWidth="1"/>
    <col min="12558" max="12559" width="3.625" style="2005" customWidth="1"/>
    <col min="12560" max="12561" width="8.625" style="2005" customWidth="1"/>
    <col min="12562" max="12800" width="10" style="2005"/>
    <col min="12801" max="12803" width="3.625" style="2005" customWidth="1"/>
    <col min="12804" max="12805" width="8.625" style="2005" customWidth="1"/>
    <col min="12806" max="12807" width="3.625" style="2005" customWidth="1"/>
    <col min="12808" max="12809" width="8.625" style="2005" customWidth="1"/>
    <col min="12810" max="12811" width="3.625" style="2005" customWidth="1"/>
    <col min="12812" max="12813" width="8.625" style="2005" customWidth="1"/>
    <col min="12814" max="12815" width="3.625" style="2005" customWidth="1"/>
    <col min="12816" max="12817" width="8.625" style="2005" customWidth="1"/>
    <col min="12818" max="13056" width="10" style="2005"/>
    <col min="13057" max="13059" width="3.625" style="2005" customWidth="1"/>
    <col min="13060" max="13061" width="8.625" style="2005" customWidth="1"/>
    <col min="13062" max="13063" width="3.625" style="2005" customWidth="1"/>
    <col min="13064" max="13065" width="8.625" style="2005" customWidth="1"/>
    <col min="13066" max="13067" width="3.625" style="2005" customWidth="1"/>
    <col min="13068" max="13069" width="8.625" style="2005" customWidth="1"/>
    <col min="13070" max="13071" width="3.625" style="2005" customWidth="1"/>
    <col min="13072" max="13073" width="8.625" style="2005" customWidth="1"/>
    <col min="13074" max="13312" width="10" style="2005"/>
    <col min="13313" max="13315" width="3.625" style="2005" customWidth="1"/>
    <col min="13316" max="13317" width="8.625" style="2005" customWidth="1"/>
    <col min="13318" max="13319" width="3.625" style="2005" customWidth="1"/>
    <col min="13320" max="13321" width="8.625" style="2005" customWidth="1"/>
    <col min="13322" max="13323" width="3.625" style="2005" customWidth="1"/>
    <col min="13324" max="13325" width="8.625" style="2005" customWidth="1"/>
    <col min="13326" max="13327" width="3.625" style="2005" customWidth="1"/>
    <col min="13328" max="13329" width="8.625" style="2005" customWidth="1"/>
    <col min="13330" max="13568" width="10" style="2005"/>
    <col min="13569" max="13571" width="3.625" style="2005" customWidth="1"/>
    <col min="13572" max="13573" width="8.625" style="2005" customWidth="1"/>
    <col min="13574" max="13575" width="3.625" style="2005" customWidth="1"/>
    <col min="13576" max="13577" width="8.625" style="2005" customWidth="1"/>
    <col min="13578" max="13579" width="3.625" style="2005" customWidth="1"/>
    <col min="13580" max="13581" width="8.625" style="2005" customWidth="1"/>
    <col min="13582" max="13583" width="3.625" style="2005" customWidth="1"/>
    <col min="13584" max="13585" width="8.625" style="2005" customWidth="1"/>
    <col min="13586" max="13824" width="10" style="2005"/>
    <col min="13825" max="13827" width="3.625" style="2005" customWidth="1"/>
    <col min="13828" max="13829" width="8.625" style="2005" customWidth="1"/>
    <col min="13830" max="13831" width="3.625" style="2005" customWidth="1"/>
    <col min="13832" max="13833" width="8.625" style="2005" customWidth="1"/>
    <col min="13834" max="13835" width="3.625" style="2005" customWidth="1"/>
    <col min="13836" max="13837" width="8.625" style="2005" customWidth="1"/>
    <col min="13838" max="13839" width="3.625" style="2005" customWidth="1"/>
    <col min="13840" max="13841" width="8.625" style="2005" customWidth="1"/>
    <col min="13842" max="14080" width="10" style="2005"/>
    <col min="14081" max="14083" width="3.625" style="2005" customWidth="1"/>
    <col min="14084" max="14085" width="8.625" style="2005" customWidth="1"/>
    <col min="14086" max="14087" width="3.625" style="2005" customWidth="1"/>
    <col min="14088" max="14089" width="8.625" style="2005" customWidth="1"/>
    <col min="14090" max="14091" width="3.625" style="2005" customWidth="1"/>
    <col min="14092" max="14093" width="8.625" style="2005" customWidth="1"/>
    <col min="14094" max="14095" width="3.625" style="2005" customWidth="1"/>
    <col min="14096" max="14097" width="8.625" style="2005" customWidth="1"/>
    <col min="14098" max="14336" width="10" style="2005"/>
    <col min="14337" max="14339" width="3.625" style="2005" customWidth="1"/>
    <col min="14340" max="14341" width="8.625" style="2005" customWidth="1"/>
    <col min="14342" max="14343" width="3.625" style="2005" customWidth="1"/>
    <col min="14344" max="14345" width="8.625" style="2005" customWidth="1"/>
    <col min="14346" max="14347" width="3.625" style="2005" customWidth="1"/>
    <col min="14348" max="14349" width="8.625" style="2005" customWidth="1"/>
    <col min="14350" max="14351" width="3.625" style="2005" customWidth="1"/>
    <col min="14352" max="14353" width="8.625" style="2005" customWidth="1"/>
    <col min="14354" max="14592" width="10" style="2005"/>
    <col min="14593" max="14595" width="3.625" style="2005" customWidth="1"/>
    <col min="14596" max="14597" width="8.625" style="2005" customWidth="1"/>
    <col min="14598" max="14599" width="3.625" style="2005" customWidth="1"/>
    <col min="14600" max="14601" width="8.625" style="2005" customWidth="1"/>
    <col min="14602" max="14603" width="3.625" style="2005" customWidth="1"/>
    <col min="14604" max="14605" width="8.625" style="2005" customWidth="1"/>
    <col min="14606" max="14607" width="3.625" style="2005" customWidth="1"/>
    <col min="14608" max="14609" width="8.625" style="2005" customWidth="1"/>
    <col min="14610" max="14848" width="10" style="2005"/>
    <col min="14849" max="14851" width="3.625" style="2005" customWidth="1"/>
    <col min="14852" max="14853" width="8.625" style="2005" customWidth="1"/>
    <col min="14854" max="14855" width="3.625" style="2005" customWidth="1"/>
    <col min="14856" max="14857" width="8.625" style="2005" customWidth="1"/>
    <col min="14858" max="14859" width="3.625" style="2005" customWidth="1"/>
    <col min="14860" max="14861" width="8.625" style="2005" customWidth="1"/>
    <col min="14862" max="14863" width="3.625" style="2005" customWidth="1"/>
    <col min="14864" max="14865" width="8.625" style="2005" customWidth="1"/>
    <col min="14866" max="15104" width="10" style="2005"/>
    <col min="15105" max="15107" width="3.625" style="2005" customWidth="1"/>
    <col min="15108" max="15109" width="8.625" style="2005" customWidth="1"/>
    <col min="15110" max="15111" width="3.625" style="2005" customWidth="1"/>
    <col min="15112" max="15113" width="8.625" style="2005" customWidth="1"/>
    <col min="15114" max="15115" width="3.625" style="2005" customWidth="1"/>
    <col min="15116" max="15117" width="8.625" style="2005" customWidth="1"/>
    <col min="15118" max="15119" width="3.625" style="2005" customWidth="1"/>
    <col min="15120" max="15121" width="8.625" style="2005" customWidth="1"/>
    <col min="15122" max="15360" width="10" style="2005"/>
    <col min="15361" max="15363" width="3.625" style="2005" customWidth="1"/>
    <col min="15364" max="15365" width="8.625" style="2005" customWidth="1"/>
    <col min="15366" max="15367" width="3.625" style="2005" customWidth="1"/>
    <col min="15368" max="15369" width="8.625" style="2005" customWidth="1"/>
    <col min="15370" max="15371" width="3.625" style="2005" customWidth="1"/>
    <col min="15372" max="15373" width="8.625" style="2005" customWidth="1"/>
    <col min="15374" max="15375" width="3.625" style="2005" customWidth="1"/>
    <col min="15376" max="15377" width="8.625" style="2005" customWidth="1"/>
    <col min="15378" max="15616" width="10" style="2005"/>
    <col min="15617" max="15619" width="3.625" style="2005" customWidth="1"/>
    <col min="15620" max="15621" width="8.625" style="2005" customWidth="1"/>
    <col min="15622" max="15623" width="3.625" style="2005" customWidth="1"/>
    <col min="15624" max="15625" width="8.625" style="2005" customWidth="1"/>
    <col min="15626" max="15627" width="3.625" style="2005" customWidth="1"/>
    <col min="15628" max="15629" width="8.625" style="2005" customWidth="1"/>
    <col min="15630" max="15631" width="3.625" style="2005" customWidth="1"/>
    <col min="15632" max="15633" width="8.625" style="2005" customWidth="1"/>
    <col min="15634" max="15872" width="10" style="2005"/>
    <col min="15873" max="15875" width="3.625" style="2005" customWidth="1"/>
    <col min="15876" max="15877" width="8.625" style="2005" customWidth="1"/>
    <col min="15878" max="15879" width="3.625" style="2005" customWidth="1"/>
    <col min="15880" max="15881" width="8.625" style="2005" customWidth="1"/>
    <col min="15882" max="15883" width="3.625" style="2005" customWidth="1"/>
    <col min="15884" max="15885" width="8.625" style="2005" customWidth="1"/>
    <col min="15886" max="15887" width="3.625" style="2005" customWidth="1"/>
    <col min="15888" max="15889" width="8.625" style="2005" customWidth="1"/>
    <col min="15890" max="16128" width="10" style="2005"/>
    <col min="16129" max="16131" width="3.625" style="2005" customWidth="1"/>
    <col min="16132" max="16133" width="8.625" style="2005" customWidth="1"/>
    <col min="16134" max="16135" width="3.625" style="2005" customWidth="1"/>
    <col min="16136" max="16137" width="8.625" style="2005" customWidth="1"/>
    <col min="16138" max="16139" width="3.625" style="2005" customWidth="1"/>
    <col min="16140" max="16141" width="8.625" style="2005" customWidth="1"/>
    <col min="16142" max="16143" width="3.625" style="2005" customWidth="1"/>
    <col min="16144" max="16145" width="8.625" style="2005" customWidth="1"/>
    <col min="16146" max="16384" width="10" style="2005"/>
  </cols>
  <sheetData>
    <row r="1" spans="1:17" ht="18" customHeight="1">
      <c r="A1" s="2004"/>
    </row>
    <row r="2" spans="1:17" ht="18" customHeight="1">
      <c r="A2" s="2004"/>
    </row>
    <row r="3" spans="1:17" s="2007" customFormat="1" ht="20.25" customHeight="1">
      <c r="A3" s="2006" t="s">
        <v>1417</v>
      </c>
      <c r="F3" s="2008"/>
      <c r="G3" s="2009"/>
      <c r="H3" s="2009"/>
      <c r="I3" s="2009"/>
      <c r="J3" s="2009"/>
      <c r="K3" s="2009"/>
    </row>
    <row r="4" spans="1:17" s="2010" customFormat="1" ht="15.95" customHeight="1">
      <c r="A4" s="2917" t="s">
        <v>180</v>
      </c>
      <c r="B4" s="2920" t="s">
        <v>1418</v>
      </c>
      <c r="C4" s="2921"/>
      <c r="D4" s="2921"/>
      <c r="E4" s="2922"/>
      <c r="F4" s="2920" t="s">
        <v>220</v>
      </c>
      <c r="G4" s="2921"/>
      <c r="H4" s="2921"/>
      <c r="I4" s="2922"/>
      <c r="J4" s="2923"/>
      <c r="K4" s="2924"/>
      <c r="L4" s="2924"/>
      <c r="M4" s="2924"/>
      <c r="N4" s="2924"/>
      <c r="O4" s="2924"/>
      <c r="P4" s="2924"/>
      <c r="Q4" s="2924"/>
    </row>
    <row r="5" spans="1:17" s="2010" customFormat="1" ht="15.95" customHeight="1">
      <c r="A5" s="2918"/>
      <c r="B5" s="2931" t="s">
        <v>1412</v>
      </c>
      <c r="C5" s="2925" t="s">
        <v>1413</v>
      </c>
      <c r="D5" s="2925" t="s">
        <v>1414</v>
      </c>
      <c r="E5" s="2928" t="s">
        <v>1415</v>
      </c>
      <c r="F5" s="2931" t="s">
        <v>1412</v>
      </c>
      <c r="G5" s="2925" t="s">
        <v>1413</v>
      </c>
      <c r="H5" s="2925" t="s">
        <v>1414</v>
      </c>
      <c r="I5" s="2928" t="s">
        <v>1415</v>
      </c>
      <c r="J5" s="2923"/>
      <c r="K5" s="2924"/>
      <c r="L5" s="2924"/>
      <c r="M5" s="2924"/>
      <c r="N5" s="2924"/>
      <c r="O5" s="2924"/>
      <c r="P5" s="2924"/>
      <c r="Q5" s="2924"/>
    </row>
    <row r="6" spans="1:17" s="2010" customFormat="1" ht="15.95" customHeight="1">
      <c r="A6" s="2918"/>
      <c r="B6" s="2932"/>
      <c r="C6" s="2926"/>
      <c r="D6" s="2926"/>
      <c r="E6" s="2929"/>
      <c r="F6" s="2932"/>
      <c r="G6" s="2926"/>
      <c r="H6" s="2926"/>
      <c r="I6" s="2929"/>
      <c r="J6" s="2923"/>
      <c r="K6" s="2924"/>
      <c r="L6" s="2924"/>
      <c r="M6" s="2924"/>
      <c r="N6" s="2924"/>
      <c r="O6" s="2924"/>
      <c r="P6" s="2924"/>
      <c r="Q6" s="2924"/>
    </row>
    <row r="7" spans="1:17" s="2010" customFormat="1" ht="15.95" customHeight="1">
      <c r="A7" s="2919"/>
      <c r="B7" s="2933"/>
      <c r="C7" s="2927"/>
      <c r="D7" s="2927"/>
      <c r="E7" s="2930"/>
      <c r="F7" s="2933"/>
      <c r="G7" s="2927"/>
      <c r="H7" s="2927"/>
      <c r="I7" s="2930"/>
      <c r="J7" s="2923"/>
      <c r="K7" s="2924"/>
      <c r="L7" s="2924"/>
      <c r="M7" s="2924"/>
      <c r="N7" s="2924"/>
      <c r="O7" s="2924"/>
      <c r="P7" s="2924"/>
      <c r="Q7" s="2924"/>
    </row>
    <row r="8" spans="1:17" ht="18" customHeight="1">
      <c r="A8" s="2011">
        <v>27</v>
      </c>
      <c r="B8" s="2012">
        <v>7</v>
      </c>
      <c r="C8" s="2013">
        <v>8</v>
      </c>
      <c r="D8" s="2013">
        <v>945349</v>
      </c>
      <c r="E8" s="2014">
        <v>246289</v>
      </c>
      <c r="F8" s="2012">
        <f t="shared" ref="F8:I10" si="0">+B8</f>
        <v>7</v>
      </c>
      <c r="G8" s="2013">
        <f t="shared" si="0"/>
        <v>8</v>
      </c>
      <c r="H8" s="2013">
        <f t="shared" si="0"/>
        <v>945349</v>
      </c>
      <c r="I8" s="2014">
        <f t="shared" si="0"/>
        <v>246289</v>
      </c>
      <c r="J8" s="2005" t="s">
        <v>1419</v>
      </c>
    </row>
    <row r="9" spans="1:17" ht="18" customHeight="1">
      <c r="A9" s="2011">
        <v>28</v>
      </c>
      <c r="B9" s="2012">
        <v>23</v>
      </c>
      <c r="C9" s="2013">
        <v>25</v>
      </c>
      <c r="D9" s="2013">
        <v>1777767</v>
      </c>
      <c r="E9" s="2014">
        <v>535471</v>
      </c>
      <c r="F9" s="2012">
        <f>+B9</f>
        <v>23</v>
      </c>
      <c r="G9" s="2013">
        <f>+C9</f>
        <v>25</v>
      </c>
      <c r="H9" s="2013">
        <f>+D9</f>
        <v>1777767</v>
      </c>
      <c r="I9" s="2014">
        <f>+E9</f>
        <v>535471</v>
      </c>
    </row>
    <row r="10" spans="1:17" ht="18" customHeight="1">
      <c r="A10" s="2015">
        <v>29</v>
      </c>
      <c r="B10" s="2016">
        <v>7</v>
      </c>
      <c r="C10" s="2017">
        <v>10</v>
      </c>
      <c r="D10" s="2017">
        <v>408077</v>
      </c>
      <c r="E10" s="2018">
        <v>108200</v>
      </c>
      <c r="F10" s="2016">
        <f t="shared" si="0"/>
        <v>7</v>
      </c>
      <c r="G10" s="2017">
        <f t="shared" si="0"/>
        <v>10</v>
      </c>
      <c r="H10" s="2017">
        <f t="shared" si="0"/>
        <v>408077</v>
      </c>
      <c r="I10" s="2018">
        <f t="shared" si="0"/>
        <v>108200</v>
      </c>
    </row>
  </sheetData>
  <mergeCells count="21">
    <mergeCell ref="N4:Q4"/>
    <mergeCell ref="B5:B7"/>
    <mergeCell ref="C5:C7"/>
    <mergeCell ref="D5:D7"/>
    <mergeCell ref="E5:E7"/>
    <mergeCell ref="F5:F7"/>
    <mergeCell ref="L5:L7"/>
    <mergeCell ref="N5:N7"/>
    <mergeCell ref="O5:O7"/>
    <mergeCell ref="P5:P7"/>
    <mergeCell ref="Q5:Q7"/>
    <mergeCell ref="A4:A7"/>
    <mergeCell ref="B4:E4"/>
    <mergeCell ref="F4:I4"/>
    <mergeCell ref="J4:M4"/>
    <mergeCell ref="G5:G7"/>
    <mergeCell ref="H5:H7"/>
    <mergeCell ref="I5:I7"/>
    <mergeCell ref="J5:J7"/>
    <mergeCell ref="K5:K7"/>
    <mergeCell ref="M5:M7"/>
  </mergeCells>
  <phoneticPr fontId="4"/>
  <printOptions gridLinesSet="0"/>
  <pageMargins left="0.78740157480314965" right="0.19685039370078741" top="0.59055118110236227" bottom="0.59055118110236227" header="0.43307086614173229" footer="0.27559055118110237"/>
  <pageSetup paperSize="9" scale="90" orientation="portrait" horizontalDpi="300" verticalDpi="30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view="pageBreakPreview" zoomScaleNormal="100" workbookViewId="0">
      <selection activeCell="F3" sqref="F3"/>
    </sheetView>
  </sheetViews>
  <sheetFormatPr defaultRowHeight="24.95" customHeight="1"/>
  <cols>
    <col min="1" max="1" width="7.625" style="2047" customWidth="1"/>
    <col min="2" max="2" width="10.5" style="2047" customWidth="1"/>
    <col min="3" max="3" width="17.25" style="2047" customWidth="1"/>
    <col min="4" max="4" width="11" style="2047" customWidth="1"/>
    <col min="5" max="5" width="11.75" style="2048" customWidth="1"/>
    <col min="6" max="6" width="11.75" style="2042" customWidth="1"/>
    <col min="7" max="7" width="14.125" style="2042" customWidth="1"/>
    <col min="8" max="8" width="13.125" style="2042" customWidth="1"/>
    <col min="9" max="10" width="9" style="2042"/>
    <col min="11" max="256" width="9" style="2043"/>
    <col min="257" max="257" width="7.625" style="2043" customWidth="1"/>
    <col min="258" max="258" width="10.5" style="2043" customWidth="1"/>
    <col min="259" max="259" width="17.25" style="2043" customWidth="1"/>
    <col min="260" max="260" width="11" style="2043" customWidth="1"/>
    <col min="261" max="262" width="11.75" style="2043" customWidth="1"/>
    <col min="263" max="263" width="14.125" style="2043" customWidth="1"/>
    <col min="264" max="264" width="13.125" style="2043" customWidth="1"/>
    <col min="265" max="512" width="9" style="2043"/>
    <col min="513" max="513" width="7.625" style="2043" customWidth="1"/>
    <col min="514" max="514" width="10.5" style="2043" customWidth="1"/>
    <col min="515" max="515" width="17.25" style="2043" customWidth="1"/>
    <col min="516" max="516" width="11" style="2043" customWidth="1"/>
    <col min="517" max="518" width="11.75" style="2043" customWidth="1"/>
    <col min="519" max="519" width="14.125" style="2043" customWidth="1"/>
    <col min="520" max="520" width="13.125" style="2043" customWidth="1"/>
    <col min="521" max="768" width="9" style="2043"/>
    <col min="769" max="769" width="7.625" style="2043" customWidth="1"/>
    <col min="770" max="770" width="10.5" style="2043" customWidth="1"/>
    <col min="771" max="771" width="17.25" style="2043" customWidth="1"/>
    <col min="772" max="772" width="11" style="2043" customWidth="1"/>
    <col min="773" max="774" width="11.75" style="2043" customWidth="1"/>
    <col min="775" max="775" width="14.125" style="2043" customWidth="1"/>
    <col min="776" max="776" width="13.125" style="2043" customWidth="1"/>
    <col min="777" max="1024" width="9" style="2043"/>
    <col min="1025" max="1025" width="7.625" style="2043" customWidth="1"/>
    <col min="1026" max="1026" width="10.5" style="2043" customWidth="1"/>
    <col min="1027" max="1027" width="17.25" style="2043" customWidth="1"/>
    <col min="1028" max="1028" width="11" style="2043" customWidth="1"/>
    <col min="1029" max="1030" width="11.75" style="2043" customWidth="1"/>
    <col min="1031" max="1031" width="14.125" style="2043" customWidth="1"/>
    <col min="1032" max="1032" width="13.125" style="2043" customWidth="1"/>
    <col min="1033" max="1280" width="9" style="2043"/>
    <col min="1281" max="1281" width="7.625" style="2043" customWidth="1"/>
    <col min="1282" max="1282" width="10.5" style="2043" customWidth="1"/>
    <col min="1283" max="1283" width="17.25" style="2043" customWidth="1"/>
    <col min="1284" max="1284" width="11" style="2043" customWidth="1"/>
    <col min="1285" max="1286" width="11.75" style="2043" customWidth="1"/>
    <col min="1287" max="1287" width="14.125" style="2043" customWidth="1"/>
    <col min="1288" max="1288" width="13.125" style="2043" customWidth="1"/>
    <col min="1289" max="1536" width="9" style="2043"/>
    <col min="1537" max="1537" width="7.625" style="2043" customWidth="1"/>
    <col min="1538" max="1538" width="10.5" style="2043" customWidth="1"/>
    <col min="1539" max="1539" width="17.25" style="2043" customWidth="1"/>
    <col min="1540" max="1540" width="11" style="2043" customWidth="1"/>
    <col min="1541" max="1542" width="11.75" style="2043" customWidth="1"/>
    <col min="1543" max="1543" width="14.125" style="2043" customWidth="1"/>
    <col min="1544" max="1544" width="13.125" style="2043" customWidth="1"/>
    <col min="1545" max="1792" width="9" style="2043"/>
    <col min="1793" max="1793" width="7.625" style="2043" customWidth="1"/>
    <col min="1794" max="1794" width="10.5" style="2043" customWidth="1"/>
    <col min="1795" max="1795" width="17.25" style="2043" customWidth="1"/>
    <col min="1796" max="1796" width="11" style="2043" customWidth="1"/>
    <col min="1797" max="1798" width="11.75" style="2043" customWidth="1"/>
    <col min="1799" max="1799" width="14.125" style="2043" customWidth="1"/>
    <col min="1800" max="1800" width="13.125" style="2043" customWidth="1"/>
    <col min="1801" max="2048" width="9" style="2043"/>
    <col min="2049" max="2049" width="7.625" style="2043" customWidth="1"/>
    <col min="2050" max="2050" width="10.5" style="2043" customWidth="1"/>
    <col min="2051" max="2051" width="17.25" style="2043" customWidth="1"/>
    <col min="2052" max="2052" width="11" style="2043" customWidth="1"/>
    <col min="2053" max="2054" width="11.75" style="2043" customWidth="1"/>
    <col min="2055" max="2055" width="14.125" style="2043" customWidth="1"/>
    <col min="2056" max="2056" width="13.125" style="2043" customWidth="1"/>
    <col min="2057" max="2304" width="9" style="2043"/>
    <col min="2305" max="2305" width="7.625" style="2043" customWidth="1"/>
    <col min="2306" max="2306" width="10.5" style="2043" customWidth="1"/>
    <col min="2307" max="2307" width="17.25" style="2043" customWidth="1"/>
    <col min="2308" max="2308" width="11" style="2043" customWidth="1"/>
    <col min="2309" max="2310" width="11.75" style="2043" customWidth="1"/>
    <col min="2311" max="2311" width="14.125" style="2043" customWidth="1"/>
    <col min="2312" max="2312" width="13.125" style="2043" customWidth="1"/>
    <col min="2313" max="2560" width="9" style="2043"/>
    <col min="2561" max="2561" width="7.625" style="2043" customWidth="1"/>
    <col min="2562" max="2562" width="10.5" style="2043" customWidth="1"/>
    <col min="2563" max="2563" width="17.25" style="2043" customWidth="1"/>
    <col min="2564" max="2564" width="11" style="2043" customWidth="1"/>
    <col min="2565" max="2566" width="11.75" style="2043" customWidth="1"/>
    <col min="2567" max="2567" width="14.125" style="2043" customWidth="1"/>
    <col min="2568" max="2568" width="13.125" style="2043" customWidth="1"/>
    <col min="2569" max="2816" width="9" style="2043"/>
    <col min="2817" max="2817" width="7.625" style="2043" customWidth="1"/>
    <col min="2818" max="2818" width="10.5" style="2043" customWidth="1"/>
    <col min="2819" max="2819" width="17.25" style="2043" customWidth="1"/>
    <col min="2820" max="2820" width="11" style="2043" customWidth="1"/>
    <col min="2821" max="2822" width="11.75" style="2043" customWidth="1"/>
    <col min="2823" max="2823" width="14.125" style="2043" customWidth="1"/>
    <col min="2824" max="2824" width="13.125" style="2043" customWidth="1"/>
    <col min="2825" max="3072" width="9" style="2043"/>
    <col min="3073" max="3073" width="7.625" style="2043" customWidth="1"/>
    <col min="3074" max="3074" width="10.5" style="2043" customWidth="1"/>
    <col min="3075" max="3075" width="17.25" style="2043" customWidth="1"/>
    <col min="3076" max="3076" width="11" style="2043" customWidth="1"/>
    <col min="3077" max="3078" width="11.75" style="2043" customWidth="1"/>
    <col min="3079" max="3079" width="14.125" style="2043" customWidth="1"/>
    <col min="3080" max="3080" width="13.125" style="2043" customWidth="1"/>
    <col min="3081" max="3328" width="9" style="2043"/>
    <col min="3329" max="3329" width="7.625" style="2043" customWidth="1"/>
    <col min="3330" max="3330" width="10.5" style="2043" customWidth="1"/>
    <col min="3331" max="3331" width="17.25" style="2043" customWidth="1"/>
    <col min="3332" max="3332" width="11" style="2043" customWidth="1"/>
    <col min="3333" max="3334" width="11.75" style="2043" customWidth="1"/>
    <col min="3335" max="3335" width="14.125" style="2043" customWidth="1"/>
    <col min="3336" max="3336" width="13.125" style="2043" customWidth="1"/>
    <col min="3337" max="3584" width="9" style="2043"/>
    <col min="3585" max="3585" width="7.625" style="2043" customWidth="1"/>
    <col min="3586" max="3586" width="10.5" style="2043" customWidth="1"/>
    <col min="3587" max="3587" width="17.25" style="2043" customWidth="1"/>
    <col min="3588" max="3588" width="11" style="2043" customWidth="1"/>
    <col min="3589" max="3590" width="11.75" style="2043" customWidth="1"/>
    <col min="3591" max="3591" width="14.125" style="2043" customWidth="1"/>
    <col min="3592" max="3592" width="13.125" style="2043" customWidth="1"/>
    <col min="3593" max="3840" width="9" style="2043"/>
    <col min="3841" max="3841" width="7.625" style="2043" customWidth="1"/>
    <col min="3842" max="3842" width="10.5" style="2043" customWidth="1"/>
    <col min="3843" max="3843" width="17.25" style="2043" customWidth="1"/>
    <col min="3844" max="3844" width="11" style="2043" customWidth="1"/>
    <col min="3845" max="3846" width="11.75" style="2043" customWidth="1"/>
    <col min="3847" max="3847" width="14.125" style="2043" customWidth="1"/>
    <col min="3848" max="3848" width="13.125" style="2043" customWidth="1"/>
    <col min="3849" max="4096" width="9" style="2043"/>
    <col min="4097" max="4097" width="7.625" style="2043" customWidth="1"/>
    <col min="4098" max="4098" width="10.5" style="2043" customWidth="1"/>
    <col min="4099" max="4099" width="17.25" style="2043" customWidth="1"/>
    <col min="4100" max="4100" width="11" style="2043" customWidth="1"/>
    <col min="4101" max="4102" width="11.75" style="2043" customWidth="1"/>
    <col min="4103" max="4103" width="14.125" style="2043" customWidth="1"/>
    <col min="4104" max="4104" width="13.125" style="2043" customWidth="1"/>
    <col min="4105" max="4352" width="9" style="2043"/>
    <col min="4353" max="4353" width="7.625" style="2043" customWidth="1"/>
    <col min="4354" max="4354" width="10.5" style="2043" customWidth="1"/>
    <col min="4355" max="4355" width="17.25" style="2043" customWidth="1"/>
    <col min="4356" max="4356" width="11" style="2043" customWidth="1"/>
    <col min="4357" max="4358" width="11.75" style="2043" customWidth="1"/>
    <col min="4359" max="4359" width="14.125" style="2043" customWidth="1"/>
    <col min="4360" max="4360" width="13.125" style="2043" customWidth="1"/>
    <col min="4361" max="4608" width="9" style="2043"/>
    <col min="4609" max="4609" width="7.625" style="2043" customWidth="1"/>
    <col min="4610" max="4610" width="10.5" style="2043" customWidth="1"/>
    <col min="4611" max="4611" width="17.25" style="2043" customWidth="1"/>
    <col min="4612" max="4612" width="11" style="2043" customWidth="1"/>
    <col min="4613" max="4614" width="11.75" style="2043" customWidth="1"/>
    <col min="4615" max="4615" width="14.125" style="2043" customWidth="1"/>
    <col min="4616" max="4616" width="13.125" style="2043" customWidth="1"/>
    <col min="4617" max="4864" width="9" style="2043"/>
    <col min="4865" max="4865" width="7.625" style="2043" customWidth="1"/>
    <col min="4866" max="4866" width="10.5" style="2043" customWidth="1"/>
    <col min="4867" max="4867" width="17.25" style="2043" customWidth="1"/>
    <col min="4868" max="4868" width="11" style="2043" customWidth="1"/>
    <col min="4869" max="4870" width="11.75" style="2043" customWidth="1"/>
    <col min="4871" max="4871" width="14.125" style="2043" customWidth="1"/>
    <col min="4872" max="4872" width="13.125" style="2043" customWidth="1"/>
    <col min="4873" max="5120" width="9" style="2043"/>
    <col min="5121" max="5121" width="7.625" style="2043" customWidth="1"/>
    <col min="5122" max="5122" width="10.5" style="2043" customWidth="1"/>
    <col min="5123" max="5123" width="17.25" style="2043" customWidth="1"/>
    <col min="5124" max="5124" width="11" style="2043" customWidth="1"/>
    <col min="5125" max="5126" width="11.75" style="2043" customWidth="1"/>
    <col min="5127" max="5127" width="14.125" style="2043" customWidth="1"/>
    <col min="5128" max="5128" width="13.125" style="2043" customWidth="1"/>
    <col min="5129" max="5376" width="9" style="2043"/>
    <col min="5377" max="5377" width="7.625" style="2043" customWidth="1"/>
    <col min="5378" max="5378" width="10.5" style="2043" customWidth="1"/>
    <col min="5379" max="5379" width="17.25" style="2043" customWidth="1"/>
    <col min="5380" max="5380" width="11" style="2043" customWidth="1"/>
    <col min="5381" max="5382" width="11.75" style="2043" customWidth="1"/>
    <col min="5383" max="5383" width="14.125" style="2043" customWidth="1"/>
    <col min="5384" max="5384" width="13.125" style="2043" customWidth="1"/>
    <col min="5385" max="5632" width="9" style="2043"/>
    <col min="5633" max="5633" width="7.625" style="2043" customWidth="1"/>
    <col min="5634" max="5634" width="10.5" style="2043" customWidth="1"/>
    <col min="5635" max="5635" width="17.25" style="2043" customWidth="1"/>
    <col min="5636" max="5636" width="11" style="2043" customWidth="1"/>
    <col min="5637" max="5638" width="11.75" style="2043" customWidth="1"/>
    <col min="5639" max="5639" width="14.125" style="2043" customWidth="1"/>
    <col min="5640" max="5640" width="13.125" style="2043" customWidth="1"/>
    <col min="5641" max="5888" width="9" style="2043"/>
    <col min="5889" max="5889" width="7.625" style="2043" customWidth="1"/>
    <col min="5890" max="5890" width="10.5" style="2043" customWidth="1"/>
    <col min="5891" max="5891" width="17.25" style="2043" customWidth="1"/>
    <col min="5892" max="5892" width="11" style="2043" customWidth="1"/>
    <col min="5893" max="5894" width="11.75" style="2043" customWidth="1"/>
    <col min="5895" max="5895" width="14.125" style="2043" customWidth="1"/>
    <col min="5896" max="5896" width="13.125" style="2043" customWidth="1"/>
    <col min="5897" max="6144" width="9" style="2043"/>
    <col min="6145" max="6145" width="7.625" style="2043" customWidth="1"/>
    <col min="6146" max="6146" width="10.5" style="2043" customWidth="1"/>
    <col min="6147" max="6147" width="17.25" style="2043" customWidth="1"/>
    <col min="6148" max="6148" width="11" style="2043" customWidth="1"/>
    <col min="6149" max="6150" width="11.75" style="2043" customWidth="1"/>
    <col min="6151" max="6151" width="14.125" style="2043" customWidth="1"/>
    <col min="6152" max="6152" width="13.125" style="2043" customWidth="1"/>
    <col min="6153" max="6400" width="9" style="2043"/>
    <col min="6401" max="6401" width="7.625" style="2043" customWidth="1"/>
    <col min="6402" max="6402" width="10.5" style="2043" customWidth="1"/>
    <col min="6403" max="6403" width="17.25" style="2043" customWidth="1"/>
    <col min="6404" max="6404" width="11" style="2043" customWidth="1"/>
    <col min="6405" max="6406" width="11.75" style="2043" customWidth="1"/>
    <col min="6407" max="6407" width="14.125" style="2043" customWidth="1"/>
    <col min="6408" max="6408" width="13.125" style="2043" customWidth="1"/>
    <col min="6409" max="6656" width="9" style="2043"/>
    <col min="6657" max="6657" width="7.625" style="2043" customWidth="1"/>
    <col min="6658" max="6658" width="10.5" style="2043" customWidth="1"/>
    <col min="6659" max="6659" width="17.25" style="2043" customWidth="1"/>
    <col min="6660" max="6660" width="11" style="2043" customWidth="1"/>
    <col min="6661" max="6662" width="11.75" style="2043" customWidth="1"/>
    <col min="6663" max="6663" width="14.125" style="2043" customWidth="1"/>
    <col min="6664" max="6664" width="13.125" style="2043" customWidth="1"/>
    <col min="6665" max="6912" width="9" style="2043"/>
    <col min="6913" max="6913" width="7.625" style="2043" customWidth="1"/>
    <col min="6914" max="6914" width="10.5" style="2043" customWidth="1"/>
    <col min="6915" max="6915" width="17.25" style="2043" customWidth="1"/>
    <col min="6916" max="6916" width="11" style="2043" customWidth="1"/>
    <col min="6917" max="6918" width="11.75" style="2043" customWidth="1"/>
    <col min="6919" max="6919" width="14.125" style="2043" customWidth="1"/>
    <col min="6920" max="6920" width="13.125" style="2043" customWidth="1"/>
    <col min="6921" max="7168" width="9" style="2043"/>
    <col min="7169" max="7169" width="7.625" style="2043" customWidth="1"/>
    <col min="7170" max="7170" width="10.5" style="2043" customWidth="1"/>
    <col min="7171" max="7171" width="17.25" style="2043" customWidth="1"/>
    <col min="7172" max="7172" width="11" style="2043" customWidth="1"/>
    <col min="7173" max="7174" width="11.75" style="2043" customWidth="1"/>
    <col min="7175" max="7175" width="14.125" style="2043" customWidth="1"/>
    <col min="7176" max="7176" width="13.125" style="2043" customWidth="1"/>
    <col min="7177" max="7424" width="9" style="2043"/>
    <col min="7425" max="7425" width="7.625" style="2043" customWidth="1"/>
    <col min="7426" max="7426" width="10.5" style="2043" customWidth="1"/>
    <col min="7427" max="7427" width="17.25" style="2043" customWidth="1"/>
    <col min="7428" max="7428" width="11" style="2043" customWidth="1"/>
    <col min="7429" max="7430" width="11.75" style="2043" customWidth="1"/>
    <col min="7431" max="7431" width="14.125" style="2043" customWidth="1"/>
    <col min="7432" max="7432" width="13.125" style="2043" customWidth="1"/>
    <col min="7433" max="7680" width="9" style="2043"/>
    <col min="7681" max="7681" width="7.625" style="2043" customWidth="1"/>
    <col min="7682" max="7682" width="10.5" style="2043" customWidth="1"/>
    <col min="7683" max="7683" width="17.25" style="2043" customWidth="1"/>
    <col min="7684" max="7684" width="11" style="2043" customWidth="1"/>
    <col min="7685" max="7686" width="11.75" style="2043" customWidth="1"/>
    <col min="7687" max="7687" width="14.125" style="2043" customWidth="1"/>
    <col min="7688" max="7688" width="13.125" style="2043" customWidth="1"/>
    <col min="7689" max="7936" width="9" style="2043"/>
    <col min="7937" max="7937" width="7.625" style="2043" customWidth="1"/>
    <col min="7938" max="7938" width="10.5" style="2043" customWidth="1"/>
    <col min="7939" max="7939" width="17.25" style="2043" customWidth="1"/>
    <col min="7940" max="7940" width="11" style="2043" customWidth="1"/>
    <col min="7941" max="7942" width="11.75" style="2043" customWidth="1"/>
    <col min="7943" max="7943" width="14.125" style="2043" customWidth="1"/>
    <col min="7944" max="7944" width="13.125" style="2043" customWidth="1"/>
    <col min="7945" max="8192" width="9" style="2043"/>
    <col min="8193" max="8193" width="7.625" style="2043" customWidth="1"/>
    <col min="8194" max="8194" width="10.5" style="2043" customWidth="1"/>
    <col min="8195" max="8195" width="17.25" style="2043" customWidth="1"/>
    <col min="8196" max="8196" width="11" style="2043" customWidth="1"/>
    <col min="8197" max="8198" width="11.75" style="2043" customWidth="1"/>
    <col min="8199" max="8199" width="14.125" style="2043" customWidth="1"/>
    <col min="8200" max="8200" width="13.125" style="2043" customWidth="1"/>
    <col min="8201" max="8448" width="9" style="2043"/>
    <col min="8449" max="8449" width="7.625" style="2043" customWidth="1"/>
    <col min="8450" max="8450" width="10.5" style="2043" customWidth="1"/>
    <col min="8451" max="8451" width="17.25" style="2043" customWidth="1"/>
    <col min="8452" max="8452" width="11" style="2043" customWidth="1"/>
    <col min="8453" max="8454" width="11.75" style="2043" customWidth="1"/>
    <col min="8455" max="8455" width="14.125" style="2043" customWidth="1"/>
    <col min="8456" max="8456" width="13.125" style="2043" customWidth="1"/>
    <col min="8457" max="8704" width="9" style="2043"/>
    <col min="8705" max="8705" width="7.625" style="2043" customWidth="1"/>
    <col min="8706" max="8706" width="10.5" style="2043" customWidth="1"/>
    <col min="8707" max="8707" width="17.25" style="2043" customWidth="1"/>
    <col min="8708" max="8708" width="11" style="2043" customWidth="1"/>
    <col min="8709" max="8710" width="11.75" style="2043" customWidth="1"/>
    <col min="8711" max="8711" width="14.125" style="2043" customWidth="1"/>
    <col min="8712" max="8712" width="13.125" style="2043" customWidth="1"/>
    <col min="8713" max="8960" width="9" style="2043"/>
    <col min="8961" max="8961" width="7.625" style="2043" customWidth="1"/>
    <col min="8962" max="8962" width="10.5" style="2043" customWidth="1"/>
    <col min="8963" max="8963" width="17.25" style="2043" customWidth="1"/>
    <col min="8964" max="8964" width="11" style="2043" customWidth="1"/>
    <col min="8965" max="8966" width="11.75" style="2043" customWidth="1"/>
    <col min="8967" max="8967" width="14.125" style="2043" customWidth="1"/>
    <col min="8968" max="8968" width="13.125" style="2043" customWidth="1"/>
    <col min="8969" max="9216" width="9" style="2043"/>
    <col min="9217" max="9217" width="7.625" style="2043" customWidth="1"/>
    <col min="9218" max="9218" width="10.5" style="2043" customWidth="1"/>
    <col min="9219" max="9219" width="17.25" style="2043" customWidth="1"/>
    <col min="9220" max="9220" width="11" style="2043" customWidth="1"/>
    <col min="9221" max="9222" width="11.75" style="2043" customWidth="1"/>
    <col min="9223" max="9223" width="14.125" style="2043" customWidth="1"/>
    <col min="9224" max="9224" width="13.125" style="2043" customWidth="1"/>
    <col min="9225" max="9472" width="9" style="2043"/>
    <col min="9473" max="9473" width="7.625" style="2043" customWidth="1"/>
    <col min="9474" max="9474" width="10.5" style="2043" customWidth="1"/>
    <col min="9475" max="9475" width="17.25" style="2043" customWidth="1"/>
    <col min="9476" max="9476" width="11" style="2043" customWidth="1"/>
    <col min="9477" max="9478" width="11.75" style="2043" customWidth="1"/>
    <col min="9479" max="9479" width="14.125" style="2043" customWidth="1"/>
    <col min="9480" max="9480" width="13.125" style="2043" customWidth="1"/>
    <col min="9481" max="9728" width="9" style="2043"/>
    <col min="9729" max="9729" width="7.625" style="2043" customWidth="1"/>
    <col min="9730" max="9730" width="10.5" style="2043" customWidth="1"/>
    <col min="9731" max="9731" width="17.25" style="2043" customWidth="1"/>
    <col min="9732" max="9732" width="11" style="2043" customWidth="1"/>
    <col min="9733" max="9734" width="11.75" style="2043" customWidth="1"/>
    <col min="9735" max="9735" width="14.125" style="2043" customWidth="1"/>
    <col min="9736" max="9736" width="13.125" style="2043" customWidth="1"/>
    <col min="9737" max="9984" width="9" style="2043"/>
    <col min="9985" max="9985" width="7.625" style="2043" customWidth="1"/>
    <col min="9986" max="9986" width="10.5" style="2043" customWidth="1"/>
    <col min="9987" max="9987" width="17.25" style="2043" customWidth="1"/>
    <col min="9988" max="9988" width="11" style="2043" customWidth="1"/>
    <col min="9989" max="9990" width="11.75" style="2043" customWidth="1"/>
    <col min="9991" max="9991" width="14.125" style="2043" customWidth="1"/>
    <col min="9992" max="9992" width="13.125" style="2043" customWidth="1"/>
    <col min="9993" max="10240" width="9" style="2043"/>
    <col min="10241" max="10241" width="7.625" style="2043" customWidth="1"/>
    <col min="10242" max="10242" width="10.5" style="2043" customWidth="1"/>
    <col min="10243" max="10243" width="17.25" style="2043" customWidth="1"/>
    <col min="10244" max="10244" width="11" style="2043" customWidth="1"/>
    <col min="10245" max="10246" width="11.75" style="2043" customWidth="1"/>
    <col min="10247" max="10247" width="14.125" style="2043" customWidth="1"/>
    <col min="10248" max="10248" width="13.125" style="2043" customWidth="1"/>
    <col min="10249" max="10496" width="9" style="2043"/>
    <col min="10497" max="10497" width="7.625" style="2043" customWidth="1"/>
    <col min="10498" max="10498" width="10.5" style="2043" customWidth="1"/>
    <col min="10499" max="10499" width="17.25" style="2043" customWidth="1"/>
    <col min="10500" max="10500" width="11" style="2043" customWidth="1"/>
    <col min="10501" max="10502" width="11.75" style="2043" customWidth="1"/>
    <col min="10503" max="10503" width="14.125" style="2043" customWidth="1"/>
    <col min="10504" max="10504" width="13.125" style="2043" customWidth="1"/>
    <col min="10505" max="10752" width="9" style="2043"/>
    <col min="10753" max="10753" width="7.625" style="2043" customWidth="1"/>
    <col min="10754" max="10754" width="10.5" style="2043" customWidth="1"/>
    <col min="10755" max="10755" width="17.25" style="2043" customWidth="1"/>
    <col min="10756" max="10756" width="11" style="2043" customWidth="1"/>
    <col min="10757" max="10758" width="11.75" style="2043" customWidth="1"/>
    <col min="10759" max="10759" width="14.125" style="2043" customWidth="1"/>
    <col min="10760" max="10760" width="13.125" style="2043" customWidth="1"/>
    <col min="10761" max="11008" width="9" style="2043"/>
    <col min="11009" max="11009" width="7.625" style="2043" customWidth="1"/>
    <col min="11010" max="11010" width="10.5" style="2043" customWidth="1"/>
    <col min="11011" max="11011" width="17.25" style="2043" customWidth="1"/>
    <col min="11012" max="11012" width="11" style="2043" customWidth="1"/>
    <col min="11013" max="11014" width="11.75" style="2043" customWidth="1"/>
    <col min="11015" max="11015" width="14.125" style="2043" customWidth="1"/>
    <col min="11016" max="11016" width="13.125" style="2043" customWidth="1"/>
    <col min="11017" max="11264" width="9" style="2043"/>
    <col min="11265" max="11265" width="7.625" style="2043" customWidth="1"/>
    <col min="11266" max="11266" width="10.5" style="2043" customWidth="1"/>
    <col min="11267" max="11267" width="17.25" style="2043" customWidth="1"/>
    <col min="11268" max="11268" width="11" style="2043" customWidth="1"/>
    <col min="11269" max="11270" width="11.75" style="2043" customWidth="1"/>
    <col min="11271" max="11271" width="14.125" style="2043" customWidth="1"/>
    <col min="11272" max="11272" width="13.125" style="2043" customWidth="1"/>
    <col min="11273" max="11520" width="9" style="2043"/>
    <col min="11521" max="11521" width="7.625" style="2043" customWidth="1"/>
    <col min="11522" max="11522" width="10.5" style="2043" customWidth="1"/>
    <col min="11523" max="11523" width="17.25" style="2043" customWidth="1"/>
    <col min="11524" max="11524" width="11" style="2043" customWidth="1"/>
    <col min="11525" max="11526" width="11.75" style="2043" customWidth="1"/>
    <col min="11527" max="11527" width="14.125" style="2043" customWidth="1"/>
    <col min="11528" max="11528" width="13.125" style="2043" customWidth="1"/>
    <col min="11529" max="11776" width="9" style="2043"/>
    <col min="11777" max="11777" width="7.625" style="2043" customWidth="1"/>
    <col min="11778" max="11778" width="10.5" style="2043" customWidth="1"/>
    <col min="11779" max="11779" width="17.25" style="2043" customWidth="1"/>
    <col min="11780" max="11780" width="11" style="2043" customWidth="1"/>
    <col min="11781" max="11782" width="11.75" style="2043" customWidth="1"/>
    <col min="11783" max="11783" width="14.125" style="2043" customWidth="1"/>
    <col min="11784" max="11784" width="13.125" style="2043" customWidth="1"/>
    <col min="11785" max="12032" width="9" style="2043"/>
    <col min="12033" max="12033" width="7.625" style="2043" customWidth="1"/>
    <col min="12034" max="12034" width="10.5" style="2043" customWidth="1"/>
    <col min="12035" max="12035" width="17.25" style="2043" customWidth="1"/>
    <col min="12036" max="12036" width="11" style="2043" customWidth="1"/>
    <col min="12037" max="12038" width="11.75" style="2043" customWidth="1"/>
    <col min="12039" max="12039" width="14.125" style="2043" customWidth="1"/>
    <col min="12040" max="12040" width="13.125" style="2043" customWidth="1"/>
    <col min="12041" max="12288" width="9" style="2043"/>
    <col min="12289" max="12289" width="7.625" style="2043" customWidth="1"/>
    <col min="12290" max="12290" width="10.5" style="2043" customWidth="1"/>
    <col min="12291" max="12291" width="17.25" style="2043" customWidth="1"/>
    <col min="12292" max="12292" width="11" style="2043" customWidth="1"/>
    <col min="12293" max="12294" width="11.75" style="2043" customWidth="1"/>
    <col min="12295" max="12295" width="14.125" style="2043" customWidth="1"/>
    <col min="12296" max="12296" width="13.125" style="2043" customWidth="1"/>
    <col min="12297" max="12544" width="9" style="2043"/>
    <col min="12545" max="12545" width="7.625" style="2043" customWidth="1"/>
    <col min="12546" max="12546" width="10.5" style="2043" customWidth="1"/>
    <col min="12547" max="12547" width="17.25" style="2043" customWidth="1"/>
    <col min="12548" max="12548" width="11" style="2043" customWidth="1"/>
    <col min="12549" max="12550" width="11.75" style="2043" customWidth="1"/>
    <col min="12551" max="12551" width="14.125" style="2043" customWidth="1"/>
    <col min="12552" max="12552" width="13.125" style="2043" customWidth="1"/>
    <col min="12553" max="12800" width="9" style="2043"/>
    <col min="12801" max="12801" width="7.625" style="2043" customWidth="1"/>
    <col min="12802" max="12802" width="10.5" style="2043" customWidth="1"/>
    <col min="12803" max="12803" width="17.25" style="2043" customWidth="1"/>
    <col min="12804" max="12804" width="11" style="2043" customWidth="1"/>
    <col min="12805" max="12806" width="11.75" style="2043" customWidth="1"/>
    <col min="12807" max="12807" width="14.125" style="2043" customWidth="1"/>
    <col min="12808" max="12808" width="13.125" style="2043" customWidth="1"/>
    <col min="12809" max="13056" width="9" style="2043"/>
    <col min="13057" max="13057" width="7.625" style="2043" customWidth="1"/>
    <col min="13058" max="13058" width="10.5" style="2043" customWidth="1"/>
    <col min="13059" max="13059" width="17.25" style="2043" customWidth="1"/>
    <col min="13060" max="13060" width="11" style="2043" customWidth="1"/>
    <col min="13061" max="13062" width="11.75" style="2043" customWidth="1"/>
    <col min="13063" max="13063" width="14.125" style="2043" customWidth="1"/>
    <col min="13064" max="13064" width="13.125" style="2043" customWidth="1"/>
    <col min="13065" max="13312" width="9" style="2043"/>
    <col min="13313" max="13313" width="7.625" style="2043" customWidth="1"/>
    <col min="13314" max="13314" width="10.5" style="2043" customWidth="1"/>
    <col min="13315" max="13315" width="17.25" style="2043" customWidth="1"/>
    <col min="13316" max="13316" width="11" style="2043" customWidth="1"/>
    <col min="13317" max="13318" width="11.75" style="2043" customWidth="1"/>
    <col min="13319" max="13319" width="14.125" style="2043" customWidth="1"/>
    <col min="13320" max="13320" width="13.125" style="2043" customWidth="1"/>
    <col min="13321" max="13568" width="9" style="2043"/>
    <col min="13569" max="13569" width="7.625" style="2043" customWidth="1"/>
    <col min="13570" max="13570" width="10.5" style="2043" customWidth="1"/>
    <col min="13571" max="13571" width="17.25" style="2043" customWidth="1"/>
    <col min="13572" max="13572" width="11" style="2043" customWidth="1"/>
    <col min="13573" max="13574" width="11.75" style="2043" customWidth="1"/>
    <col min="13575" max="13575" width="14.125" style="2043" customWidth="1"/>
    <col min="13576" max="13576" width="13.125" style="2043" customWidth="1"/>
    <col min="13577" max="13824" width="9" style="2043"/>
    <col min="13825" max="13825" width="7.625" style="2043" customWidth="1"/>
    <col min="13826" max="13826" width="10.5" style="2043" customWidth="1"/>
    <col min="13827" max="13827" width="17.25" style="2043" customWidth="1"/>
    <col min="13828" max="13828" width="11" style="2043" customWidth="1"/>
    <col min="13829" max="13830" width="11.75" style="2043" customWidth="1"/>
    <col min="13831" max="13831" width="14.125" style="2043" customWidth="1"/>
    <col min="13832" max="13832" width="13.125" style="2043" customWidth="1"/>
    <col min="13833" max="14080" width="9" style="2043"/>
    <col min="14081" max="14081" width="7.625" style="2043" customWidth="1"/>
    <col min="14082" max="14082" width="10.5" style="2043" customWidth="1"/>
    <col min="14083" max="14083" width="17.25" style="2043" customWidth="1"/>
    <col min="14084" max="14084" width="11" style="2043" customWidth="1"/>
    <col min="14085" max="14086" width="11.75" style="2043" customWidth="1"/>
    <col min="14087" max="14087" width="14.125" style="2043" customWidth="1"/>
    <col min="14088" max="14088" width="13.125" style="2043" customWidth="1"/>
    <col min="14089" max="14336" width="9" style="2043"/>
    <col min="14337" max="14337" width="7.625" style="2043" customWidth="1"/>
    <col min="14338" max="14338" width="10.5" style="2043" customWidth="1"/>
    <col min="14339" max="14339" width="17.25" style="2043" customWidth="1"/>
    <col min="14340" max="14340" width="11" style="2043" customWidth="1"/>
    <col min="14341" max="14342" width="11.75" style="2043" customWidth="1"/>
    <col min="14343" max="14343" width="14.125" style="2043" customWidth="1"/>
    <col min="14344" max="14344" width="13.125" style="2043" customWidth="1"/>
    <col min="14345" max="14592" width="9" style="2043"/>
    <col min="14593" max="14593" width="7.625" style="2043" customWidth="1"/>
    <col min="14594" max="14594" width="10.5" style="2043" customWidth="1"/>
    <col min="14595" max="14595" width="17.25" style="2043" customWidth="1"/>
    <col min="14596" max="14596" width="11" style="2043" customWidth="1"/>
    <col min="14597" max="14598" width="11.75" style="2043" customWidth="1"/>
    <col min="14599" max="14599" width="14.125" style="2043" customWidth="1"/>
    <col min="14600" max="14600" width="13.125" style="2043" customWidth="1"/>
    <col min="14601" max="14848" width="9" style="2043"/>
    <col min="14849" max="14849" width="7.625" style="2043" customWidth="1"/>
    <col min="14850" max="14850" width="10.5" style="2043" customWidth="1"/>
    <col min="14851" max="14851" width="17.25" style="2043" customWidth="1"/>
    <col min="14852" max="14852" width="11" style="2043" customWidth="1"/>
    <col min="14853" max="14854" width="11.75" style="2043" customWidth="1"/>
    <col min="14855" max="14855" width="14.125" style="2043" customWidth="1"/>
    <col min="14856" max="14856" width="13.125" style="2043" customWidth="1"/>
    <col min="14857" max="15104" width="9" style="2043"/>
    <col min="15105" max="15105" width="7.625" style="2043" customWidth="1"/>
    <col min="15106" max="15106" width="10.5" style="2043" customWidth="1"/>
    <col min="15107" max="15107" width="17.25" style="2043" customWidth="1"/>
    <col min="15108" max="15108" width="11" style="2043" customWidth="1"/>
    <col min="15109" max="15110" width="11.75" style="2043" customWidth="1"/>
    <col min="15111" max="15111" width="14.125" style="2043" customWidth="1"/>
    <col min="15112" max="15112" width="13.125" style="2043" customWidth="1"/>
    <col min="15113" max="15360" width="9" style="2043"/>
    <col min="15361" max="15361" width="7.625" style="2043" customWidth="1"/>
    <col min="15362" max="15362" width="10.5" style="2043" customWidth="1"/>
    <col min="15363" max="15363" width="17.25" style="2043" customWidth="1"/>
    <col min="15364" max="15364" width="11" style="2043" customWidth="1"/>
    <col min="15365" max="15366" width="11.75" style="2043" customWidth="1"/>
    <col min="15367" max="15367" width="14.125" style="2043" customWidth="1"/>
    <col min="15368" max="15368" width="13.125" style="2043" customWidth="1"/>
    <col min="15369" max="15616" width="9" style="2043"/>
    <col min="15617" max="15617" width="7.625" style="2043" customWidth="1"/>
    <col min="15618" max="15618" width="10.5" style="2043" customWidth="1"/>
    <col min="15619" max="15619" width="17.25" style="2043" customWidth="1"/>
    <col min="15620" max="15620" width="11" style="2043" customWidth="1"/>
    <col min="15621" max="15622" width="11.75" style="2043" customWidth="1"/>
    <col min="15623" max="15623" width="14.125" style="2043" customWidth="1"/>
    <col min="15624" max="15624" width="13.125" style="2043" customWidth="1"/>
    <col min="15625" max="15872" width="9" style="2043"/>
    <col min="15873" max="15873" width="7.625" style="2043" customWidth="1"/>
    <col min="15874" max="15874" width="10.5" style="2043" customWidth="1"/>
    <col min="15875" max="15875" width="17.25" style="2043" customWidth="1"/>
    <col min="15876" max="15876" width="11" style="2043" customWidth="1"/>
    <col min="15877" max="15878" width="11.75" style="2043" customWidth="1"/>
    <col min="15879" max="15879" width="14.125" style="2043" customWidth="1"/>
    <col min="15880" max="15880" width="13.125" style="2043" customWidth="1"/>
    <col min="15881" max="16128" width="9" style="2043"/>
    <col min="16129" max="16129" width="7.625" style="2043" customWidth="1"/>
    <col min="16130" max="16130" width="10.5" style="2043" customWidth="1"/>
    <col min="16131" max="16131" width="17.25" style="2043" customWidth="1"/>
    <col min="16132" max="16132" width="11" style="2043" customWidth="1"/>
    <col min="16133" max="16134" width="11.75" style="2043" customWidth="1"/>
    <col min="16135" max="16135" width="14.125" style="2043" customWidth="1"/>
    <col min="16136" max="16136" width="13.125" style="2043" customWidth="1"/>
    <col min="16137" max="16384" width="9" style="2043"/>
  </cols>
  <sheetData>
    <row r="1" spans="1:10" s="2020" customFormat="1" ht="30.2" customHeight="1">
      <c r="A1" s="2020" t="s">
        <v>1420</v>
      </c>
      <c r="B1" s="2021"/>
      <c r="C1" s="2021"/>
      <c r="D1" s="2021"/>
      <c r="E1" s="2022"/>
      <c r="F1" s="2023"/>
      <c r="G1" s="2023"/>
      <c r="H1" s="2023"/>
      <c r="I1" s="2023"/>
      <c r="J1" s="2023"/>
    </row>
    <row r="2" spans="1:10" s="2027" customFormat="1" ht="30.2" customHeight="1">
      <c r="A2" s="2024"/>
      <c r="B2" s="2024"/>
      <c r="C2" s="2024"/>
      <c r="D2" s="2024"/>
      <c r="E2" s="2025"/>
      <c r="F2" s="2026"/>
      <c r="G2" s="2026"/>
      <c r="H2" s="2026"/>
      <c r="I2" s="2026"/>
      <c r="J2" s="2026"/>
    </row>
    <row r="3" spans="1:10" s="2032" customFormat="1" ht="30.2" customHeight="1">
      <c r="A3" s="2028" t="s">
        <v>1421</v>
      </c>
      <c r="B3" s="2029"/>
      <c r="C3" s="2029"/>
      <c r="D3" s="2029"/>
      <c r="E3" s="2030"/>
      <c r="F3" s="2031"/>
      <c r="G3" s="2031"/>
      <c r="H3" s="2031"/>
      <c r="I3" s="2031"/>
      <c r="J3" s="2031"/>
    </row>
    <row r="4" spans="1:10" s="2034" customFormat="1" ht="30.2" customHeight="1">
      <c r="A4" s="2935" t="s">
        <v>1422</v>
      </c>
      <c r="B4" s="2935" t="s">
        <v>1423</v>
      </c>
      <c r="C4" s="2935" t="s">
        <v>1424</v>
      </c>
      <c r="D4" s="2936" t="s">
        <v>1344</v>
      </c>
      <c r="E4" s="2934" t="s">
        <v>1345</v>
      </c>
      <c r="F4" s="2934"/>
      <c r="G4" s="2934" t="s">
        <v>1342</v>
      </c>
      <c r="H4" s="2033"/>
      <c r="I4" s="2033"/>
    </row>
    <row r="5" spans="1:10" s="2034" customFormat="1" ht="30.2" customHeight="1">
      <c r="A5" s="2935"/>
      <c r="B5" s="2935"/>
      <c r="C5" s="2935"/>
      <c r="D5" s="2936"/>
      <c r="E5" s="2035" t="s">
        <v>1425</v>
      </c>
      <c r="F5" s="2035" t="s">
        <v>1426</v>
      </c>
      <c r="G5" s="2934"/>
      <c r="H5" s="2033"/>
      <c r="I5" s="2033"/>
    </row>
    <row r="6" spans="1:10" ht="39.200000000000003" customHeight="1">
      <c r="A6" s="2036" t="s">
        <v>500</v>
      </c>
      <c r="B6" s="2036" t="s">
        <v>724</v>
      </c>
      <c r="C6" s="2037" t="s">
        <v>1427</v>
      </c>
      <c r="D6" s="2038">
        <v>0.2</v>
      </c>
      <c r="E6" s="2039">
        <v>89996</v>
      </c>
      <c r="F6" s="2040">
        <v>14602</v>
      </c>
      <c r="G6" s="2041" t="s">
        <v>1428</v>
      </c>
      <c r="J6" s="2043"/>
    </row>
    <row r="7" spans="1:10" s="2032" customFormat="1" ht="30.2" customHeight="1">
      <c r="A7" s="2044" t="s">
        <v>113</v>
      </c>
      <c r="B7" s="2044" t="s">
        <v>1429</v>
      </c>
      <c r="C7" s="2044" t="s">
        <v>1354</v>
      </c>
      <c r="D7" s="2045"/>
      <c r="E7" s="2046">
        <f>SUM(E6:E6)</f>
        <v>89996</v>
      </c>
      <c r="F7" s="2046">
        <f>SUM(F6:F6)</f>
        <v>14602</v>
      </c>
      <c r="G7" s="2035"/>
      <c r="H7" s="2031"/>
      <c r="I7" s="2031"/>
      <c r="J7" s="2031"/>
    </row>
    <row r="8" spans="1:10" ht="30.2" customHeight="1">
      <c r="A8" s="2043" t="s">
        <v>1430</v>
      </c>
    </row>
    <row r="9" spans="1:10" ht="30.2" customHeight="1">
      <c r="A9" s="2028" t="s">
        <v>1431</v>
      </c>
      <c r="B9" s="2029"/>
      <c r="C9" s="2029"/>
      <c r="D9" s="2029"/>
      <c r="E9" s="2030"/>
      <c r="F9" s="2031"/>
      <c r="G9" s="2031"/>
    </row>
    <row r="10" spans="1:10" ht="30.2" customHeight="1">
      <c r="A10" s="2935" t="s">
        <v>1422</v>
      </c>
      <c r="B10" s="2935" t="s">
        <v>1423</v>
      </c>
      <c r="C10" s="2935" t="s">
        <v>1424</v>
      </c>
      <c r="D10" s="2936" t="s">
        <v>1344</v>
      </c>
      <c r="E10" s="2934" t="s">
        <v>1345</v>
      </c>
      <c r="F10" s="2934"/>
      <c r="G10" s="2934" t="s">
        <v>1342</v>
      </c>
    </row>
    <row r="11" spans="1:10" ht="30.2" customHeight="1">
      <c r="A11" s="2935"/>
      <c r="B11" s="2935"/>
      <c r="C11" s="2935"/>
      <c r="D11" s="2936"/>
      <c r="E11" s="2035" t="s">
        <v>1432</v>
      </c>
      <c r="F11" s="2035" t="s">
        <v>1433</v>
      </c>
      <c r="G11" s="2934"/>
    </row>
    <row r="12" spans="1:10" ht="30.2" customHeight="1">
      <c r="A12" s="2049"/>
      <c r="B12" s="2049"/>
      <c r="C12" s="2050"/>
      <c r="D12" s="2051"/>
      <c r="E12" s="2052"/>
      <c r="F12" s="2053"/>
      <c r="G12" s="2054"/>
    </row>
    <row r="13" spans="1:10" ht="24.95" customHeight="1">
      <c r="A13" s="2043" t="s">
        <v>1434</v>
      </c>
    </row>
  </sheetData>
  <mergeCells count="12">
    <mergeCell ref="G10:G11"/>
    <mergeCell ref="A4:A5"/>
    <mergeCell ref="B4:B5"/>
    <mergeCell ref="C4:C5"/>
    <mergeCell ref="D4:D5"/>
    <mergeCell ref="E4:F4"/>
    <mergeCell ref="G4:G5"/>
    <mergeCell ref="A10:A11"/>
    <mergeCell ref="B10:B11"/>
    <mergeCell ref="C10:C11"/>
    <mergeCell ref="D10:D11"/>
    <mergeCell ref="E10:F10"/>
  </mergeCells>
  <phoneticPr fontId="4"/>
  <printOptions horizontalCentered="1"/>
  <pageMargins left="0.98425196850393704" right="0.59055118110236227" top="0.78740157480314965" bottom="0.78740157480314965" header="0.51181102362204722" footer="0.51181102362204722"/>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9"/>
  <sheetViews>
    <sheetView view="pageBreakPreview" zoomScaleNormal="75" zoomScaleSheetLayoutView="100" workbookViewId="0">
      <pane xSplit="1" ySplit="6" topLeftCell="B7" activePane="bottomRight" state="frozen"/>
      <selection pane="topRight" activeCell="B1" sqref="B1"/>
      <selection pane="bottomLeft" activeCell="A7" sqref="A7"/>
      <selection pane="bottomRight" activeCell="L11" sqref="L11"/>
    </sheetView>
  </sheetViews>
  <sheetFormatPr defaultColWidth="10" defaultRowHeight="18" customHeight="1"/>
  <cols>
    <col min="1" max="1" width="3.625" style="2056" customWidth="1"/>
    <col min="2" max="3" width="2.625" style="2056" customWidth="1"/>
    <col min="4" max="5" width="6.625" style="2056" customWidth="1"/>
    <col min="6" max="7" width="2.625" style="2056" customWidth="1"/>
    <col min="8" max="9" width="6.625" style="2056" customWidth="1"/>
    <col min="10" max="11" width="2.625" style="2056" customWidth="1"/>
    <col min="12" max="13" width="6.625" style="2056" customWidth="1"/>
    <col min="14" max="15" width="2.625" style="2056" customWidth="1"/>
    <col min="16" max="17" width="6.625" style="2056" customWidth="1"/>
    <col min="18" max="19" width="2.625" style="2056" customWidth="1"/>
    <col min="20" max="21" width="6.625" style="2056" customWidth="1"/>
    <col min="22" max="23" width="2.625" style="2056" customWidth="1"/>
    <col min="24" max="25" width="6.625" style="2056" customWidth="1"/>
    <col min="26" max="256" width="10" style="2056"/>
    <col min="257" max="257" width="3.625" style="2056" customWidth="1"/>
    <col min="258" max="259" width="2.625" style="2056" customWidth="1"/>
    <col min="260" max="261" width="6.625" style="2056" customWidth="1"/>
    <col min="262" max="263" width="2.625" style="2056" customWidth="1"/>
    <col min="264" max="265" width="6.625" style="2056" customWidth="1"/>
    <col min="266" max="267" width="2.625" style="2056" customWidth="1"/>
    <col min="268" max="269" width="6.625" style="2056" customWidth="1"/>
    <col min="270" max="271" width="2.625" style="2056" customWidth="1"/>
    <col min="272" max="273" width="6.625" style="2056" customWidth="1"/>
    <col min="274" max="275" width="2.625" style="2056" customWidth="1"/>
    <col min="276" max="277" width="6.625" style="2056" customWidth="1"/>
    <col min="278" max="279" width="2.625" style="2056" customWidth="1"/>
    <col min="280" max="281" width="6.625" style="2056" customWidth="1"/>
    <col min="282" max="512" width="10" style="2056"/>
    <col min="513" max="513" width="3.625" style="2056" customWidth="1"/>
    <col min="514" max="515" width="2.625" style="2056" customWidth="1"/>
    <col min="516" max="517" width="6.625" style="2056" customWidth="1"/>
    <col min="518" max="519" width="2.625" style="2056" customWidth="1"/>
    <col min="520" max="521" width="6.625" style="2056" customWidth="1"/>
    <col min="522" max="523" width="2.625" style="2056" customWidth="1"/>
    <col min="524" max="525" width="6.625" style="2056" customWidth="1"/>
    <col min="526" max="527" width="2.625" style="2056" customWidth="1"/>
    <col min="528" max="529" width="6.625" style="2056" customWidth="1"/>
    <col min="530" max="531" width="2.625" style="2056" customWidth="1"/>
    <col min="532" max="533" width="6.625" style="2056" customWidth="1"/>
    <col min="534" max="535" width="2.625" style="2056" customWidth="1"/>
    <col min="536" max="537" width="6.625" style="2056" customWidth="1"/>
    <col min="538" max="768" width="10" style="2056"/>
    <col min="769" max="769" width="3.625" style="2056" customWidth="1"/>
    <col min="770" max="771" width="2.625" style="2056" customWidth="1"/>
    <col min="772" max="773" width="6.625" style="2056" customWidth="1"/>
    <col min="774" max="775" width="2.625" style="2056" customWidth="1"/>
    <col min="776" max="777" width="6.625" style="2056" customWidth="1"/>
    <col min="778" max="779" width="2.625" style="2056" customWidth="1"/>
    <col min="780" max="781" width="6.625" style="2056" customWidth="1"/>
    <col min="782" max="783" width="2.625" style="2056" customWidth="1"/>
    <col min="784" max="785" width="6.625" style="2056" customWidth="1"/>
    <col min="786" max="787" width="2.625" style="2056" customWidth="1"/>
    <col min="788" max="789" width="6.625" style="2056" customWidth="1"/>
    <col min="790" max="791" width="2.625" style="2056" customWidth="1"/>
    <col min="792" max="793" width="6.625" style="2056" customWidth="1"/>
    <col min="794" max="1024" width="10" style="2056"/>
    <col min="1025" max="1025" width="3.625" style="2056" customWidth="1"/>
    <col min="1026" max="1027" width="2.625" style="2056" customWidth="1"/>
    <col min="1028" max="1029" width="6.625" style="2056" customWidth="1"/>
    <col min="1030" max="1031" width="2.625" style="2056" customWidth="1"/>
    <col min="1032" max="1033" width="6.625" style="2056" customWidth="1"/>
    <col min="1034" max="1035" width="2.625" style="2056" customWidth="1"/>
    <col min="1036" max="1037" width="6.625" style="2056" customWidth="1"/>
    <col min="1038" max="1039" width="2.625" style="2056" customWidth="1"/>
    <col min="1040" max="1041" width="6.625" style="2056" customWidth="1"/>
    <col min="1042" max="1043" width="2.625" style="2056" customWidth="1"/>
    <col min="1044" max="1045" width="6.625" style="2056" customWidth="1"/>
    <col min="1046" max="1047" width="2.625" style="2056" customWidth="1"/>
    <col min="1048" max="1049" width="6.625" style="2056" customWidth="1"/>
    <col min="1050" max="1280" width="10" style="2056"/>
    <col min="1281" max="1281" width="3.625" style="2056" customWidth="1"/>
    <col min="1282" max="1283" width="2.625" style="2056" customWidth="1"/>
    <col min="1284" max="1285" width="6.625" style="2056" customWidth="1"/>
    <col min="1286" max="1287" width="2.625" style="2056" customWidth="1"/>
    <col min="1288" max="1289" width="6.625" style="2056" customWidth="1"/>
    <col min="1290" max="1291" width="2.625" style="2056" customWidth="1"/>
    <col min="1292" max="1293" width="6.625" style="2056" customWidth="1"/>
    <col min="1294" max="1295" width="2.625" style="2056" customWidth="1"/>
    <col min="1296" max="1297" width="6.625" style="2056" customWidth="1"/>
    <col min="1298" max="1299" width="2.625" style="2056" customWidth="1"/>
    <col min="1300" max="1301" width="6.625" style="2056" customWidth="1"/>
    <col min="1302" max="1303" width="2.625" style="2056" customWidth="1"/>
    <col min="1304" max="1305" width="6.625" style="2056" customWidth="1"/>
    <col min="1306" max="1536" width="10" style="2056"/>
    <col min="1537" max="1537" width="3.625" style="2056" customWidth="1"/>
    <col min="1538" max="1539" width="2.625" style="2056" customWidth="1"/>
    <col min="1540" max="1541" width="6.625" style="2056" customWidth="1"/>
    <col min="1542" max="1543" width="2.625" style="2056" customWidth="1"/>
    <col min="1544" max="1545" width="6.625" style="2056" customWidth="1"/>
    <col min="1546" max="1547" width="2.625" style="2056" customWidth="1"/>
    <col min="1548" max="1549" width="6.625" style="2056" customWidth="1"/>
    <col min="1550" max="1551" width="2.625" style="2056" customWidth="1"/>
    <col min="1552" max="1553" width="6.625" style="2056" customWidth="1"/>
    <col min="1554" max="1555" width="2.625" style="2056" customWidth="1"/>
    <col min="1556" max="1557" width="6.625" style="2056" customWidth="1"/>
    <col min="1558" max="1559" width="2.625" style="2056" customWidth="1"/>
    <col min="1560" max="1561" width="6.625" style="2056" customWidth="1"/>
    <col min="1562" max="1792" width="10" style="2056"/>
    <col min="1793" max="1793" width="3.625" style="2056" customWidth="1"/>
    <col min="1794" max="1795" width="2.625" style="2056" customWidth="1"/>
    <col min="1796" max="1797" width="6.625" style="2056" customWidth="1"/>
    <col min="1798" max="1799" width="2.625" style="2056" customWidth="1"/>
    <col min="1800" max="1801" width="6.625" style="2056" customWidth="1"/>
    <col min="1802" max="1803" width="2.625" style="2056" customWidth="1"/>
    <col min="1804" max="1805" width="6.625" style="2056" customWidth="1"/>
    <col min="1806" max="1807" width="2.625" style="2056" customWidth="1"/>
    <col min="1808" max="1809" width="6.625" style="2056" customWidth="1"/>
    <col min="1810" max="1811" width="2.625" style="2056" customWidth="1"/>
    <col min="1812" max="1813" width="6.625" style="2056" customWidth="1"/>
    <col min="1814" max="1815" width="2.625" style="2056" customWidth="1"/>
    <col min="1816" max="1817" width="6.625" style="2056" customWidth="1"/>
    <col min="1818" max="2048" width="10" style="2056"/>
    <col min="2049" max="2049" width="3.625" style="2056" customWidth="1"/>
    <col min="2050" max="2051" width="2.625" style="2056" customWidth="1"/>
    <col min="2052" max="2053" width="6.625" style="2056" customWidth="1"/>
    <col min="2054" max="2055" width="2.625" style="2056" customWidth="1"/>
    <col min="2056" max="2057" width="6.625" style="2056" customWidth="1"/>
    <col min="2058" max="2059" width="2.625" style="2056" customWidth="1"/>
    <col min="2060" max="2061" width="6.625" style="2056" customWidth="1"/>
    <col min="2062" max="2063" width="2.625" style="2056" customWidth="1"/>
    <col min="2064" max="2065" width="6.625" style="2056" customWidth="1"/>
    <col min="2066" max="2067" width="2.625" style="2056" customWidth="1"/>
    <col min="2068" max="2069" width="6.625" style="2056" customWidth="1"/>
    <col min="2070" max="2071" width="2.625" style="2056" customWidth="1"/>
    <col min="2072" max="2073" width="6.625" style="2056" customWidth="1"/>
    <col min="2074" max="2304" width="10" style="2056"/>
    <col min="2305" max="2305" width="3.625" style="2056" customWidth="1"/>
    <col min="2306" max="2307" width="2.625" style="2056" customWidth="1"/>
    <col min="2308" max="2309" width="6.625" style="2056" customWidth="1"/>
    <col min="2310" max="2311" width="2.625" style="2056" customWidth="1"/>
    <col min="2312" max="2313" width="6.625" style="2056" customWidth="1"/>
    <col min="2314" max="2315" width="2.625" style="2056" customWidth="1"/>
    <col min="2316" max="2317" width="6.625" style="2056" customWidth="1"/>
    <col min="2318" max="2319" width="2.625" style="2056" customWidth="1"/>
    <col min="2320" max="2321" width="6.625" style="2056" customWidth="1"/>
    <col min="2322" max="2323" width="2.625" style="2056" customWidth="1"/>
    <col min="2324" max="2325" width="6.625" style="2056" customWidth="1"/>
    <col min="2326" max="2327" width="2.625" style="2056" customWidth="1"/>
    <col min="2328" max="2329" width="6.625" style="2056" customWidth="1"/>
    <col min="2330" max="2560" width="10" style="2056"/>
    <col min="2561" max="2561" width="3.625" style="2056" customWidth="1"/>
    <col min="2562" max="2563" width="2.625" style="2056" customWidth="1"/>
    <col min="2564" max="2565" width="6.625" style="2056" customWidth="1"/>
    <col min="2566" max="2567" width="2.625" style="2056" customWidth="1"/>
    <col min="2568" max="2569" width="6.625" style="2056" customWidth="1"/>
    <col min="2570" max="2571" width="2.625" style="2056" customWidth="1"/>
    <col min="2572" max="2573" width="6.625" style="2056" customWidth="1"/>
    <col min="2574" max="2575" width="2.625" style="2056" customWidth="1"/>
    <col min="2576" max="2577" width="6.625" style="2056" customWidth="1"/>
    <col min="2578" max="2579" width="2.625" style="2056" customWidth="1"/>
    <col min="2580" max="2581" width="6.625" style="2056" customWidth="1"/>
    <col min="2582" max="2583" width="2.625" style="2056" customWidth="1"/>
    <col min="2584" max="2585" width="6.625" style="2056" customWidth="1"/>
    <col min="2586" max="2816" width="10" style="2056"/>
    <col min="2817" max="2817" width="3.625" style="2056" customWidth="1"/>
    <col min="2818" max="2819" width="2.625" style="2056" customWidth="1"/>
    <col min="2820" max="2821" width="6.625" style="2056" customWidth="1"/>
    <col min="2822" max="2823" width="2.625" style="2056" customWidth="1"/>
    <col min="2824" max="2825" width="6.625" style="2056" customWidth="1"/>
    <col min="2826" max="2827" width="2.625" style="2056" customWidth="1"/>
    <col min="2828" max="2829" width="6.625" style="2056" customWidth="1"/>
    <col min="2830" max="2831" width="2.625" style="2056" customWidth="1"/>
    <col min="2832" max="2833" width="6.625" style="2056" customWidth="1"/>
    <col min="2834" max="2835" width="2.625" style="2056" customWidth="1"/>
    <col min="2836" max="2837" width="6.625" style="2056" customWidth="1"/>
    <col min="2838" max="2839" width="2.625" style="2056" customWidth="1"/>
    <col min="2840" max="2841" width="6.625" style="2056" customWidth="1"/>
    <col min="2842" max="3072" width="10" style="2056"/>
    <col min="3073" max="3073" width="3.625" style="2056" customWidth="1"/>
    <col min="3074" max="3075" width="2.625" style="2056" customWidth="1"/>
    <col min="3076" max="3077" width="6.625" style="2056" customWidth="1"/>
    <col min="3078" max="3079" width="2.625" style="2056" customWidth="1"/>
    <col min="3080" max="3081" width="6.625" style="2056" customWidth="1"/>
    <col min="3082" max="3083" width="2.625" style="2056" customWidth="1"/>
    <col min="3084" max="3085" width="6.625" style="2056" customWidth="1"/>
    <col min="3086" max="3087" width="2.625" style="2056" customWidth="1"/>
    <col min="3088" max="3089" width="6.625" style="2056" customWidth="1"/>
    <col min="3090" max="3091" width="2.625" style="2056" customWidth="1"/>
    <col min="3092" max="3093" width="6.625" style="2056" customWidth="1"/>
    <col min="3094" max="3095" width="2.625" style="2056" customWidth="1"/>
    <col min="3096" max="3097" width="6.625" style="2056" customWidth="1"/>
    <col min="3098" max="3328" width="10" style="2056"/>
    <col min="3329" max="3329" width="3.625" style="2056" customWidth="1"/>
    <col min="3330" max="3331" width="2.625" style="2056" customWidth="1"/>
    <col min="3332" max="3333" width="6.625" style="2056" customWidth="1"/>
    <col min="3334" max="3335" width="2.625" style="2056" customWidth="1"/>
    <col min="3336" max="3337" width="6.625" style="2056" customWidth="1"/>
    <col min="3338" max="3339" width="2.625" style="2056" customWidth="1"/>
    <col min="3340" max="3341" width="6.625" style="2056" customWidth="1"/>
    <col min="3342" max="3343" width="2.625" style="2056" customWidth="1"/>
    <col min="3344" max="3345" width="6.625" style="2056" customWidth="1"/>
    <col min="3346" max="3347" width="2.625" style="2056" customWidth="1"/>
    <col min="3348" max="3349" width="6.625" style="2056" customWidth="1"/>
    <col min="3350" max="3351" width="2.625" style="2056" customWidth="1"/>
    <col min="3352" max="3353" width="6.625" style="2056" customWidth="1"/>
    <col min="3354" max="3584" width="10" style="2056"/>
    <col min="3585" max="3585" width="3.625" style="2056" customWidth="1"/>
    <col min="3586" max="3587" width="2.625" style="2056" customWidth="1"/>
    <col min="3588" max="3589" width="6.625" style="2056" customWidth="1"/>
    <col min="3590" max="3591" width="2.625" style="2056" customWidth="1"/>
    <col min="3592" max="3593" width="6.625" style="2056" customWidth="1"/>
    <col min="3594" max="3595" width="2.625" style="2056" customWidth="1"/>
    <col min="3596" max="3597" width="6.625" style="2056" customWidth="1"/>
    <col min="3598" max="3599" width="2.625" style="2056" customWidth="1"/>
    <col min="3600" max="3601" width="6.625" style="2056" customWidth="1"/>
    <col min="3602" max="3603" width="2.625" style="2056" customWidth="1"/>
    <col min="3604" max="3605" width="6.625" style="2056" customWidth="1"/>
    <col min="3606" max="3607" width="2.625" style="2056" customWidth="1"/>
    <col min="3608" max="3609" width="6.625" style="2056" customWidth="1"/>
    <col min="3610" max="3840" width="10" style="2056"/>
    <col min="3841" max="3841" width="3.625" style="2056" customWidth="1"/>
    <col min="3842" max="3843" width="2.625" style="2056" customWidth="1"/>
    <col min="3844" max="3845" width="6.625" style="2056" customWidth="1"/>
    <col min="3846" max="3847" width="2.625" style="2056" customWidth="1"/>
    <col min="3848" max="3849" width="6.625" style="2056" customWidth="1"/>
    <col min="3850" max="3851" width="2.625" style="2056" customWidth="1"/>
    <col min="3852" max="3853" width="6.625" style="2056" customWidth="1"/>
    <col min="3854" max="3855" width="2.625" style="2056" customWidth="1"/>
    <col min="3856" max="3857" width="6.625" style="2056" customWidth="1"/>
    <col min="3858" max="3859" width="2.625" style="2056" customWidth="1"/>
    <col min="3860" max="3861" width="6.625" style="2056" customWidth="1"/>
    <col min="3862" max="3863" width="2.625" style="2056" customWidth="1"/>
    <col min="3864" max="3865" width="6.625" style="2056" customWidth="1"/>
    <col min="3866" max="4096" width="10" style="2056"/>
    <col min="4097" max="4097" width="3.625" style="2056" customWidth="1"/>
    <col min="4098" max="4099" width="2.625" style="2056" customWidth="1"/>
    <col min="4100" max="4101" width="6.625" style="2056" customWidth="1"/>
    <col min="4102" max="4103" width="2.625" style="2056" customWidth="1"/>
    <col min="4104" max="4105" width="6.625" style="2056" customWidth="1"/>
    <col min="4106" max="4107" width="2.625" style="2056" customWidth="1"/>
    <col min="4108" max="4109" width="6.625" style="2056" customWidth="1"/>
    <col min="4110" max="4111" width="2.625" style="2056" customWidth="1"/>
    <col min="4112" max="4113" width="6.625" style="2056" customWidth="1"/>
    <col min="4114" max="4115" width="2.625" style="2056" customWidth="1"/>
    <col min="4116" max="4117" width="6.625" style="2056" customWidth="1"/>
    <col min="4118" max="4119" width="2.625" style="2056" customWidth="1"/>
    <col min="4120" max="4121" width="6.625" style="2056" customWidth="1"/>
    <col min="4122" max="4352" width="10" style="2056"/>
    <col min="4353" max="4353" width="3.625" style="2056" customWidth="1"/>
    <col min="4354" max="4355" width="2.625" style="2056" customWidth="1"/>
    <col min="4356" max="4357" width="6.625" style="2056" customWidth="1"/>
    <col min="4358" max="4359" width="2.625" style="2056" customWidth="1"/>
    <col min="4360" max="4361" width="6.625" style="2056" customWidth="1"/>
    <col min="4362" max="4363" width="2.625" style="2056" customWidth="1"/>
    <col min="4364" max="4365" width="6.625" style="2056" customWidth="1"/>
    <col min="4366" max="4367" width="2.625" style="2056" customWidth="1"/>
    <col min="4368" max="4369" width="6.625" style="2056" customWidth="1"/>
    <col min="4370" max="4371" width="2.625" style="2056" customWidth="1"/>
    <col min="4372" max="4373" width="6.625" style="2056" customWidth="1"/>
    <col min="4374" max="4375" width="2.625" style="2056" customWidth="1"/>
    <col min="4376" max="4377" width="6.625" style="2056" customWidth="1"/>
    <col min="4378" max="4608" width="10" style="2056"/>
    <col min="4609" max="4609" width="3.625" style="2056" customWidth="1"/>
    <col min="4610" max="4611" width="2.625" style="2056" customWidth="1"/>
    <col min="4612" max="4613" width="6.625" style="2056" customWidth="1"/>
    <col min="4614" max="4615" width="2.625" style="2056" customWidth="1"/>
    <col min="4616" max="4617" width="6.625" style="2056" customWidth="1"/>
    <col min="4618" max="4619" width="2.625" style="2056" customWidth="1"/>
    <col min="4620" max="4621" width="6.625" style="2056" customWidth="1"/>
    <col min="4622" max="4623" width="2.625" style="2056" customWidth="1"/>
    <col min="4624" max="4625" width="6.625" style="2056" customWidth="1"/>
    <col min="4626" max="4627" width="2.625" style="2056" customWidth="1"/>
    <col min="4628" max="4629" width="6.625" style="2056" customWidth="1"/>
    <col min="4630" max="4631" width="2.625" style="2056" customWidth="1"/>
    <col min="4632" max="4633" width="6.625" style="2056" customWidth="1"/>
    <col min="4634" max="4864" width="10" style="2056"/>
    <col min="4865" max="4865" width="3.625" style="2056" customWidth="1"/>
    <col min="4866" max="4867" width="2.625" style="2056" customWidth="1"/>
    <col min="4868" max="4869" width="6.625" style="2056" customWidth="1"/>
    <col min="4870" max="4871" width="2.625" style="2056" customWidth="1"/>
    <col min="4872" max="4873" width="6.625" style="2056" customWidth="1"/>
    <col min="4874" max="4875" width="2.625" style="2056" customWidth="1"/>
    <col min="4876" max="4877" width="6.625" style="2056" customWidth="1"/>
    <col min="4878" max="4879" width="2.625" style="2056" customWidth="1"/>
    <col min="4880" max="4881" width="6.625" style="2056" customWidth="1"/>
    <col min="4882" max="4883" width="2.625" style="2056" customWidth="1"/>
    <col min="4884" max="4885" width="6.625" style="2056" customWidth="1"/>
    <col min="4886" max="4887" width="2.625" style="2056" customWidth="1"/>
    <col min="4888" max="4889" width="6.625" style="2056" customWidth="1"/>
    <col min="4890" max="5120" width="10" style="2056"/>
    <col min="5121" max="5121" width="3.625" style="2056" customWidth="1"/>
    <col min="5122" max="5123" width="2.625" style="2056" customWidth="1"/>
    <col min="5124" max="5125" width="6.625" style="2056" customWidth="1"/>
    <col min="5126" max="5127" width="2.625" style="2056" customWidth="1"/>
    <col min="5128" max="5129" width="6.625" style="2056" customWidth="1"/>
    <col min="5130" max="5131" width="2.625" style="2056" customWidth="1"/>
    <col min="5132" max="5133" width="6.625" style="2056" customWidth="1"/>
    <col min="5134" max="5135" width="2.625" style="2056" customWidth="1"/>
    <col min="5136" max="5137" width="6.625" style="2056" customWidth="1"/>
    <col min="5138" max="5139" width="2.625" style="2056" customWidth="1"/>
    <col min="5140" max="5141" width="6.625" style="2056" customWidth="1"/>
    <col min="5142" max="5143" width="2.625" style="2056" customWidth="1"/>
    <col min="5144" max="5145" width="6.625" style="2056" customWidth="1"/>
    <col min="5146" max="5376" width="10" style="2056"/>
    <col min="5377" max="5377" width="3.625" style="2056" customWidth="1"/>
    <col min="5378" max="5379" width="2.625" style="2056" customWidth="1"/>
    <col min="5380" max="5381" width="6.625" style="2056" customWidth="1"/>
    <col min="5382" max="5383" width="2.625" style="2056" customWidth="1"/>
    <col min="5384" max="5385" width="6.625" style="2056" customWidth="1"/>
    <col min="5386" max="5387" width="2.625" style="2056" customWidth="1"/>
    <col min="5388" max="5389" width="6.625" style="2056" customWidth="1"/>
    <col min="5390" max="5391" width="2.625" style="2056" customWidth="1"/>
    <col min="5392" max="5393" width="6.625" style="2056" customWidth="1"/>
    <col min="5394" max="5395" width="2.625" style="2056" customWidth="1"/>
    <col min="5396" max="5397" width="6.625" style="2056" customWidth="1"/>
    <col min="5398" max="5399" width="2.625" style="2056" customWidth="1"/>
    <col min="5400" max="5401" width="6.625" style="2056" customWidth="1"/>
    <col min="5402" max="5632" width="10" style="2056"/>
    <col min="5633" max="5633" width="3.625" style="2056" customWidth="1"/>
    <col min="5634" max="5635" width="2.625" style="2056" customWidth="1"/>
    <col min="5636" max="5637" width="6.625" style="2056" customWidth="1"/>
    <col min="5638" max="5639" width="2.625" style="2056" customWidth="1"/>
    <col min="5640" max="5641" width="6.625" style="2056" customWidth="1"/>
    <col min="5642" max="5643" width="2.625" style="2056" customWidth="1"/>
    <col min="5644" max="5645" width="6.625" style="2056" customWidth="1"/>
    <col min="5646" max="5647" width="2.625" style="2056" customWidth="1"/>
    <col min="5648" max="5649" width="6.625" style="2056" customWidth="1"/>
    <col min="5650" max="5651" width="2.625" style="2056" customWidth="1"/>
    <col min="5652" max="5653" width="6.625" style="2056" customWidth="1"/>
    <col min="5654" max="5655" width="2.625" style="2056" customWidth="1"/>
    <col min="5656" max="5657" width="6.625" style="2056" customWidth="1"/>
    <col min="5658" max="5888" width="10" style="2056"/>
    <col min="5889" max="5889" width="3.625" style="2056" customWidth="1"/>
    <col min="5890" max="5891" width="2.625" style="2056" customWidth="1"/>
    <col min="5892" max="5893" width="6.625" style="2056" customWidth="1"/>
    <col min="5894" max="5895" width="2.625" style="2056" customWidth="1"/>
    <col min="5896" max="5897" width="6.625" style="2056" customWidth="1"/>
    <col min="5898" max="5899" width="2.625" style="2056" customWidth="1"/>
    <col min="5900" max="5901" width="6.625" style="2056" customWidth="1"/>
    <col min="5902" max="5903" width="2.625" style="2056" customWidth="1"/>
    <col min="5904" max="5905" width="6.625" style="2056" customWidth="1"/>
    <col min="5906" max="5907" width="2.625" style="2056" customWidth="1"/>
    <col min="5908" max="5909" width="6.625" style="2056" customWidth="1"/>
    <col min="5910" max="5911" width="2.625" style="2056" customWidth="1"/>
    <col min="5912" max="5913" width="6.625" style="2056" customWidth="1"/>
    <col min="5914" max="6144" width="10" style="2056"/>
    <col min="6145" max="6145" width="3.625" style="2056" customWidth="1"/>
    <col min="6146" max="6147" width="2.625" style="2056" customWidth="1"/>
    <col min="6148" max="6149" width="6.625" style="2056" customWidth="1"/>
    <col min="6150" max="6151" width="2.625" style="2056" customWidth="1"/>
    <col min="6152" max="6153" width="6.625" style="2056" customWidth="1"/>
    <col min="6154" max="6155" width="2.625" style="2056" customWidth="1"/>
    <col min="6156" max="6157" width="6.625" style="2056" customWidth="1"/>
    <col min="6158" max="6159" width="2.625" style="2056" customWidth="1"/>
    <col min="6160" max="6161" width="6.625" style="2056" customWidth="1"/>
    <col min="6162" max="6163" width="2.625" style="2056" customWidth="1"/>
    <col min="6164" max="6165" width="6.625" style="2056" customWidth="1"/>
    <col min="6166" max="6167" width="2.625" style="2056" customWidth="1"/>
    <col min="6168" max="6169" width="6.625" style="2056" customWidth="1"/>
    <col min="6170" max="6400" width="10" style="2056"/>
    <col min="6401" max="6401" width="3.625" style="2056" customWidth="1"/>
    <col min="6402" max="6403" width="2.625" style="2056" customWidth="1"/>
    <col min="6404" max="6405" width="6.625" style="2056" customWidth="1"/>
    <col min="6406" max="6407" width="2.625" style="2056" customWidth="1"/>
    <col min="6408" max="6409" width="6.625" style="2056" customWidth="1"/>
    <col min="6410" max="6411" width="2.625" style="2056" customWidth="1"/>
    <col min="6412" max="6413" width="6.625" style="2056" customWidth="1"/>
    <col min="6414" max="6415" width="2.625" style="2056" customWidth="1"/>
    <col min="6416" max="6417" width="6.625" style="2056" customWidth="1"/>
    <col min="6418" max="6419" width="2.625" style="2056" customWidth="1"/>
    <col min="6420" max="6421" width="6.625" style="2056" customWidth="1"/>
    <col min="6422" max="6423" width="2.625" style="2056" customWidth="1"/>
    <col min="6424" max="6425" width="6.625" style="2056" customWidth="1"/>
    <col min="6426" max="6656" width="10" style="2056"/>
    <col min="6657" max="6657" width="3.625" style="2056" customWidth="1"/>
    <col min="6658" max="6659" width="2.625" style="2056" customWidth="1"/>
    <col min="6660" max="6661" width="6.625" style="2056" customWidth="1"/>
    <col min="6662" max="6663" width="2.625" style="2056" customWidth="1"/>
    <col min="6664" max="6665" width="6.625" style="2056" customWidth="1"/>
    <col min="6666" max="6667" width="2.625" style="2056" customWidth="1"/>
    <col min="6668" max="6669" width="6.625" style="2056" customWidth="1"/>
    <col min="6670" max="6671" width="2.625" style="2056" customWidth="1"/>
    <col min="6672" max="6673" width="6.625" style="2056" customWidth="1"/>
    <col min="6674" max="6675" width="2.625" style="2056" customWidth="1"/>
    <col min="6676" max="6677" width="6.625" style="2056" customWidth="1"/>
    <col min="6678" max="6679" width="2.625" style="2056" customWidth="1"/>
    <col min="6680" max="6681" width="6.625" style="2056" customWidth="1"/>
    <col min="6682" max="6912" width="10" style="2056"/>
    <col min="6913" max="6913" width="3.625" style="2056" customWidth="1"/>
    <col min="6914" max="6915" width="2.625" style="2056" customWidth="1"/>
    <col min="6916" max="6917" width="6.625" style="2056" customWidth="1"/>
    <col min="6918" max="6919" width="2.625" style="2056" customWidth="1"/>
    <col min="6920" max="6921" width="6.625" style="2056" customWidth="1"/>
    <col min="6922" max="6923" width="2.625" style="2056" customWidth="1"/>
    <col min="6924" max="6925" width="6.625" style="2056" customWidth="1"/>
    <col min="6926" max="6927" width="2.625" style="2056" customWidth="1"/>
    <col min="6928" max="6929" width="6.625" style="2056" customWidth="1"/>
    <col min="6930" max="6931" width="2.625" style="2056" customWidth="1"/>
    <col min="6932" max="6933" width="6.625" style="2056" customWidth="1"/>
    <col min="6934" max="6935" width="2.625" style="2056" customWidth="1"/>
    <col min="6936" max="6937" width="6.625" style="2056" customWidth="1"/>
    <col min="6938" max="7168" width="10" style="2056"/>
    <col min="7169" max="7169" width="3.625" style="2056" customWidth="1"/>
    <col min="7170" max="7171" width="2.625" style="2056" customWidth="1"/>
    <col min="7172" max="7173" width="6.625" style="2056" customWidth="1"/>
    <col min="7174" max="7175" width="2.625" style="2056" customWidth="1"/>
    <col min="7176" max="7177" width="6.625" style="2056" customWidth="1"/>
    <col min="7178" max="7179" width="2.625" style="2056" customWidth="1"/>
    <col min="7180" max="7181" width="6.625" style="2056" customWidth="1"/>
    <col min="7182" max="7183" width="2.625" style="2056" customWidth="1"/>
    <col min="7184" max="7185" width="6.625" style="2056" customWidth="1"/>
    <col min="7186" max="7187" width="2.625" style="2056" customWidth="1"/>
    <col min="7188" max="7189" width="6.625" style="2056" customWidth="1"/>
    <col min="7190" max="7191" width="2.625" style="2056" customWidth="1"/>
    <col min="7192" max="7193" width="6.625" style="2056" customWidth="1"/>
    <col min="7194" max="7424" width="10" style="2056"/>
    <col min="7425" max="7425" width="3.625" style="2056" customWidth="1"/>
    <col min="7426" max="7427" width="2.625" style="2056" customWidth="1"/>
    <col min="7428" max="7429" width="6.625" style="2056" customWidth="1"/>
    <col min="7430" max="7431" width="2.625" style="2056" customWidth="1"/>
    <col min="7432" max="7433" width="6.625" style="2056" customWidth="1"/>
    <col min="7434" max="7435" width="2.625" style="2056" customWidth="1"/>
    <col min="7436" max="7437" width="6.625" style="2056" customWidth="1"/>
    <col min="7438" max="7439" width="2.625" style="2056" customWidth="1"/>
    <col min="7440" max="7441" width="6.625" style="2056" customWidth="1"/>
    <col min="7442" max="7443" width="2.625" style="2056" customWidth="1"/>
    <col min="7444" max="7445" width="6.625" style="2056" customWidth="1"/>
    <col min="7446" max="7447" width="2.625" style="2056" customWidth="1"/>
    <col min="7448" max="7449" width="6.625" style="2056" customWidth="1"/>
    <col min="7450" max="7680" width="10" style="2056"/>
    <col min="7681" max="7681" width="3.625" style="2056" customWidth="1"/>
    <col min="7682" max="7683" width="2.625" style="2056" customWidth="1"/>
    <col min="7684" max="7685" width="6.625" style="2056" customWidth="1"/>
    <col min="7686" max="7687" width="2.625" style="2056" customWidth="1"/>
    <col min="7688" max="7689" width="6.625" style="2056" customWidth="1"/>
    <col min="7690" max="7691" width="2.625" style="2056" customWidth="1"/>
    <col min="7692" max="7693" width="6.625" style="2056" customWidth="1"/>
    <col min="7694" max="7695" width="2.625" style="2056" customWidth="1"/>
    <col min="7696" max="7697" width="6.625" style="2056" customWidth="1"/>
    <col min="7698" max="7699" width="2.625" style="2056" customWidth="1"/>
    <col min="7700" max="7701" width="6.625" style="2056" customWidth="1"/>
    <col min="7702" max="7703" width="2.625" style="2056" customWidth="1"/>
    <col min="7704" max="7705" width="6.625" style="2056" customWidth="1"/>
    <col min="7706" max="7936" width="10" style="2056"/>
    <col min="7937" max="7937" width="3.625" style="2056" customWidth="1"/>
    <col min="7938" max="7939" width="2.625" style="2056" customWidth="1"/>
    <col min="7940" max="7941" width="6.625" style="2056" customWidth="1"/>
    <col min="7942" max="7943" width="2.625" style="2056" customWidth="1"/>
    <col min="7944" max="7945" width="6.625" style="2056" customWidth="1"/>
    <col min="7946" max="7947" width="2.625" style="2056" customWidth="1"/>
    <col min="7948" max="7949" width="6.625" style="2056" customWidth="1"/>
    <col min="7950" max="7951" width="2.625" style="2056" customWidth="1"/>
    <col min="7952" max="7953" width="6.625" style="2056" customWidth="1"/>
    <col min="7954" max="7955" width="2.625" style="2056" customWidth="1"/>
    <col min="7956" max="7957" width="6.625" style="2056" customWidth="1"/>
    <col min="7958" max="7959" width="2.625" style="2056" customWidth="1"/>
    <col min="7960" max="7961" width="6.625" style="2056" customWidth="1"/>
    <col min="7962" max="8192" width="10" style="2056"/>
    <col min="8193" max="8193" width="3.625" style="2056" customWidth="1"/>
    <col min="8194" max="8195" width="2.625" style="2056" customWidth="1"/>
    <col min="8196" max="8197" width="6.625" style="2056" customWidth="1"/>
    <col min="8198" max="8199" width="2.625" style="2056" customWidth="1"/>
    <col min="8200" max="8201" width="6.625" style="2056" customWidth="1"/>
    <col min="8202" max="8203" width="2.625" style="2056" customWidth="1"/>
    <col min="8204" max="8205" width="6.625" style="2056" customWidth="1"/>
    <col min="8206" max="8207" width="2.625" style="2056" customWidth="1"/>
    <col min="8208" max="8209" width="6.625" style="2056" customWidth="1"/>
    <col min="8210" max="8211" width="2.625" style="2056" customWidth="1"/>
    <col min="8212" max="8213" width="6.625" style="2056" customWidth="1"/>
    <col min="8214" max="8215" width="2.625" style="2056" customWidth="1"/>
    <col min="8216" max="8217" width="6.625" style="2056" customWidth="1"/>
    <col min="8218" max="8448" width="10" style="2056"/>
    <col min="8449" max="8449" width="3.625" style="2056" customWidth="1"/>
    <col min="8450" max="8451" width="2.625" style="2056" customWidth="1"/>
    <col min="8452" max="8453" width="6.625" style="2056" customWidth="1"/>
    <col min="8454" max="8455" width="2.625" style="2056" customWidth="1"/>
    <col min="8456" max="8457" width="6.625" style="2056" customWidth="1"/>
    <col min="8458" max="8459" width="2.625" style="2056" customWidth="1"/>
    <col min="8460" max="8461" width="6.625" style="2056" customWidth="1"/>
    <col min="8462" max="8463" width="2.625" style="2056" customWidth="1"/>
    <col min="8464" max="8465" width="6.625" style="2056" customWidth="1"/>
    <col min="8466" max="8467" width="2.625" style="2056" customWidth="1"/>
    <col min="8468" max="8469" width="6.625" style="2056" customWidth="1"/>
    <col min="8470" max="8471" width="2.625" style="2056" customWidth="1"/>
    <col min="8472" max="8473" width="6.625" style="2056" customWidth="1"/>
    <col min="8474" max="8704" width="10" style="2056"/>
    <col min="8705" max="8705" width="3.625" style="2056" customWidth="1"/>
    <col min="8706" max="8707" width="2.625" style="2056" customWidth="1"/>
    <col min="8708" max="8709" width="6.625" style="2056" customWidth="1"/>
    <col min="8710" max="8711" width="2.625" style="2056" customWidth="1"/>
    <col min="8712" max="8713" width="6.625" style="2056" customWidth="1"/>
    <col min="8714" max="8715" width="2.625" style="2056" customWidth="1"/>
    <col min="8716" max="8717" width="6.625" style="2056" customWidth="1"/>
    <col min="8718" max="8719" width="2.625" style="2056" customWidth="1"/>
    <col min="8720" max="8721" width="6.625" style="2056" customWidth="1"/>
    <col min="8722" max="8723" width="2.625" style="2056" customWidth="1"/>
    <col min="8724" max="8725" width="6.625" style="2056" customWidth="1"/>
    <col min="8726" max="8727" width="2.625" style="2056" customWidth="1"/>
    <col min="8728" max="8729" width="6.625" style="2056" customWidth="1"/>
    <col min="8730" max="8960" width="10" style="2056"/>
    <col min="8961" max="8961" width="3.625" style="2056" customWidth="1"/>
    <col min="8962" max="8963" width="2.625" style="2056" customWidth="1"/>
    <col min="8964" max="8965" width="6.625" style="2056" customWidth="1"/>
    <col min="8966" max="8967" width="2.625" style="2056" customWidth="1"/>
    <col min="8968" max="8969" width="6.625" style="2056" customWidth="1"/>
    <col min="8970" max="8971" width="2.625" style="2056" customWidth="1"/>
    <col min="8972" max="8973" width="6.625" style="2056" customWidth="1"/>
    <col min="8974" max="8975" width="2.625" style="2056" customWidth="1"/>
    <col min="8976" max="8977" width="6.625" style="2056" customWidth="1"/>
    <col min="8978" max="8979" width="2.625" style="2056" customWidth="1"/>
    <col min="8980" max="8981" width="6.625" style="2056" customWidth="1"/>
    <col min="8982" max="8983" width="2.625" style="2056" customWidth="1"/>
    <col min="8984" max="8985" width="6.625" style="2056" customWidth="1"/>
    <col min="8986" max="9216" width="10" style="2056"/>
    <col min="9217" max="9217" width="3.625" style="2056" customWidth="1"/>
    <col min="9218" max="9219" width="2.625" style="2056" customWidth="1"/>
    <col min="9220" max="9221" width="6.625" style="2056" customWidth="1"/>
    <col min="9222" max="9223" width="2.625" style="2056" customWidth="1"/>
    <col min="9224" max="9225" width="6.625" style="2056" customWidth="1"/>
    <col min="9226" max="9227" width="2.625" style="2056" customWidth="1"/>
    <col min="9228" max="9229" width="6.625" style="2056" customWidth="1"/>
    <col min="9230" max="9231" width="2.625" style="2056" customWidth="1"/>
    <col min="9232" max="9233" width="6.625" style="2056" customWidth="1"/>
    <col min="9234" max="9235" width="2.625" style="2056" customWidth="1"/>
    <col min="9236" max="9237" width="6.625" style="2056" customWidth="1"/>
    <col min="9238" max="9239" width="2.625" style="2056" customWidth="1"/>
    <col min="9240" max="9241" width="6.625" style="2056" customWidth="1"/>
    <col min="9242" max="9472" width="10" style="2056"/>
    <col min="9473" max="9473" width="3.625" style="2056" customWidth="1"/>
    <col min="9474" max="9475" width="2.625" style="2056" customWidth="1"/>
    <col min="9476" max="9477" width="6.625" style="2056" customWidth="1"/>
    <col min="9478" max="9479" width="2.625" style="2056" customWidth="1"/>
    <col min="9480" max="9481" width="6.625" style="2056" customWidth="1"/>
    <col min="9482" max="9483" width="2.625" style="2056" customWidth="1"/>
    <col min="9484" max="9485" width="6.625" style="2056" customWidth="1"/>
    <col min="9486" max="9487" width="2.625" style="2056" customWidth="1"/>
    <col min="9488" max="9489" width="6.625" style="2056" customWidth="1"/>
    <col min="9490" max="9491" width="2.625" style="2056" customWidth="1"/>
    <col min="9492" max="9493" width="6.625" style="2056" customWidth="1"/>
    <col min="9494" max="9495" width="2.625" style="2056" customWidth="1"/>
    <col min="9496" max="9497" width="6.625" style="2056" customWidth="1"/>
    <col min="9498" max="9728" width="10" style="2056"/>
    <col min="9729" max="9729" width="3.625" style="2056" customWidth="1"/>
    <col min="9730" max="9731" width="2.625" style="2056" customWidth="1"/>
    <col min="9732" max="9733" width="6.625" style="2056" customWidth="1"/>
    <col min="9734" max="9735" width="2.625" style="2056" customWidth="1"/>
    <col min="9736" max="9737" width="6.625" style="2056" customWidth="1"/>
    <col min="9738" max="9739" width="2.625" style="2056" customWidth="1"/>
    <col min="9740" max="9741" width="6.625" style="2056" customWidth="1"/>
    <col min="9742" max="9743" width="2.625" style="2056" customWidth="1"/>
    <col min="9744" max="9745" width="6.625" style="2056" customWidth="1"/>
    <col min="9746" max="9747" width="2.625" style="2056" customWidth="1"/>
    <col min="9748" max="9749" width="6.625" style="2056" customWidth="1"/>
    <col min="9750" max="9751" width="2.625" style="2056" customWidth="1"/>
    <col min="9752" max="9753" width="6.625" style="2056" customWidth="1"/>
    <col min="9754" max="9984" width="10" style="2056"/>
    <col min="9985" max="9985" width="3.625" style="2056" customWidth="1"/>
    <col min="9986" max="9987" width="2.625" style="2056" customWidth="1"/>
    <col min="9988" max="9989" width="6.625" style="2056" customWidth="1"/>
    <col min="9990" max="9991" width="2.625" style="2056" customWidth="1"/>
    <col min="9992" max="9993" width="6.625" style="2056" customWidth="1"/>
    <col min="9994" max="9995" width="2.625" style="2056" customWidth="1"/>
    <col min="9996" max="9997" width="6.625" style="2056" customWidth="1"/>
    <col min="9998" max="9999" width="2.625" style="2056" customWidth="1"/>
    <col min="10000" max="10001" width="6.625" style="2056" customWidth="1"/>
    <col min="10002" max="10003" width="2.625" style="2056" customWidth="1"/>
    <col min="10004" max="10005" width="6.625" style="2056" customWidth="1"/>
    <col min="10006" max="10007" width="2.625" style="2056" customWidth="1"/>
    <col min="10008" max="10009" width="6.625" style="2056" customWidth="1"/>
    <col min="10010" max="10240" width="10" style="2056"/>
    <col min="10241" max="10241" width="3.625" style="2056" customWidth="1"/>
    <col min="10242" max="10243" width="2.625" style="2056" customWidth="1"/>
    <col min="10244" max="10245" width="6.625" style="2056" customWidth="1"/>
    <col min="10246" max="10247" width="2.625" style="2056" customWidth="1"/>
    <col min="10248" max="10249" width="6.625" style="2056" customWidth="1"/>
    <col min="10250" max="10251" width="2.625" style="2056" customWidth="1"/>
    <col min="10252" max="10253" width="6.625" style="2056" customWidth="1"/>
    <col min="10254" max="10255" width="2.625" style="2056" customWidth="1"/>
    <col min="10256" max="10257" width="6.625" style="2056" customWidth="1"/>
    <col min="10258" max="10259" width="2.625" style="2056" customWidth="1"/>
    <col min="10260" max="10261" width="6.625" style="2056" customWidth="1"/>
    <col min="10262" max="10263" width="2.625" style="2056" customWidth="1"/>
    <col min="10264" max="10265" width="6.625" style="2056" customWidth="1"/>
    <col min="10266" max="10496" width="10" style="2056"/>
    <col min="10497" max="10497" width="3.625" style="2056" customWidth="1"/>
    <col min="10498" max="10499" width="2.625" style="2056" customWidth="1"/>
    <col min="10500" max="10501" width="6.625" style="2056" customWidth="1"/>
    <col min="10502" max="10503" width="2.625" style="2056" customWidth="1"/>
    <col min="10504" max="10505" width="6.625" style="2056" customWidth="1"/>
    <col min="10506" max="10507" width="2.625" style="2056" customWidth="1"/>
    <col min="10508" max="10509" width="6.625" style="2056" customWidth="1"/>
    <col min="10510" max="10511" width="2.625" style="2056" customWidth="1"/>
    <col min="10512" max="10513" width="6.625" style="2056" customWidth="1"/>
    <col min="10514" max="10515" width="2.625" style="2056" customWidth="1"/>
    <col min="10516" max="10517" width="6.625" style="2056" customWidth="1"/>
    <col min="10518" max="10519" width="2.625" style="2056" customWidth="1"/>
    <col min="10520" max="10521" width="6.625" style="2056" customWidth="1"/>
    <col min="10522" max="10752" width="10" style="2056"/>
    <col min="10753" max="10753" width="3.625" style="2056" customWidth="1"/>
    <col min="10754" max="10755" width="2.625" style="2056" customWidth="1"/>
    <col min="10756" max="10757" width="6.625" style="2056" customWidth="1"/>
    <col min="10758" max="10759" width="2.625" style="2056" customWidth="1"/>
    <col min="10760" max="10761" width="6.625" style="2056" customWidth="1"/>
    <col min="10762" max="10763" width="2.625" style="2056" customWidth="1"/>
    <col min="10764" max="10765" width="6.625" style="2056" customWidth="1"/>
    <col min="10766" max="10767" width="2.625" style="2056" customWidth="1"/>
    <col min="10768" max="10769" width="6.625" style="2056" customWidth="1"/>
    <col min="10770" max="10771" width="2.625" style="2056" customWidth="1"/>
    <col min="10772" max="10773" width="6.625" style="2056" customWidth="1"/>
    <col min="10774" max="10775" width="2.625" style="2056" customWidth="1"/>
    <col min="10776" max="10777" width="6.625" style="2056" customWidth="1"/>
    <col min="10778" max="11008" width="10" style="2056"/>
    <col min="11009" max="11009" width="3.625" style="2056" customWidth="1"/>
    <col min="11010" max="11011" width="2.625" style="2056" customWidth="1"/>
    <col min="11012" max="11013" width="6.625" style="2056" customWidth="1"/>
    <col min="11014" max="11015" width="2.625" style="2056" customWidth="1"/>
    <col min="11016" max="11017" width="6.625" style="2056" customWidth="1"/>
    <col min="11018" max="11019" width="2.625" style="2056" customWidth="1"/>
    <col min="11020" max="11021" width="6.625" style="2056" customWidth="1"/>
    <col min="11022" max="11023" width="2.625" style="2056" customWidth="1"/>
    <col min="11024" max="11025" width="6.625" style="2056" customWidth="1"/>
    <col min="11026" max="11027" width="2.625" style="2056" customWidth="1"/>
    <col min="11028" max="11029" width="6.625" style="2056" customWidth="1"/>
    <col min="11030" max="11031" width="2.625" style="2056" customWidth="1"/>
    <col min="11032" max="11033" width="6.625" style="2056" customWidth="1"/>
    <col min="11034" max="11264" width="10" style="2056"/>
    <col min="11265" max="11265" width="3.625" style="2056" customWidth="1"/>
    <col min="11266" max="11267" width="2.625" style="2056" customWidth="1"/>
    <col min="11268" max="11269" width="6.625" style="2056" customWidth="1"/>
    <col min="11270" max="11271" width="2.625" style="2056" customWidth="1"/>
    <col min="11272" max="11273" width="6.625" style="2056" customWidth="1"/>
    <col min="11274" max="11275" width="2.625" style="2056" customWidth="1"/>
    <col min="11276" max="11277" width="6.625" style="2056" customWidth="1"/>
    <col min="11278" max="11279" width="2.625" style="2056" customWidth="1"/>
    <col min="11280" max="11281" width="6.625" style="2056" customWidth="1"/>
    <col min="11282" max="11283" width="2.625" style="2056" customWidth="1"/>
    <col min="11284" max="11285" width="6.625" style="2056" customWidth="1"/>
    <col min="11286" max="11287" width="2.625" style="2056" customWidth="1"/>
    <col min="11288" max="11289" width="6.625" style="2056" customWidth="1"/>
    <col min="11290" max="11520" width="10" style="2056"/>
    <col min="11521" max="11521" width="3.625" style="2056" customWidth="1"/>
    <col min="11522" max="11523" width="2.625" style="2056" customWidth="1"/>
    <col min="11524" max="11525" width="6.625" style="2056" customWidth="1"/>
    <col min="11526" max="11527" width="2.625" style="2056" customWidth="1"/>
    <col min="11528" max="11529" width="6.625" style="2056" customWidth="1"/>
    <col min="11530" max="11531" width="2.625" style="2056" customWidth="1"/>
    <col min="11532" max="11533" width="6.625" style="2056" customWidth="1"/>
    <col min="11534" max="11535" width="2.625" style="2056" customWidth="1"/>
    <col min="11536" max="11537" width="6.625" style="2056" customWidth="1"/>
    <col min="11538" max="11539" width="2.625" style="2056" customWidth="1"/>
    <col min="11540" max="11541" width="6.625" style="2056" customWidth="1"/>
    <col min="11542" max="11543" width="2.625" style="2056" customWidth="1"/>
    <col min="11544" max="11545" width="6.625" style="2056" customWidth="1"/>
    <col min="11546" max="11776" width="10" style="2056"/>
    <col min="11777" max="11777" width="3.625" style="2056" customWidth="1"/>
    <col min="11778" max="11779" width="2.625" style="2056" customWidth="1"/>
    <col min="11780" max="11781" width="6.625" style="2056" customWidth="1"/>
    <col min="11782" max="11783" width="2.625" style="2056" customWidth="1"/>
    <col min="11784" max="11785" width="6.625" style="2056" customWidth="1"/>
    <col min="11786" max="11787" width="2.625" style="2056" customWidth="1"/>
    <col min="11788" max="11789" width="6.625" style="2056" customWidth="1"/>
    <col min="11790" max="11791" width="2.625" style="2056" customWidth="1"/>
    <col min="11792" max="11793" width="6.625" style="2056" customWidth="1"/>
    <col min="11794" max="11795" width="2.625" style="2056" customWidth="1"/>
    <col min="11796" max="11797" width="6.625" style="2056" customWidth="1"/>
    <col min="11798" max="11799" width="2.625" style="2056" customWidth="1"/>
    <col min="11800" max="11801" width="6.625" style="2056" customWidth="1"/>
    <col min="11802" max="12032" width="10" style="2056"/>
    <col min="12033" max="12033" width="3.625" style="2056" customWidth="1"/>
    <col min="12034" max="12035" width="2.625" style="2056" customWidth="1"/>
    <col min="12036" max="12037" width="6.625" style="2056" customWidth="1"/>
    <col min="12038" max="12039" width="2.625" style="2056" customWidth="1"/>
    <col min="12040" max="12041" width="6.625" style="2056" customWidth="1"/>
    <col min="12042" max="12043" width="2.625" style="2056" customWidth="1"/>
    <col min="12044" max="12045" width="6.625" style="2056" customWidth="1"/>
    <col min="12046" max="12047" width="2.625" style="2056" customWidth="1"/>
    <col min="12048" max="12049" width="6.625" style="2056" customWidth="1"/>
    <col min="12050" max="12051" width="2.625" style="2056" customWidth="1"/>
    <col min="12052" max="12053" width="6.625" style="2056" customWidth="1"/>
    <col min="12054" max="12055" width="2.625" style="2056" customWidth="1"/>
    <col min="12056" max="12057" width="6.625" style="2056" customWidth="1"/>
    <col min="12058" max="12288" width="10" style="2056"/>
    <col min="12289" max="12289" width="3.625" style="2056" customWidth="1"/>
    <col min="12290" max="12291" width="2.625" style="2056" customWidth="1"/>
    <col min="12292" max="12293" width="6.625" style="2056" customWidth="1"/>
    <col min="12294" max="12295" width="2.625" style="2056" customWidth="1"/>
    <col min="12296" max="12297" width="6.625" style="2056" customWidth="1"/>
    <col min="12298" max="12299" width="2.625" style="2056" customWidth="1"/>
    <col min="12300" max="12301" width="6.625" style="2056" customWidth="1"/>
    <col min="12302" max="12303" width="2.625" style="2056" customWidth="1"/>
    <col min="12304" max="12305" width="6.625" style="2056" customWidth="1"/>
    <col min="12306" max="12307" width="2.625" style="2056" customWidth="1"/>
    <col min="12308" max="12309" width="6.625" style="2056" customWidth="1"/>
    <col min="12310" max="12311" width="2.625" style="2056" customWidth="1"/>
    <col min="12312" max="12313" width="6.625" style="2056" customWidth="1"/>
    <col min="12314" max="12544" width="10" style="2056"/>
    <col min="12545" max="12545" width="3.625" style="2056" customWidth="1"/>
    <col min="12546" max="12547" width="2.625" style="2056" customWidth="1"/>
    <col min="12548" max="12549" width="6.625" style="2056" customWidth="1"/>
    <col min="12550" max="12551" width="2.625" style="2056" customWidth="1"/>
    <col min="12552" max="12553" width="6.625" style="2056" customWidth="1"/>
    <col min="12554" max="12555" width="2.625" style="2056" customWidth="1"/>
    <col min="12556" max="12557" width="6.625" style="2056" customWidth="1"/>
    <col min="12558" max="12559" width="2.625" style="2056" customWidth="1"/>
    <col min="12560" max="12561" width="6.625" style="2056" customWidth="1"/>
    <col min="12562" max="12563" width="2.625" style="2056" customWidth="1"/>
    <col min="12564" max="12565" width="6.625" style="2056" customWidth="1"/>
    <col min="12566" max="12567" width="2.625" style="2056" customWidth="1"/>
    <col min="12568" max="12569" width="6.625" style="2056" customWidth="1"/>
    <col min="12570" max="12800" width="10" style="2056"/>
    <col min="12801" max="12801" width="3.625" style="2056" customWidth="1"/>
    <col min="12802" max="12803" width="2.625" style="2056" customWidth="1"/>
    <col min="12804" max="12805" width="6.625" style="2056" customWidth="1"/>
    <col min="12806" max="12807" width="2.625" style="2056" customWidth="1"/>
    <col min="12808" max="12809" width="6.625" style="2056" customWidth="1"/>
    <col min="12810" max="12811" width="2.625" style="2056" customWidth="1"/>
    <col min="12812" max="12813" width="6.625" style="2056" customWidth="1"/>
    <col min="12814" max="12815" width="2.625" style="2056" customWidth="1"/>
    <col min="12816" max="12817" width="6.625" style="2056" customWidth="1"/>
    <col min="12818" max="12819" width="2.625" style="2056" customWidth="1"/>
    <col min="12820" max="12821" width="6.625" style="2056" customWidth="1"/>
    <col min="12822" max="12823" width="2.625" style="2056" customWidth="1"/>
    <col min="12824" max="12825" width="6.625" style="2056" customWidth="1"/>
    <col min="12826" max="13056" width="10" style="2056"/>
    <col min="13057" max="13057" width="3.625" style="2056" customWidth="1"/>
    <col min="13058" max="13059" width="2.625" style="2056" customWidth="1"/>
    <col min="13060" max="13061" width="6.625" style="2056" customWidth="1"/>
    <col min="13062" max="13063" width="2.625" style="2056" customWidth="1"/>
    <col min="13064" max="13065" width="6.625" style="2056" customWidth="1"/>
    <col min="13066" max="13067" width="2.625" style="2056" customWidth="1"/>
    <col min="13068" max="13069" width="6.625" style="2056" customWidth="1"/>
    <col min="13070" max="13071" width="2.625" style="2056" customWidth="1"/>
    <col min="13072" max="13073" width="6.625" style="2056" customWidth="1"/>
    <col min="13074" max="13075" width="2.625" style="2056" customWidth="1"/>
    <col min="13076" max="13077" width="6.625" style="2056" customWidth="1"/>
    <col min="13078" max="13079" width="2.625" style="2056" customWidth="1"/>
    <col min="13080" max="13081" width="6.625" style="2056" customWidth="1"/>
    <col min="13082" max="13312" width="10" style="2056"/>
    <col min="13313" max="13313" width="3.625" style="2056" customWidth="1"/>
    <col min="13314" max="13315" width="2.625" style="2056" customWidth="1"/>
    <col min="13316" max="13317" width="6.625" style="2056" customWidth="1"/>
    <col min="13318" max="13319" width="2.625" style="2056" customWidth="1"/>
    <col min="13320" max="13321" width="6.625" style="2056" customWidth="1"/>
    <col min="13322" max="13323" width="2.625" style="2056" customWidth="1"/>
    <col min="13324" max="13325" width="6.625" style="2056" customWidth="1"/>
    <col min="13326" max="13327" width="2.625" style="2056" customWidth="1"/>
    <col min="13328" max="13329" width="6.625" style="2056" customWidth="1"/>
    <col min="13330" max="13331" width="2.625" style="2056" customWidth="1"/>
    <col min="13332" max="13333" width="6.625" style="2056" customWidth="1"/>
    <col min="13334" max="13335" width="2.625" style="2056" customWidth="1"/>
    <col min="13336" max="13337" width="6.625" style="2056" customWidth="1"/>
    <col min="13338" max="13568" width="10" style="2056"/>
    <col min="13569" max="13569" width="3.625" style="2056" customWidth="1"/>
    <col min="13570" max="13571" width="2.625" style="2056" customWidth="1"/>
    <col min="13572" max="13573" width="6.625" style="2056" customWidth="1"/>
    <col min="13574" max="13575" width="2.625" style="2056" customWidth="1"/>
    <col min="13576" max="13577" width="6.625" style="2056" customWidth="1"/>
    <col min="13578" max="13579" width="2.625" style="2056" customWidth="1"/>
    <col min="13580" max="13581" width="6.625" style="2056" customWidth="1"/>
    <col min="13582" max="13583" width="2.625" style="2056" customWidth="1"/>
    <col min="13584" max="13585" width="6.625" style="2056" customWidth="1"/>
    <col min="13586" max="13587" width="2.625" style="2056" customWidth="1"/>
    <col min="13588" max="13589" width="6.625" style="2056" customWidth="1"/>
    <col min="13590" max="13591" width="2.625" style="2056" customWidth="1"/>
    <col min="13592" max="13593" width="6.625" style="2056" customWidth="1"/>
    <col min="13594" max="13824" width="10" style="2056"/>
    <col min="13825" max="13825" width="3.625" style="2056" customWidth="1"/>
    <col min="13826" max="13827" width="2.625" style="2056" customWidth="1"/>
    <col min="13828" max="13829" width="6.625" style="2056" customWidth="1"/>
    <col min="13830" max="13831" width="2.625" style="2056" customWidth="1"/>
    <col min="13832" max="13833" width="6.625" style="2056" customWidth="1"/>
    <col min="13834" max="13835" width="2.625" style="2056" customWidth="1"/>
    <col min="13836" max="13837" width="6.625" style="2056" customWidth="1"/>
    <col min="13838" max="13839" width="2.625" style="2056" customWidth="1"/>
    <col min="13840" max="13841" width="6.625" style="2056" customWidth="1"/>
    <col min="13842" max="13843" width="2.625" style="2056" customWidth="1"/>
    <col min="13844" max="13845" width="6.625" style="2056" customWidth="1"/>
    <col min="13846" max="13847" width="2.625" style="2056" customWidth="1"/>
    <col min="13848" max="13849" width="6.625" style="2056" customWidth="1"/>
    <col min="13850" max="14080" width="10" style="2056"/>
    <col min="14081" max="14081" width="3.625" style="2056" customWidth="1"/>
    <col min="14082" max="14083" width="2.625" style="2056" customWidth="1"/>
    <col min="14084" max="14085" width="6.625" style="2056" customWidth="1"/>
    <col min="14086" max="14087" width="2.625" style="2056" customWidth="1"/>
    <col min="14088" max="14089" width="6.625" style="2056" customWidth="1"/>
    <col min="14090" max="14091" width="2.625" style="2056" customWidth="1"/>
    <col min="14092" max="14093" width="6.625" style="2056" customWidth="1"/>
    <col min="14094" max="14095" width="2.625" style="2056" customWidth="1"/>
    <col min="14096" max="14097" width="6.625" style="2056" customWidth="1"/>
    <col min="14098" max="14099" width="2.625" style="2056" customWidth="1"/>
    <col min="14100" max="14101" width="6.625" style="2056" customWidth="1"/>
    <col min="14102" max="14103" width="2.625" style="2056" customWidth="1"/>
    <col min="14104" max="14105" width="6.625" style="2056" customWidth="1"/>
    <col min="14106" max="14336" width="10" style="2056"/>
    <col min="14337" max="14337" width="3.625" style="2056" customWidth="1"/>
    <col min="14338" max="14339" width="2.625" style="2056" customWidth="1"/>
    <col min="14340" max="14341" width="6.625" style="2056" customWidth="1"/>
    <col min="14342" max="14343" width="2.625" style="2056" customWidth="1"/>
    <col min="14344" max="14345" width="6.625" style="2056" customWidth="1"/>
    <col min="14346" max="14347" width="2.625" style="2056" customWidth="1"/>
    <col min="14348" max="14349" width="6.625" style="2056" customWidth="1"/>
    <col min="14350" max="14351" width="2.625" style="2056" customWidth="1"/>
    <col min="14352" max="14353" width="6.625" style="2056" customWidth="1"/>
    <col min="14354" max="14355" width="2.625" style="2056" customWidth="1"/>
    <col min="14356" max="14357" width="6.625" style="2056" customWidth="1"/>
    <col min="14358" max="14359" width="2.625" style="2056" customWidth="1"/>
    <col min="14360" max="14361" width="6.625" style="2056" customWidth="1"/>
    <col min="14362" max="14592" width="10" style="2056"/>
    <col min="14593" max="14593" width="3.625" style="2056" customWidth="1"/>
    <col min="14594" max="14595" width="2.625" style="2056" customWidth="1"/>
    <col min="14596" max="14597" width="6.625" style="2056" customWidth="1"/>
    <col min="14598" max="14599" width="2.625" style="2056" customWidth="1"/>
    <col min="14600" max="14601" width="6.625" style="2056" customWidth="1"/>
    <col min="14602" max="14603" width="2.625" style="2056" customWidth="1"/>
    <col min="14604" max="14605" width="6.625" style="2056" customWidth="1"/>
    <col min="14606" max="14607" width="2.625" style="2056" customWidth="1"/>
    <col min="14608" max="14609" width="6.625" style="2056" customWidth="1"/>
    <col min="14610" max="14611" width="2.625" style="2056" customWidth="1"/>
    <col min="14612" max="14613" width="6.625" style="2056" customWidth="1"/>
    <col min="14614" max="14615" width="2.625" style="2056" customWidth="1"/>
    <col min="14616" max="14617" width="6.625" style="2056" customWidth="1"/>
    <col min="14618" max="14848" width="10" style="2056"/>
    <col min="14849" max="14849" width="3.625" style="2056" customWidth="1"/>
    <col min="14850" max="14851" width="2.625" style="2056" customWidth="1"/>
    <col min="14852" max="14853" width="6.625" style="2056" customWidth="1"/>
    <col min="14854" max="14855" width="2.625" style="2056" customWidth="1"/>
    <col min="14856" max="14857" width="6.625" style="2056" customWidth="1"/>
    <col min="14858" max="14859" width="2.625" style="2056" customWidth="1"/>
    <col min="14860" max="14861" width="6.625" style="2056" customWidth="1"/>
    <col min="14862" max="14863" width="2.625" style="2056" customWidth="1"/>
    <col min="14864" max="14865" width="6.625" style="2056" customWidth="1"/>
    <col min="14866" max="14867" width="2.625" style="2056" customWidth="1"/>
    <col min="14868" max="14869" width="6.625" style="2056" customWidth="1"/>
    <col min="14870" max="14871" width="2.625" style="2056" customWidth="1"/>
    <col min="14872" max="14873" width="6.625" style="2056" customWidth="1"/>
    <col min="14874" max="15104" width="10" style="2056"/>
    <col min="15105" max="15105" width="3.625" style="2056" customWidth="1"/>
    <col min="15106" max="15107" width="2.625" style="2056" customWidth="1"/>
    <col min="15108" max="15109" width="6.625" style="2056" customWidth="1"/>
    <col min="15110" max="15111" width="2.625" style="2056" customWidth="1"/>
    <col min="15112" max="15113" width="6.625" style="2056" customWidth="1"/>
    <col min="15114" max="15115" width="2.625" style="2056" customWidth="1"/>
    <col min="15116" max="15117" width="6.625" style="2056" customWidth="1"/>
    <col min="15118" max="15119" width="2.625" style="2056" customWidth="1"/>
    <col min="15120" max="15121" width="6.625" style="2056" customWidth="1"/>
    <col min="15122" max="15123" width="2.625" style="2056" customWidth="1"/>
    <col min="15124" max="15125" width="6.625" style="2056" customWidth="1"/>
    <col min="15126" max="15127" width="2.625" style="2056" customWidth="1"/>
    <col min="15128" max="15129" width="6.625" style="2056" customWidth="1"/>
    <col min="15130" max="15360" width="10" style="2056"/>
    <col min="15361" max="15361" width="3.625" style="2056" customWidth="1"/>
    <col min="15362" max="15363" width="2.625" style="2056" customWidth="1"/>
    <col min="15364" max="15365" width="6.625" style="2056" customWidth="1"/>
    <col min="15366" max="15367" width="2.625" style="2056" customWidth="1"/>
    <col min="15368" max="15369" width="6.625" style="2056" customWidth="1"/>
    <col min="15370" max="15371" width="2.625" style="2056" customWidth="1"/>
    <col min="15372" max="15373" width="6.625" style="2056" customWidth="1"/>
    <col min="15374" max="15375" width="2.625" style="2056" customWidth="1"/>
    <col min="15376" max="15377" width="6.625" style="2056" customWidth="1"/>
    <col min="15378" max="15379" width="2.625" style="2056" customWidth="1"/>
    <col min="15380" max="15381" width="6.625" style="2056" customWidth="1"/>
    <col min="15382" max="15383" width="2.625" style="2056" customWidth="1"/>
    <col min="15384" max="15385" width="6.625" style="2056" customWidth="1"/>
    <col min="15386" max="15616" width="10" style="2056"/>
    <col min="15617" max="15617" width="3.625" style="2056" customWidth="1"/>
    <col min="15618" max="15619" width="2.625" style="2056" customWidth="1"/>
    <col min="15620" max="15621" width="6.625" style="2056" customWidth="1"/>
    <col min="15622" max="15623" width="2.625" style="2056" customWidth="1"/>
    <col min="15624" max="15625" width="6.625" style="2056" customWidth="1"/>
    <col min="15626" max="15627" width="2.625" style="2056" customWidth="1"/>
    <col min="15628" max="15629" width="6.625" style="2056" customWidth="1"/>
    <col min="15630" max="15631" width="2.625" style="2056" customWidth="1"/>
    <col min="15632" max="15633" width="6.625" style="2056" customWidth="1"/>
    <col min="15634" max="15635" width="2.625" style="2056" customWidth="1"/>
    <col min="15636" max="15637" width="6.625" style="2056" customWidth="1"/>
    <col min="15638" max="15639" width="2.625" style="2056" customWidth="1"/>
    <col min="15640" max="15641" width="6.625" style="2056" customWidth="1"/>
    <col min="15642" max="15872" width="10" style="2056"/>
    <col min="15873" max="15873" width="3.625" style="2056" customWidth="1"/>
    <col min="15874" max="15875" width="2.625" style="2056" customWidth="1"/>
    <col min="15876" max="15877" width="6.625" style="2056" customWidth="1"/>
    <col min="15878" max="15879" width="2.625" style="2056" customWidth="1"/>
    <col min="15880" max="15881" width="6.625" style="2056" customWidth="1"/>
    <col min="15882" max="15883" width="2.625" style="2056" customWidth="1"/>
    <col min="15884" max="15885" width="6.625" style="2056" customWidth="1"/>
    <col min="15886" max="15887" width="2.625" style="2056" customWidth="1"/>
    <col min="15888" max="15889" width="6.625" style="2056" customWidth="1"/>
    <col min="15890" max="15891" width="2.625" style="2056" customWidth="1"/>
    <col min="15892" max="15893" width="6.625" style="2056" customWidth="1"/>
    <col min="15894" max="15895" width="2.625" style="2056" customWidth="1"/>
    <col min="15896" max="15897" width="6.625" style="2056" customWidth="1"/>
    <col min="15898" max="16128" width="10" style="2056"/>
    <col min="16129" max="16129" width="3.625" style="2056" customWidth="1"/>
    <col min="16130" max="16131" width="2.625" style="2056" customWidth="1"/>
    <col min="16132" max="16133" width="6.625" style="2056" customWidth="1"/>
    <col min="16134" max="16135" width="2.625" style="2056" customWidth="1"/>
    <col min="16136" max="16137" width="6.625" style="2056" customWidth="1"/>
    <col min="16138" max="16139" width="2.625" style="2056" customWidth="1"/>
    <col min="16140" max="16141" width="6.625" style="2056" customWidth="1"/>
    <col min="16142" max="16143" width="2.625" style="2056" customWidth="1"/>
    <col min="16144" max="16145" width="6.625" style="2056" customWidth="1"/>
    <col min="16146" max="16147" width="2.625" style="2056" customWidth="1"/>
    <col min="16148" max="16149" width="6.625" style="2056" customWidth="1"/>
    <col min="16150" max="16151" width="2.625" style="2056" customWidth="1"/>
    <col min="16152" max="16153" width="6.625" style="2056" customWidth="1"/>
    <col min="16154" max="16384" width="10" style="2056"/>
  </cols>
  <sheetData>
    <row r="1" spans="1:25" ht="18" customHeight="1">
      <c r="A1" s="2055" t="s">
        <v>1435</v>
      </c>
    </row>
    <row r="2" spans="1:25" ht="15.95" customHeight="1"/>
    <row r="3" spans="1:25" s="2057" customFormat="1" ht="15.95" customHeight="1">
      <c r="A3" s="2947" t="s">
        <v>180</v>
      </c>
      <c r="B3" s="2946" t="s">
        <v>1436</v>
      </c>
      <c r="C3" s="2946"/>
      <c r="D3" s="2946"/>
      <c r="E3" s="2946"/>
      <c r="F3" s="2946" t="s">
        <v>1437</v>
      </c>
      <c r="G3" s="2946"/>
      <c r="H3" s="2946"/>
      <c r="I3" s="2946"/>
      <c r="J3" s="2946" t="s">
        <v>1438</v>
      </c>
      <c r="K3" s="2946"/>
      <c r="L3" s="2946"/>
      <c r="M3" s="2946"/>
      <c r="N3" s="2946" t="s">
        <v>1439</v>
      </c>
      <c r="O3" s="2946"/>
      <c r="P3" s="2946"/>
      <c r="Q3" s="2946"/>
      <c r="R3" s="2946" t="s">
        <v>1440</v>
      </c>
      <c r="S3" s="2946"/>
      <c r="T3" s="2946"/>
      <c r="U3" s="2946"/>
      <c r="V3" s="2946" t="s">
        <v>220</v>
      </c>
      <c r="W3" s="2946"/>
      <c r="X3" s="2946"/>
      <c r="Y3" s="2946"/>
    </row>
    <row r="4" spans="1:25" s="2057" customFormat="1" ht="15.95" customHeight="1">
      <c r="A4" s="2948"/>
      <c r="B4" s="2943" t="s">
        <v>1441</v>
      </c>
      <c r="C4" s="2940" t="s">
        <v>1413</v>
      </c>
      <c r="D4" s="2940" t="s">
        <v>1442</v>
      </c>
      <c r="E4" s="2937" t="s">
        <v>1443</v>
      </c>
      <c r="F4" s="2943" t="s">
        <v>1441</v>
      </c>
      <c r="G4" s="2940" t="s">
        <v>1413</v>
      </c>
      <c r="H4" s="2940" t="s">
        <v>1442</v>
      </c>
      <c r="I4" s="2937" t="s">
        <v>1443</v>
      </c>
      <c r="J4" s="2943" t="s">
        <v>1441</v>
      </c>
      <c r="K4" s="2940" t="s">
        <v>1413</v>
      </c>
      <c r="L4" s="2940" t="s">
        <v>1442</v>
      </c>
      <c r="M4" s="2937" t="s">
        <v>1443</v>
      </c>
      <c r="N4" s="2943" t="s">
        <v>1441</v>
      </c>
      <c r="O4" s="2940" t="s">
        <v>1413</v>
      </c>
      <c r="P4" s="2940" t="s">
        <v>1442</v>
      </c>
      <c r="Q4" s="2937" t="s">
        <v>1443</v>
      </c>
      <c r="R4" s="2943" t="s">
        <v>1441</v>
      </c>
      <c r="S4" s="2940" t="s">
        <v>1413</v>
      </c>
      <c r="T4" s="2940" t="s">
        <v>1442</v>
      </c>
      <c r="U4" s="2937" t="s">
        <v>1443</v>
      </c>
      <c r="V4" s="2943" t="s">
        <v>1441</v>
      </c>
      <c r="W4" s="2940" t="s">
        <v>1413</v>
      </c>
      <c r="X4" s="2940" t="s">
        <v>1442</v>
      </c>
      <c r="Y4" s="2937" t="s">
        <v>1443</v>
      </c>
    </row>
    <row r="5" spans="1:25" s="2057" customFormat="1" ht="15.95" customHeight="1">
      <c r="A5" s="2948"/>
      <c r="B5" s="2944"/>
      <c r="C5" s="2941"/>
      <c r="D5" s="2941"/>
      <c r="E5" s="2938"/>
      <c r="F5" s="2944"/>
      <c r="G5" s="2941"/>
      <c r="H5" s="2941"/>
      <c r="I5" s="2938"/>
      <c r="J5" s="2944"/>
      <c r="K5" s="2941"/>
      <c r="L5" s="2941"/>
      <c r="M5" s="2938"/>
      <c r="N5" s="2944"/>
      <c r="O5" s="2941"/>
      <c r="P5" s="2941"/>
      <c r="Q5" s="2938"/>
      <c r="R5" s="2944"/>
      <c r="S5" s="2941"/>
      <c r="T5" s="2941"/>
      <c r="U5" s="2938"/>
      <c r="V5" s="2944"/>
      <c r="W5" s="2941"/>
      <c r="X5" s="2941"/>
      <c r="Y5" s="2938"/>
    </row>
    <row r="6" spans="1:25" s="2057" customFormat="1" ht="15.95" customHeight="1">
      <c r="A6" s="2948"/>
      <c r="B6" s="2945"/>
      <c r="C6" s="2942"/>
      <c r="D6" s="2942"/>
      <c r="E6" s="2939"/>
      <c r="F6" s="2945"/>
      <c r="G6" s="2942"/>
      <c r="H6" s="2942"/>
      <c r="I6" s="2939"/>
      <c r="J6" s="2945"/>
      <c r="K6" s="2942"/>
      <c r="L6" s="2942"/>
      <c r="M6" s="2939"/>
      <c r="N6" s="2945"/>
      <c r="O6" s="2942"/>
      <c r="P6" s="2942"/>
      <c r="Q6" s="2939"/>
      <c r="R6" s="2945"/>
      <c r="S6" s="2942"/>
      <c r="T6" s="2942"/>
      <c r="U6" s="2939"/>
      <c r="V6" s="2945"/>
      <c r="W6" s="2942"/>
      <c r="X6" s="2942"/>
      <c r="Y6" s="2939"/>
    </row>
    <row r="7" spans="1:25" ht="15.95" customHeight="1">
      <c r="A7" s="2058">
        <v>50</v>
      </c>
      <c r="B7" s="2059">
        <v>5</v>
      </c>
      <c r="C7" s="2060">
        <v>4</v>
      </c>
      <c r="D7" s="2061">
        <v>270572</v>
      </c>
      <c r="E7" s="2062">
        <v>39526</v>
      </c>
      <c r="F7" s="2059"/>
      <c r="G7" s="2060"/>
      <c r="H7" s="2060"/>
      <c r="I7" s="2063"/>
      <c r="J7" s="2059"/>
      <c r="K7" s="2060"/>
      <c r="L7" s="2060"/>
      <c r="M7" s="2063"/>
      <c r="N7" s="2059">
        <v>11</v>
      </c>
      <c r="O7" s="2060">
        <v>11</v>
      </c>
      <c r="P7" s="2060">
        <v>408162</v>
      </c>
      <c r="Q7" s="2063">
        <v>54450</v>
      </c>
      <c r="R7" s="2059">
        <v>4</v>
      </c>
      <c r="S7" s="2060">
        <v>5</v>
      </c>
      <c r="T7" s="2060">
        <v>916</v>
      </c>
      <c r="U7" s="2063">
        <v>450</v>
      </c>
      <c r="V7" s="2059">
        <v>20</v>
      </c>
      <c r="W7" s="2060">
        <v>20</v>
      </c>
      <c r="X7" s="2061">
        <v>679650</v>
      </c>
      <c r="Y7" s="2062">
        <v>94426</v>
      </c>
    </row>
    <row r="8" spans="1:25" ht="15.95" customHeight="1">
      <c r="A8" s="2058">
        <v>51</v>
      </c>
      <c r="B8" s="2064">
        <v>5</v>
      </c>
      <c r="C8" s="2065">
        <v>4</v>
      </c>
      <c r="D8" s="2066">
        <v>581889</v>
      </c>
      <c r="E8" s="2067">
        <v>68173</v>
      </c>
      <c r="F8" s="2064"/>
      <c r="G8" s="2065"/>
      <c r="H8" s="2065"/>
      <c r="I8" s="2068"/>
      <c r="J8" s="2064"/>
      <c r="K8" s="2065"/>
      <c r="L8" s="2065"/>
      <c r="M8" s="2068"/>
      <c r="N8" s="2064">
        <v>9</v>
      </c>
      <c r="O8" s="2065">
        <v>10</v>
      </c>
      <c r="P8" s="2065">
        <v>158755</v>
      </c>
      <c r="Q8" s="2068">
        <v>27770</v>
      </c>
      <c r="R8" s="2064"/>
      <c r="S8" s="2065"/>
      <c r="T8" s="2065"/>
      <c r="U8" s="2068"/>
      <c r="V8" s="2064">
        <v>14</v>
      </c>
      <c r="W8" s="2065">
        <v>14</v>
      </c>
      <c r="X8" s="2066">
        <v>740644</v>
      </c>
      <c r="Y8" s="2067">
        <v>95943</v>
      </c>
    </row>
    <row r="9" spans="1:25" ht="15.95" customHeight="1">
      <c r="A9" s="2058">
        <v>52</v>
      </c>
      <c r="B9" s="2064">
        <v>5</v>
      </c>
      <c r="C9" s="2065">
        <v>4</v>
      </c>
      <c r="D9" s="2066">
        <v>896045</v>
      </c>
      <c r="E9" s="2067">
        <v>98546</v>
      </c>
      <c r="F9" s="2064"/>
      <c r="G9" s="2065"/>
      <c r="H9" s="2065"/>
      <c r="I9" s="2068"/>
      <c r="J9" s="2064"/>
      <c r="K9" s="2065"/>
      <c r="L9" s="2065"/>
      <c r="M9" s="2068"/>
      <c r="N9" s="2064">
        <v>6</v>
      </c>
      <c r="O9" s="2065">
        <v>7</v>
      </c>
      <c r="P9" s="2065">
        <v>131471</v>
      </c>
      <c r="Q9" s="2068">
        <v>25592</v>
      </c>
      <c r="R9" s="2064">
        <v>1</v>
      </c>
      <c r="S9" s="2065">
        <v>1</v>
      </c>
      <c r="T9" s="2065">
        <v>3500</v>
      </c>
      <c r="U9" s="2068">
        <v>904</v>
      </c>
      <c r="V9" s="2064">
        <v>12</v>
      </c>
      <c r="W9" s="2065">
        <v>12</v>
      </c>
      <c r="X9" s="2066">
        <v>1031016</v>
      </c>
      <c r="Y9" s="2067">
        <v>125042</v>
      </c>
    </row>
    <row r="10" spans="1:25" ht="15.95" customHeight="1">
      <c r="A10" s="2069">
        <v>53</v>
      </c>
      <c r="B10" s="2070">
        <v>5</v>
      </c>
      <c r="C10" s="2071">
        <v>4</v>
      </c>
      <c r="D10" s="2072">
        <v>1140642</v>
      </c>
      <c r="E10" s="2073">
        <v>123174</v>
      </c>
      <c r="F10" s="2070"/>
      <c r="G10" s="2071"/>
      <c r="H10" s="2071"/>
      <c r="I10" s="2074"/>
      <c r="J10" s="2070"/>
      <c r="K10" s="2071"/>
      <c r="L10" s="2071"/>
      <c r="M10" s="2074"/>
      <c r="N10" s="2070">
        <v>10</v>
      </c>
      <c r="O10" s="2071">
        <v>13</v>
      </c>
      <c r="P10" s="2071">
        <v>251147</v>
      </c>
      <c r="Q10" s="2074">
        <v>55770</v>
      </c>
      <c r="R10" s="2070"/>
      <c r="S10" s="2071"/>
      <c r="T10" s="2071"/>
      <c r="U10" s="2074"/>
      <c r="V10" s="2070">
        <v>15</v>
      </c>
      <c r="W10" s="2071">
        <v>17</v>
      </c>
      <c r="X10" s="2072">
        <v>1391789</v>
      </c>
      <c r="Y10" s="2073">
        <v>178944</v>
      </c>
    </row>
    <row r="11" spans="1:25" ht="15.95" customHeight="1">
      <c r="A11" s="2075">
        <v>54</v>
      </c>
      <c r="B11" s="2076">
        <v>5</v>
      </c>
      <c r="C11" s="2077">
        <v>4</v>
      </c>
      <c r="D11" s="2078">
        <v>1169288</v>
      </c>
      <c r="E11" s="2079">
        <v>114344</v>
      </c>
      <c r="F11" s="2076"/>
      <c r="G11" s="2077"/>
      <c r="H11" s="2077"/>
      <c r="I11" s="2080"/>
      <c r="J11" s="2076"/>
      <c r="K11" s="2077"/>
      <c r="L11" s="2077"/>
      <c r="M11" s="2080"/>
      <c r="N11" s="2076">
        <v>11</v>
      </c>
      <c r="O11" s="2077">
        <v>11</v>
      </c>
      <c r="P11" s="2077">
        <v>247162</v>
      </c>
      <c r="Q11" s="2080">
        <v>56080</v>
      </c>
      <c r="R11" s="2076"/>
      <c r="S11" s="2077"/>
      <c r="T11" s="2077"/>
      <c r="U11" s="2080"/>
      <c r="V11" s="2076">
        <v>16</v>
      </c>
      <c r="W11" s="2077">
        <v>15</v>
      </c>
      <c r="X11" s="2078">
        <v>1416450</v>
      </c>
      <c r="Y11" s="2079">
        <v>170424</v>
      </c>
    </row>
    <row r="12" spans="1:25" ht="15.95" customHeight="1">
      <c r="A12" s="2081">
        <v>55</v>
      </c>
      <c r="B12" s="2059">
        <v>5</v>
      </c>
      <c r="C12" s="2060">
        <v>4</v>
      </c>
      <c r="D12" s="2061">
        <v>1362833</v>
      </c>
      <c r="E12" s="2062">
        <v>126579</v>
      </c>
      <c r="F12" s="2059"/>
      <c r="G12" s="2060"/>
      <c r="H12" s="2060"/>
      <c r="I12" s="2063"/>
      <c r="J12" s="2059"/>
      <c r="K12" s="2060"/>
      <c r="L12" s="2060"/>
      <c r="M12" s="2063"/>
      <c r="N12" s="2059">
        <v>7</v>
      </c>
      <c r="O12" s="2060">
        <v>10</v>
      </c>
      <c r="P12" s="2060">
        <v>207086</v>
      </c>
      <c r="Q12" s="2063">
        <v>59000</v>
      </c>
      <c r="R12" s="2059"/>
      <c r="S12" s="2060"/>
      <c r="T12" s="2060"/>
      <c r="U12" s="2063"/>
      <c r="V12" s="2059">
        <v>12</v>
      </c>
      <c r="W12" s="2060">
        <v>14</v>
      </c>
      <c r="X12" s="2061">
        <v>1569919</v>
      </c>
      <c r="Y12" s="2062">
        <v>185579</v>
      </c>
    </row>
    <row r="13" spans="1:25" ht="15.95" customHeight="1">
      <c r="A13" s="2058">
        <v>56</v>
      </c>
      <c r="B13" s="2064">
        <v>6</v>
      </c>
      <c r="C13" s="2065">
        <v>5</v>
      </c>
      <c r="D13" s="2066">
        <v>1866534</v>
      </c>
      <c r="E13" s="2067">
        <v>179312</v>
      </c>
      <c r="F13" s="2064"/>
      <c r="G13" s="2065"/>
      <c r="H13" s="2065"/>
      <c r="I13" s="2068"/>
      <c r="J13" s="2064"/>
      <c r="K13" s="2065"/>
      <c r="L13" s="2065"/>
      <c r="M13" s="2068"/>
      <c r="N13" s="2064">
        <v>8</v>
      </c>
      <c r="O13" s="2065">
        <v>11</v>
      </c>
      <c r="P13" s="2065">
        <v>142093</v>
      </c>
      <c r="Q13" s="2068">
        <v>54815</v>
      </c>
      <c r="R13" s="2064">
        <v>4</v>
      </c>
      <c r="S13" s="2065">
        <v>4</v>
      </c>
      <c r="T13" s="2065">
        <v>9344</v>
      </c>
      <c r="U13" s="2068">
        <v>4125</v>
      </c>
      <c r="V13" s="2064">
        <v>18</v>
      </c>
      <c r="W13" s="2065">
        <v>20</v>
      </c>
      <c r="X13" s="2066">
        <v>2017971</v>
      </c>
      <c r="Y13" s="2067">
        <v>238252</v>
      </c>
    </row>
    <row r="14" spans="1:25" ht="15.95" customHeight="1">
      <c r="A14" s="2058">
        <v>57</v>
      </c>
      <c r="B14" s="2064">
        <v>7</v>
      </c>
      <c r="C14" s="2065">
        <v>6</v>
      </c>
      <c r="D14" s="2066">
        <v>988872</v>
      </c>
      <c r="E14" s="2067">
        <v>89209</v>
      </c>
      <c r="F14" s="2064"/>
      <c r="G14" s="2065"/>
      <c r="H14" s="2065"/>
      <c r="I14" s="2068"/>
      <c r="J14" s="2064"/>
      <c r="K14" s="2065"/>
      <c r="L14" s="2065"/>
      <c r="M14" s="2068"/>
      <c r="N14" s="2064">
        <v>11</v>
      </c>
      <c r="O14" s="2065">
        <v>12</v>
      </c>
      <c r="P14" s="2065">
        <v>363831</v>
      </c>
      <c r="Q14" s="2068">
        <v>79910</v>
      </c>
      <c r="R14" s="2064">
        <v>10</v>
      </c>
      <c r="S14" s="2065">
        <v>12</v>
      </c>
      <c r="T14" s="2065">
        <v>40980</v>
      </c>
      <c r="U14" s="2068">
        <v>17980</v>
      </c>
      <c r="V14" s="2064">
        <v>28</v>
      </c>
      <c r="W14" s="2065">
        <v>30</v>
      </c>
      <c r="X14" s="2066">
        <v>1393683</v>
      </c>
      <c r="Y14" s="2067">
        <v>187099</v>
      </c>
    </row>
    <row r="15" spans="1:25" ht="15.95" customHeight="1">
      <c r="A15" s="2069">
        <v>58</v>
      </c>
      <c r="B15" s="2070">
        <v>6</v>
      </c>
      <c r="C15" s="2071">
        <v>5</v>
      </c>
      <c r="D15" s="2072">
        <v>906634</v>
      </c>
      <c r="E15" s="2073">
        <v>104073</v>
      </c>
      <c r="F15" s="2070"/>
      <c r="G15" s="2071"/>
      <c r="H15" s="2071"/>
      <c r="I15" s="2074"/>
      <c r="J15" s="2070"/>
      <c r="K15" s="2071"/>
      <c r="L15" s="2071"/>
      <c r="M15" s="2074"/>
      <c r="N15" s="2070">
        <v>13</v>
      </c>
      <c r="O15" s="2071">
        <v>13</v>
      </c>
      <c r="P15" s="2071">
        <v>527098</v>
      </c>
      <c r="Q15" s="2074">
        <v>48477</v>
      </c>
      <c r="R15" s="2070">
        <v>5</v>
      </c>
      <c r="S15" s="2071">
        <v>7</v>
      </c>
      <c r="T15" s="2071">
        <v>11163</v>
      </c>
      <c r="U15" s="2074">
        <v>4710</v>
      </c>
      <c r="V15" s="2070">
        <v>24</v>
      </c>
      <c r="W15" s="2071">
        <v>25</v>
      </c>
      <c r="X15" s="2072">
        <v>1444895</v>
      </c>
      <c r="Y15" s="2073">
        <v>157260</v>
      </c>
    </row>
    <row r="16" spans="1:25" ht="15.95" customHeight="1">
      <c r="A16" s="2075">
        <v>59</v>
      </c>
      <c r="B16" s="2076">
        <v>6</v>
      </c>
      <c r="C16" s="2077">
        <v>5</v>
      </c>
      <c r="D16" s="2078">
        <v>973100</v>
      </c>
      <c r="E16" s="2079">
        <v>95469</v>
      </c>
      <c r="F16" s="2076"/>
      <c r="G16" s="2077"/>
      <c r="H16" s="2077"/>
      <c r="I16" s="2080"/>
      <c r="J16" s="2076"/>
      <c r="K16" s="2077"/>
      <c r="L16" s="2077"/>
      <c r="M16" s="2080"/>
      <c r="N16" s="2076">
        <v>7</v>
      </c>
      <c r="O16" s="2077">
        <v>7</v>
      </c>
      <c r="P16" s="2077">
        <v>126199</v>
      </c>
      <c r="Q16" s="2080">
        <v>54890</v>
      </c>
      <c r="R16" s="2076">
        <v>2</v>
      </c>
      <c r="S16" s="2077">
        <v>2</v>
      </c>
      <c r="T16" s="2077">
        <v>30639</v>
      </c>
      <c r="U16" s="2080">
        <v>12500</v>
      </c>
      <c r="V16" s="2076">
        <v>15</v>
      </c>
      <c r="W16" s="2077">
        <v>14</v>
      </c>
      <c r="X16" s="2078">
        <v>1129938</v>
      </c>
      <c r="Y16" s="2079">
        <v>162859</v>
      </c>
    </row>
    <row r="17" spans="1:25" ht="15.95" customHeight="1">
      <c r="A17" s="2081">
        <v>60</v>
      </c>
      <c r="B17" s="2059">
        <v>6</v>
      </c>
      <c r="C17" s="2060">
        <v>5</v>
      </c>
      <c r="D17" s="2061">
        <v>525645</v>
      </c>
      <c r="E17" s="2062">
        <v>94615</v>
      </c>
      <c r="F17" s="2059"/>
      <c r="G17" s="2060"/>
      <c r="H17" s="2060"/>
      <c r="I17" s="2063"/>
      <c r="J17" s="2059">
        <v>1</v>
      </c>
      <c r="K17" s="2060">
        <v>1</v>
      </c>
      <c r="L17" s="2060">
        <v>55200</v>
      </c>
      <c r="M17" s="2063">
        <v>5900</v>
      </c>
      <c r="N17" s="2059">
        <v>6</v>
      </c>
      <c r="O17" s="2060">
        <v>6</v>
      </c>
      <c r="P17" s="2060">
        <v>236113</v>
      </c>
      <c r="Q17" s="2063">
        <v>55000</v>
      </c>
      <c r="R17" s="2059">
        <v>2</v>
      </c>
      <c r="S17" s="2060">
        <v>2</v>
      </c>
      <c r="T17" s="2060">
        <v>33523</v>
      </c>
      <c r="U17" s="2063">
        <v>10280</v>
      </c>
      <c r="V17" s="2059">
        <v>15</v>
      </c>
      <c r="W17" s="2060">
        <v>14</v>
      </c>
      <c r="X17" s="2061">
        <v>850481</v>
      </c>
      <c r="Y17" s="2062">
        <v>165795</v>
      </c>
    </row>
    <row r="18" spans="1:25" ht="15.95" customHeight="1">
      <c r="A18" s="2058">
        <v>61</v>
      </c>
      <c r="B18" s="2064">
        <v>3</v>
      </c>
      <c r="C18" s="2065">
        <v>3</v>
      </c>
      <c r="D18" s="2066">
        <v>357945</v>
      </c>
      <c r="E18" s="2067">
        <v>64430</v>
      </c>
      <c r="F18" s="2064"/>
      <c r="G18" s="2065"/>
      <c r="H18" s="2065"/>
      <c r="I18" s="2068"/>
      <c r="J18" s="2064"/>
      <c r="K18" s="2065"/>
      <c r="L18" s="2065"/>
      <c r="M18" s="2068"/>
      <c r="N18" s="2064">
        <v>9</v>
      </c>
      <c r="O18" s="2065">
        <v>10</v>
      </c>
      <c r="P18" s="2065">
        <v>281227</v>
      </c>
      <c r="Q18" s="2068">
        <v>55000</v>
      </c>
      <c r="R18" s="2064"/>
      <c r="S18" s="2065"/>
      <c r="T18" s="2065"/>
      <c r="U18" s="2068"/>
      <c r="V18" s="2064">
        <v>12</v>
      </c>
      <c r="W18" s="2065">
        <v>13</v>
      </c>
      <c r="X18" s="2066">
        <v>639172</v>
      </c>
      <c r="Y18" s="2067">
        <v>119430</v>
      </c>
    </row>
    <row r="19" spans="1:25" ht="15.95" customHeight="1">
      <c r="A19" s="2058">
        <v>62</v>
      </c>
      <c r="B19" s="2064">
        <v>3</v>
      </c>
      <c r="C19" s="2065">
        <v>3</v>
      </c>
      <c r="D19" s="2066">
        <v>1529395</v>
      </c>
      <c r="E19" s="2067">
        <v>137644</v>
      </c>
      <c r="F19" s="2064"/>
      <c r="G19" s="2065"/>
      <c r="H19" s="2065"/>
      <c r="I19" s="2068"/>
      <c r="J19" s="2064"/>
      <c r="K19" s="2065"/>
      <c r="L19" s="2065"/>
      <c r="M19" s="2068"/>
      <c r="N19" s="2064">
        <v>4</v>
      </c>
      <c r="O19" s="2065">
        <v>6</v>
      </c>
      <c r="P19" s="2065">
        <v>233693</v>
      </c>
      <c r="Q19" s="2068">
        <v>49500</v>
      </c>
      <c r="R19" s="2064"/>
      <c r="S19" s="2065"/>
      <c r="T19" s="2065"/>
      <c r="U19" s="2068"/>
      <c r="V19" s="2064">
        <v>7</v>
      </c>
      <c r="W19" s="2065">
        <v>9</v>
      </c>
      <c r="X19" s="2066">
        <v>1763088</v>
      </c>
      <c r="Y19" s="2067">
        <v>187144</v>
      </c>
    </row>
    <row r="20" spans="1:25" ht="15.95" customHeight="1">
      <c r="A20" s="2069">
        <v>63</v>
      </c>
      <c r="B20" s="2070">
        <v>3</v>
      </c>
      <c r="C20" s="2071">
        <v>3</v>
      </c>
      <c r="D20" s="2072">
        <v>2328364</v>
      </c>
      <c r="E20" s="2073">
        <v>209552</v>
      </c>
      <c r="F20" s="2070"/>
      <c r="G20" s="2071"/>
      <c r="H20" s="2071"/>
      <c r="I20" s="2074"/>
      <c r="J20" s="2070"/>
      <c r="K20" s="2071"/>
      <c r="L20" s="2071"/>
      <c r="M20" s="2074"/>
      <c r="N20" s="2070">
        <v>10</v>
      </c>
      <c r="O20" s="2071">
        <v>10</v>
      </c>
      <c r="P20" s="2071">
        <v>243712</v>
      </c>
      <c r="Q20" s="2074">
        <v>49500</v>
      </c>
      <c r="R20" s="2070"/>
      <c r="S20" s="2071"/>
      <c r="T20" s="2071"/>
      <c r="U20" s="2074"/>
      <c r="V20" s="2070">
        <v>13</v>
      </c>
      <c r="W20" s="2071">
        <v>13</v>
      </c>
      <c r="X20" s="2072">
        <v>2572076</v>
      </c>
      <c r="Y20" s="2073">
        <v>259052</v>
      </c>
    </row>
    <row r="21" spans="1:25" ht="15.95" customHeight="1">
      <c r="A21" s="2075" t="s">
        <v>1444</v>
      </c>
      <c r="B21" s="2076">
        <v>3</v>
      </c>
      <c r="C21" s="2077">
        <v>3</v>
      </c>
      <c r="D21" s="2078">
        <v>2274988</v>
      </c>
      <c r="E21" s="2079">
        <v>204748</v>
      </c>
      <c r="F21" s="2076"/>
      <c r="G21" s="2077"/>
      <c r="H21" s="2077"/>
      <c r="I21" s="2080"/>
      <c r="J21" s="2076"/>
      <c r="K21" s="2077"/>
      <c r="L21" s="2077"/>
      <c r="M21" s="2080"/>
      <c r="N21" s="2076">
        <v>4</v>
      </c>
      <c r="O21" s="2077">
        <v>4</v>
      </c>
      <c r="P21" s="2077">
        <v>139900</v>
      </c>
      <c r="Q21" s="2080">
        <v>49500</v>
      </c>
      <c r="R21" s="2076"/>
      <c r="S21" s="2077"/>
      <c r="T21" s="2077"/>
      <c r="U21" s="2080"/>
      <c r="V21" s="2076">
        <v>7</v>
      </c>
      <c r="W21" s="2077">
        <v>7</v>
      </c>
      <c r="X21" s="2078">
        <v>2414888</v>
      </c>
      <c r="Y21" s="2079">
        <v>254248</v>
      </c>
    </row>
    <row r="22" spans="1:25" ht="15.95" customHeight="1">
      <c r="A22" s="2081">
        <v>2</v>
      </c>
      <c r="B22" s="2059">
        <v>3</v>
      </c>
      <c r="C22" s="2060">
        <v>3</v>
      </c>
      <c r="D22" s="2061">
        <v>1615671</v>
      </c>
      <c r="E22" s="2062">
        <v>145409</v>
      </c>
      <c r="F22" s="2059"/>
      <c r="G22" s="2060"/>
      <c r="H22" s="2060"/>
      <c r="I22" s="2063"/>
      <c r="J22" s="2059"/>
      <c r="K22" s="2060"/>
      <c r="L22" s="2060"/>
      <c r="M22" s="2063"/>
      <c r="N22" s="2059">
        <v>4</v>
      </c>
      <c r="O22" s="2060">
        <v>4</v>
      </c>
      <c r="P22" s="2060">
        <v>181728</v>
      </c>
      <c r="Q22" s="2063">
        <v>49362</v>
      </c>
      <c r="R22" s="2059"/>
      <c r="S22" s="2060"/>
      <c r="T22" s="2060"/>
      <c r="U22" s="2063"/>
      <c r="V22" s="2059">
        <v>7</v>
      </c>
      <c r="W22" s="2060">
        <v>7</v>
      </c>
      <c r="X22" s="2061">
        <v>1797399</v>
      </c>
      <c r="Y22" s="2062">
        <v>194771</v>
      </c>
    </row>
    <row r="23" spans="1:25" ht="15.95" customHeight="1">
      <c r="A23" s="2058">
        <v>3</v>
      </c>
      <c r="B23" s="2064">
        <v>2</v>
      </c>
      <c r="C23" s="2065">
        <v>2</v>
      </c>
      <c r="D23" s="2066">
        <v>1223586</v>
      </c>
      <c r="E23" s="2067">
        <v>121210</v>
      </c>
      <c r="F23" s="2064"/>
      <c r="G23" s="2065"/>
      <c r="H23" s="2065"/>
      <c r="I23" s="2068"/>
      <c r="J23" s="2064">
        <v>1</v>
      </c>
      <c r="K23" s="2065">
        <v>1</v>
      </c>
      <c r="L23" s="2065">
        <v>45000</v>
      </c>
      <c r="M23" s="2068">
        <v>5625</v>
      </c>
      <c r="N23" s="2064">
        <v>6</v>
      </c>
      <c r="O23" s="2065">
        <v>6</v>
      </c>
      <c r="P23" s="2065">
        <v>252616</v>
      </c>
      <c r="Q23" s="2068">
        <v>49500</v>
      </c>
      <c r="R23" s="2064">
        <v>2</v>
      </c>
      <c r="S23" s="2065">
        <v>2</v>
      </c>
      <c r="T23" s="2065">
        <v>3312</v>
      </c>
      <c r="U23" s="2068">
        <v>1485</v>
      </c>
      <c r="V23" s="2064">
        <v>11</v>
      </c>
      <c r="W23" s="2065">
        <v>11</v>
      </c>
      <c r="X23" s="2066">
        <v>1524514</v>
      </c>
      <c r="Y23" s="2067">
        <v>177820</v>
      </c>
    </row>
    <row r="24" spans="1:25" ht="15.95" customHeight="1">
      <c r="A24" s="2058">
        <v>4</v>
      </c>
      <c r="B24" s="2064">
        <v>3</v>
      </c>
      <c r="C24" s="2065">
        <v>3</v>
      </c>
      <c r="D24" s="2066">
        <v>506302</v>
      </c>
      <c r="E24" s="2067">
        <v>38001</v>
      </c>
      <c r="F24" s="2064"/>
      <c r="G24" s="2065"/>
      <c r="H24" s="2065"/>
      <c r="I24" s="2068"/>
      <c r="J24" s="2064">
        <v>1</v>
      </c>
      <c r="K24" s="2065">
        <v>1</v>
      </c>
      <c r="L24" s="2065">
        <v>25000</v>
      </c>
      <c r="M24" s="2068">
        <v>3125</v>
      </c>
      <c r="N24" s="2064">
        <v>7</v>
      </c>
      <c r="O24" s="2065">
        <v>7</v>
      </c>
      <c r="P24" s="2065">
        <v>239246</v>
      </c>
      <c r="Q24" s="2068">
        <v>49500</v>
      </c>
      <c r="R24" s="2064"/>
      <c r="S24" s="2065"/>
      <c r="T24" s="2065"/>
      <c r="U24" s="2068"/>
      <c r="V24" s="2064">
        <v>11</v>
      </c>
      <c r="W24" s="2065">
        <v>11</v>
      </c>
      <c r="X24" s="2066">
        <v>770548</v>
      </c>
      <c r="Y24" s="2067">
        <v>90626</v>
      </c>
    </row>
    <row r="25" spans="1:25" ht="15.95" customHeight="1">
      <c r="A25" s="2069">
        <v>5</v>
      </c>
      <c r="B25" s="2070">
        <v>3</v>
      </c>
      <c r="C25" s="2071">
        <v>3</v>
      </c>
      <c r="D25" s="2072">
        <v>382600</v>
      </c>
      <c r="E25" s="2073">
        <v>23280</v>
      </c>
      <c r="F25" s="2070"/>
      <c r="G25" s="2071"/>
      <c r="H25" s="2071"/>
      <c r="I25" s="2074"/>
      <c r="J25" s="2070">
        <v>2</v>
      </c>
      <c r="K25" s="2071">
        <v>2</v>
      </c>
      <c r="L25" s="2071">
        <v>134190</v>
      </c>
      <c r="M25" s="2074">
        <v>15812</v>
      </c>
      <c r="N25" s="2070">
        <v>8</v>
      </c>
      <c r="O25" s="2071">
        <v>8</v>
      </c>
      <c r="P25" s="2071">
        <v>314764</v>
      </c>
      <c r="Q25" s="2074">
        <v>49510</v>
      </c>
      <c r="R25" s="2070"/>
      <c r="S25" s="2071"/>
      <c r="T25" s="2071"/>
      <c r="U25" s="2074"/>
      <c r="V25" s="2070">
        <v>12</v>
      </c>
      <c r="W25" s="2071">
        <v>13</v>
      </c>
      <c r="X25" s="2072">
        <v>831554</v>
      </c>
      <c r="Y25" s="2073">
        <v>88602</v>
      </c>
    </row>
    <row r="26" spans="1:25" ht="15.95" customHeight="1">
      <c r="A26" s="2075">
        <v>6</v>
      </c>
      <c r="B26" s="2076">
        <v>3</v>
      </c>
      <c r="C26" s="2077">
        <v>3</v>
      </c>
      <c r="D26" s="2078">
        <v>202794</v>
      </c>
      <c r="E26" s="2079">
        <v>13266</v>
      </c>
      <c r="F26" s="2076"/>
      <c r="G26" s="2077"/>
      <c r="H26" s="2077"/>
      <c r="I26" s="2080"/>
      <c r="J26" s="2076">
        <v>1</v>
      </c>
      <c r="K26" s="2077">
        <v>1</v>
      </c>
      <c r="L26" s="2077">
        <v>24668</v>
      </c>
      <c r="M26" s="2080">
        <v>3083</v>
      </c>
      <c r="N26" s="2076">
        <v>5</v>
      </c>
      <c r="O26" s="2077">
        <v>6</v>
      </c>
      <c r="P26" s="2077">
        <v>423512</v>
      </c>
      <c r="Q26" s="2080">
        <v>46969</v>
      </c>
      <c r="R26" s="2076">
        <v>1</v>
      </c>
      <c r="S26" s="2077">
        <v>1</v>
      </c>
      <c r="T26" s="2077">
        <v>6901</v>
      </c>
      <c r="U26" s="2080">
        <v>1948</v>
      </c>
      <c r="V26" s="2076">
        <v>10</v>
      </c>
      <c r="W26" s="2077">
        <v>11</v>
      </c>
      <c r="X26" s="2078">
        <v>657875</v>
      </c>
      <c r="Y26" s="2079">
        <v>65266</v>
      </c>
    </row>
    <row r="27" spans="1:25" ht="15.95" customHeight="1">
      <c r="A27" s="2081">
        <v>7</v>
      </c>
      <c r="B27" s="2059">
        <v>4</v>
      </c>
      <c r="C27" s="2060">
        <v>4</v>
      </c>
      <c r="D27" s="2061">
        <v>1550000</v>
      </c>
      <c r="E27" s="2062">
        <v>2168</v>
      </c>
      <c r="F27" s="2059"/>
      <c r="G27" s="2060"/>
      <c r="H27" s="2060"/>
      <c r="I27" s="2063"/>
      <c r="J27" s="2059"/>
      <c r="K27" s="2060"/>
      <c r="L27" s="2060"/>
      <c r="M27" s="2063"/>
      <c r="N27" s="2059">
        <v>5</v>
      </c>
      <c r="O27" s="2060">
        <v>5</v>
      </c>
      <c r="P27" s="2060">
        <v>261960</v>
      </c>
      <c r="Q27" s="2063">
        <v>35000</v>
      </c>
      <c r="R27" s="2059">
        <v>2</v>
      </c>
      <c r="S27" s="2060">
        <v>4</v>
      </c>
      <c r="T27" s="2060">
        <v>54100</v>
      </c>
      <c r="U27" s="2063">
        <v>7162</v>
      </c>
      <c r="V27" s="2059">
        <v>11</v>
      </c>
      <c r="W27" s="2060">
        <v>13</v>
      </c>
      <c r="X27" s="2061">
        <v>1866060</v>
      </c>
      <c r="Y27" s="2062">
        <v>44330</v>
      </c>
    </row>
    <row r="28" spans="1:25" ht="15.95" customHeight="1">
      <c r="A28" s="2058">
        <v>8</v>
      </c>
      <c r="B28" s="2064">
        <v>4</v>
      </c>
      <c r="C28" s="2065">
        <v>4</v>
      </c>
      <c r="D28" s="2066">
        <v>2081000</v>
      </c>
      <c r="E28" s="2067">
        <v>5835</v>
      </c>
      <c r="F28" s="2064"/>
      <c r="G28" s="2065"/>
      <c r="H28" s="2065"/>
      <c r="I28" s="2068"/>
      <c r="J28" s="2064"/>
      <c r="K28" s="2065"/>
      <c r="L28" s="2065"/>
      <c r="M28" s="2068"/>
      <c r="N28" s="2064">
        <v>8</v>
      </c>
      <c r="O28" s="2065">
        <v>8</v>
      </c>
      <c r="P28" s="2065">
        <v>385325</v>
      </c>
      <c r="Q28" s="2068">
        <v>36124</v>
      </c>
      <c r="R28" s="2064">
        <v>1</v>
      </c>
      <c r="S28" s="2065">
        <v>1</v>
      </c>
      <c r="T28" s="2065">
        <v>5551</v>
      </c>
      <c r="U28" s="2068">
        <v>1876</v>
      </c>
      <c r="V28" s="2064">
        <v>13</v>
      </c>
      <c r="W28" s="2065">
        <v>13</v>
      </c>
      <c r="X28" s="2066">
        <v>2471876</v>
      </c>
      <c r="Y28" s="2067">
        <v>43835</v>
      </c>
    </row>
    <row r="29" spans="1:25" ht="15.95" customHeight="1">
      <c r="A29" s="2058">
        <v>9</v>
      </c>
      <c r="B29" s="2064">
        <v>4</v>
      </c>
      <c r="C29" s="2065">
        <v>4</v>
      </c>
      <c r="D29" s="2066">
        <v>1917000</v>
      </c>
      <c r="E29" s="2067">
        <v>1820</v>
      </c>
      <c r="F29" s="2064"/>
      <c r="G29" s="2065"/>
      <c r="H29" s="2065"/>
      <c r="I29" s="2068"/>
      <c r="J29" s="2064"/>
      <c r="K29" s="2065"/>
      <c r="L29" s="2065"/>
      <c r="M29" s="2068"/>
      <c r="N29" s="2064">
        <v>4</v>
      </c>
      <c r="O29" s="2065">
        <v>4</v>
      </c>
      <c r="P29" s="2065">
        <v>341606</v>
      </c>
      <c r="Q29" s="2068">
        <v>38000</v>
      </c>
      <c r="R29" s="2064"/>
      <c r="S29" s="2065"/>
      <c r="T29" s="2065"/>
      <c r="U29" s="2068"/>
      <c r="V29" s="2064">
        <v>8</v>
      </c>
      <c r="W29" s="2065">
        <v>8</v>
      </c>
      <c r="X29" s="2066">
        <v>2258606</v>
      </c>
      <c r="Y29" s="2067">
        <v>39820</v>
      </c>
    </row>
    <row r="30" spans="1:25" ht="15.95" customHeight="1">
      <c r="A30" s="2069">
        <v>10</v>
      </c>
      <c r="B30" s="2070">
        <v>4</v>
      </c>
      <c r="C30" s="2071">
        <v>4</v>
      </c>
      <c r="D30" s="2072">
        <v>3755116</v>
      </c>
      <c r="E30" s="2073">
        <v>2664</v>
      </c>
      <c r="F30" s="2070"/>
      <c r="G30" s="2071"/>
      <c r="H30" s="2071"/>
      <c r="I30" s="2074"/>
      <c r="J30" s="2070"/>
      <c r="K30" s="2071"/>
      <c r="L30" s="2071"/>
      <c r="M30" s="2074"/>
      <c r="N30" s="2070">
        <v>1</v>
      </c>
      <c r="O30" s="2071">
        <v>2</v>
      </c>
      <c r="P30" s="2071">
        <v>198933</v>
      </c>
      <c r="Q30" s="2074">
        <v>13000</v>
      </c>
      <c r="R30" s="2070"/>
      <c r="S30" s="2071"/>
      <c r="T30" s="2071"/>
      <c r="U30" s="2074"/>
      <c r="V30" s="2070">
        <v>5</v>
      </c>
      <c r="W30" s="2071">
        <v>6</v>
      </c>
      <c r="X30" s="2072">
        <v>3954049</v>
      </c>
      <c r="Y30" s="2073">
        <v>15664</v>
      </c>
    </row>
    <row r="31" spans="1:25" ht="15.95" customHeight="1">
      <c r="A31" s="2075">
        <v>11</v>
      </c>
      <c r="B31" s="2076">
        <v>4</v>
      </c>
      <c r="C31" s="2077">
        <v>4</v>
      </c>
      <c r="D31" s="2078">
        <v>1780000</v>
      </c>
      <c r="E31" s="2079">
        <v>1936</v>
      </c>
      <c r="F31" s="2076"/>
      <c r="G31" s="2077"/>
      <c r="H31" s="2077"/>
      <c r="I31" s="2080"/>
      <c r="J31" s="2076"/>
      <c r="K31" s="2077"/>
      <c r="L31" s="2077"/>
      <c r="M31" s="2080"/>
      <c r="N31" s="2076"/>
      <c r="O31" s="2077"/>
      <c r="P31" s="2077"/>
      <c r="Q31" s="2080"/>
      <c r="R31" s="2076"/>
      <c r="S31" s="2077"/>
      <c r="T31" s="2077"/>
      <c r="U31" s="2080"/>
      <c r="V31" s="2076">
        <f>B31</f>
        <v>4</v>
      </c>
      <c r="W31" s="2077">
        <f>C31</f>
        <v>4</v>
      </c>
      <c r="X31" s="2078">
        <f>D31</f>
        <v>1780000</v>
      </c>
      <c r="Y31" s="2079">
        <f>E31</f>
        <v>1936</v>
      </c>
    </row>
    <row r="32" spans="1:25" ht="15.95" customHeight="1">
      <c r="A32" s="2081">
        <v>12</v>
      </c>
      <c r="B32" s="2059">
        <v>4</v>
      </c>
      <c r="C32" s="2060">
        <v>4</v>
      </c>
      <c r="D32" s="2061">
        <v>28840</v>
      </c>
      <c r="E32" s="2062">
        <v>1633</v>
      </c>
      <c r="F32" s="2059"/>
      <c r="G32" s="2060"/>
      <c r="H32" s="2060"/>
      <c r="I32" s="2063"/>
      <c r="J32" s="2059"/>
      <c r="K32" s="2060"/>
      <c r="L32" s="2060"/>
      <c r="M32" s="2063"/>
      <c r="N32" s="2059"/>
      <c r="O32" s="2060"/>
      <c r="P32" s="2060"/>
      <c r="Q32" s="2063"/>
      <c r="R32" s="2059"/>
      <c r="S32" s="2060"/>
      <c r="T32" s="2060"/>
      <c r="U32" s="2063"/>
      <c r="V32" s="2059">
        <v>4</v>
      </c>
      <c r="W32" s="2060">
        <v>4</v>
      </c>
      <c r="X32" s="2061">
        <v>24628</v>
      </c>
      <c r="Y32" s="2062">
        <v>1633</v>
      </c>
    </row>
    <row r="33" spans="1:25" ht="15.95" customHeight="1">
      <c r="A33" s="2058">
        <v>13</v>
      </c>
      <c r="B33" s="2064"/>
      <c r="C33" s="2065"/>
      <c r="D33" s="2066"/>
      <c r="E33" s="2067"/>
      <c r="F33" s="2064"/>
      <c r="G33" s="2065"/>
      <c r="H33" s="2065"/>
      <c r="I33" s="2068"/>
      <c r="J33" s="2064"/>
      <c r="K33" s="2065"/>
      <c r="L33" s="2065"/>
      <c r="M33" s="2068"/>
      <c r="N33" s="2064"/>
      <c r="O33" s="2065"/>
      <c r="P33" s="2065"/>
      <c r="Q33" s="2068"/>
      <c r="R33" s="2064"/>
      <c r="S33" s="2065"/>
      <c r="T33" s="2065"/>
      <c r="U33" s="2068"/>
      <c r="V33" s="2064"/>
      <c r="W33" s="2065"/>
      <c r="X33" s="2066"/>
      <c r="Y33" s="2067"/>
    </row>
    <row r="34" spans="1:25" ht="15.95" customHeight="1">
      <c r="A34" s="2058">
        <v>14</v>
      </c>
      <c r="B34" s="2064"/>
      <c r="C34" s="2065"/>
      <c r="D34" s="2066"/>
      <c r="E34" s="2067"/>
      <c r="F34" s="2064"/>
      <c r="G34" s="2065"/>
      <c r="H34" s="2065"/>
      <c r="I34" s="2068"/>
      <c r="J34" s="2064"/>
      <c r="K34" s="2065"/>
      <c r="L34" s="2065"/>
      <c r="M34" s="2068"/>
      <c r="N34" s="2064"/>
      <c r="O34" s="2065"/>
      <c r="P34" s="2065"/>
      <c r="Q34" s="2068"/>
      <c r="R34" s="2064"/>
      <c r="S34" s="2065"/>
      <c r="T34" s="2065"/>
      <c r="U34" s="2068"/>
      <c r="V34" s="2064"/>
      <c r="W34" s="2065"/>
      <c r="X34" s="2066"/>
      <c r="Y34" s="2067"/>
    </row>
    <row r="35" spans="1:25" ht="15.95" customHeight="1">
      <c r="A35" s="2069">
        <v>15</v>
      </c>
      <c r="B35" s="2070"/>
      <c r="C35" s="2071"/>
      <c r="D35" s="2072"/>
      <c r="E35" s="2073"/>
      <c r="F35" s="2070">
        <v>1</v>
      </c>
      <c r="G35" s="2071">
        <v>1</v>
      </c>
      <c r="H35" s="2071">
        <v>4725</v>
      </c>
      <c r="I35" s="2074">
        <v>2363</v>
      </c>
      <c r="J35" s="2070"/>
      <c r="K35" s="2071"/>
      <c r="L35" s="2071"/>
      <c r="M35" s="2074"/>
      <c r="N35" s="2070"/>
      <c r="O35" s="2071"/>
      <c r="P35" s="2071"/>
      <c r="Q35" s="2074"/>
      <c r="R35" s="2070"/>
      <c r="S35" s="2071"/>
      <c r="T35" s="2071"/>
      <c r="U35" s="2074"/>
      <c r="V35" s="2070">
        <v>1</v>
      </c>
      <c r="W35" s="2071">
        <v>1</v>
      </c>
      <c r="X35" s="2072">
        <v>4725</v>
      </c>
      <c r="Y35" s="2073">
        <v>2363</v>
      </c>
    </row>
    <row r="36" spans="1:25" ht="15.95" customHeight="1">
      <c r="A36" s="2075">
        <v>16</v>
      </c>
      <c r="B36" s="2076"/>
      <c r="C36" s="2077"/>
      <c r="D36" s="2078"/>
      <c r="E36" s="2079"/>
      <c r="F36" s="2076">
        <v>4</v>
      </c>
      <c r="G36" s="2077">
        <v>4</v>
      </c>
      <c r="H36" s="2077">
        <v>54536</v>
      </c>
      <c r="I36" s="2080">
        <v>18780</v>
      </c>
      <c r="J36" s="2076"/>
      <c r="K36" s="2077"/>
      <c r="L36" s="2077"/>
      <c r="M36" s="2080"/>
      <c r="N36" s="2076"/>
      <c r="O36" s="2077"/>
      <c r="P36" s="2077"/>
      <c r="Q36" s="2080"/>
      <c r="R36" s="2076"/>
      <c r="S36" s="2077"/>
      <c r="T36" s="2077"/>
      <c r="U36" s="2080"/>
      <c r="V36" s="2076">
        <v>4</v>
      </c>
      <c r="W36" s="2077">
        <v>4</v>
      </c>
      <c r="X36" s="2078">
        <v>54536</v>
      </c>
      <c r="Y36" s="2079">
        <v>18780</v>
      </c>
    </row>
    <row r="37" spans="1:25" ht="15.95" customHeight="1">
      <c r="A37" s="2081">
        <v>17</v>
      </c>
      <c r="B37" s="2082"/>
      <c r="C37" s="2083"/>
      <c r="D37" s="2084"/>
      <c r="E37" s="2085"/>
      <c r="F37" s="2082">
        <v>2</v>
      </c>
      <c r="G37" s="2083">
        <v>2</v>
      </c>
      <c r="H37" s="2083">
        <v>99300</v>
      </c>
      <c r="I37" s="2086">
        <v>16560</v>
      </c>
      <c r="J37" s="2082"/>
      <c r="K37" s="2083"/>
      <c r="L37" s="2083"/>
      <c r="M37" s="2086"/>
      <c r="N37" s="2082"/>
      <c r="O37" s="2083"/>
      <c r="P37" s="2083"/>
      <c r="Q37" s="2086"/>
      <c r="R37" s="2082"/>
      <c r="S37" s="2083"/>
      <c r="T37" s="2083"/>
      <c r="U37" s="2086"/>
      <c r="V37" s="2082">
        <v>2</v>
      </c>
      <c r="W37" s="2083">
        <v>2</v>
      </c>
      <c r="X37" s="2084">
        <v>99300</v>
      </c>
      <c r="Y37" s="2085">
        <v>16560</v>
      </c>
    </row>
    <row r="38" spans="1:25" s="2092" customFormat="1" ht="15.95" customHeight="1">
      <c r="A38" s="2058">
        <v>18</v>
      </c>
      <c r="B38" s="2087"/>
      <c r="C38" s="2088"/>
      <c r="D38" s="2089"/>
      <c r="E38" s="2090"/>
      <c r="F38" s="2087">
        <v>1</v>
      </c>
      <c r="G38" s="2088">
        <v>1</v>
      </c>
      <c r="H38" s="2088">
        <v>31800</v>
      </c>
      <c r="I38" s="2091">
        <v>3180</v>
      </c>
      <c r="J38" s="2087"/>
      <c r="K38" s="2088"/>
      <c r="L38" s="2088"/>
      <c r="M38" s="2091"/>
      <c r="N38" s="2087"/>
      <c r="O38" s="2088"/>
      <c r="P38" s="2088"/>
      <c r="Q38" s="2091"/>
      <c r="R38" s="2087">
        <v>4</v>
      </c>
      <c r="S38" s="2088">
        <v>9</v>
      </c>
      <c r="T38" s="2088">
        <v>5050</v>
      </c>
      <c r="U38" s="2091">
        <v>1984</v>
      </c>
      <c r="V38" s="2087">
        <v>5</v>
      </c>
      <c r="W38" s="2088">
        <v>10</v>
      </c>
      <c r="X38" s="2089">
        <v>36850</v>
      </c>
      <c r="Y38" s="2090">
        <v>5164</v>
      </c>
    </row>
    <row r="39" spans="1:25" ht="15.95" customHeight="1">
      <c r="A39" s="2058">
        <v>19</v>
      </c>
      <c r="B39" s="2087"/>
      <c r="C39" s="2088"/>
      <c r="D39" s="2089"/>
      <c r="E39" s="2090"/>
      <c r="F39" s="2087">
        <v>1</v>
      </c>
      <c r="G39" s="2088">
        <v>1</v>
      </c>
      <c r="H39" s="2088">
        <v>22512</v>
      </c>
      <c r="I39" s="2091">
        <v>11256</v>
      </c>
      <c r="J39" s="2087"/>
      <c r="K39" s="2088"/>
      <c r="L39" s="2088"/>
      <c r="M39" s="2091"/>
      <c r="N39" s="2087"/>
      <c r="O39" s="2088"/>
      <c r="P39" s="2088"/>
      <c r="Q39" s="2091"/>
      <c r="R39" s="2087">
        <v>2</v>
      </c>
      <c r="S39" s="2088">
        <v>3</v>
      </c>
      <c r="T39" s="2088">
        <v>5460</v>
      </c>
      <c r="U39" s="2091">
        <v>2721</v>
      </c>
      <c r="V39" s="2087">
        <f>SUM(B39,F39,J39,N39,R39)</f>
        <v>3</v>
      </c>
      <c r="W39" s="2088">
        <f>SUM(C39,G39,K39,O39,S39)</f>
        <v>4</v>
      </c>
      <c r="X39" s="2089">
        <f>SUM(D39,H39,L39,P39,T39)</f>
        <v>27972</v>
      </c>
      <c r="Y39" s="2090">
        <f>SUM(E39,I39,M39,Q39,U39)</f>
        <v>13977</v>
      </c>
    </row>
    <row r="40" spans="1:25" ht="15.95" customHeight="1">
      <c r="A40" s="2069">
        <v>20</v>
      </c>
      <c r="B40" s="2093"/>
      <c r="C40" s="2094"/>
      <c r="D40" s="2095"/>
      <c r="E40" s="2096"/>
      <c r="F40" s="2093"/>
      <c r="G40" s="2094"/>
      <c r="H40" s="2094"/>
      <c r="I40" s="2097"/>
      <c r="J40" s="2093"/>
      <c r="K40" s="2094"/>
      <c r="L40" s="2094"/>
      <c r="M40" s="2097"/>
      <c r="N40" s="2093"/>
      <c r="O40" s="2094"/>
      <c r="P40" s="2094"/>
      <c r="Q40" s="2097"/>
      <c r="R40" s="2093"/>
      <c r="S40" s="2094"/>
      <c r="T40" s="2094"/>
      <c r="U40" s="2097"/>
      <c r="V40" s="2093"/>
      <c r="W40" s="2094"/>
      <c r="X40" s="2095"/>
      <c r="Y40" s="2096"/>
    </row>
    <row r="41" spans="1:25" ht="15.95" customHeight="1">
      <c r="A41" s="2075">
        <v>21</v>
      </c>
      <c r="B41" s="2098"/>
      <c r="C41" s="2099"/>
      <c r="D41" s="2100"/>
      <c r="E41" s="2101"/>
      <c r="F41" s="2098">
        <v>2</v>
      </c>
      <c r="G41" s="2099">
        <v>2</v>
      </c>
      <c r="H41" s="2099">
        <v>11130</v>
      </c>
      <c r="I41" s="2102">
        <v>2997.5</v>
      </c>
      <c r="J41" s="2098"/>
      <c r="K41" s="2099"/>
      <c r="L41" s="2099"/>
      <c r="M41" s="2102"/>
      <c r="N41" s="2098"/>
      <c r="O41" s="2099"/>
      <c r="P41" s="2099"/>
      <c r="Q41" s="2102"/>
      <c r="R41" s="2098"/>
      <c r="S41" s="2099"/>
      <c r="T41" s="2099"/>
      <c r="U41" s="2102"/>
      <c r="V41" s="2098">
        <f t="shared" ref="V41:Y42" si="0">SUM(B41,F41,J41,N41,R41)</f>
        <v>2</v>
      </c>
      <c r="W41" s="2099">
        <f t="shared" si="0"/>
        <v>2</v>
      </c>
      <c r="X41" s="2100">
        <f t="shared" si="0"/>
        <v>11130</v>
      </c>
      <c r="Y41" s="2101">
        <f t="shared" si="0"/>
        <v>2997.5</v>
      </c>
    </row>
    <row r="42" spans="1:25" ht="15.95" customHeight="1">
      <c r="A42" s="2081">
        <v>22</v>
      </c>
      <c r="B42" s="2082"/>
      <c r="C42" s="2083"/>
      <c r="D42" s="2084"/>
      <c r="E42" s="2085"/>
      <c r="F42" s="2082">
        <v>1</v>
      </c>
      <c r="G42" s="2083">
        <v>1</v>
      </c>
      <c r="H42" s="2083">
        <v>34562</v>
      </c>
      <c r="I42" s="2086">
        <v>17281</v>
      </c>
      <c r="J42" s="2082"/>
      <c r="K42" s="2083"/>
      <c r="L42" s="2083"/>
      <c r="M42" s="2086"/>
      <c r="N42" s="2082"/>
      <c r="O42" s="2083"/>
      <c r="P42" s="2083"/>
      <c r="Q42" s="2086"/>
      <c r="R42" s="2082"/>
      <c r="S42" s="2083"/>
      <c r="T42" s="2083"/>
      <c r="U42" s="2086"/>
      <c r="V42" s="2082">
        <f t="shared" si="0"/>
        <v>1</v>
      </c>
      <c r="W42" s="2083">
        <f t="shared" si="0"/>
        <v>1</v>
      </c>
      <c r="X42" s="2084">
        <f t="shared" si="0"/>
        <v>34562</v>
      </c>
      <c r="Y42" s="2085">
        <f t="shared" si="0"/>
        <v>17281</v>
      </c>
    </row>
    <row r="43" spans="1:25" ht="15.95" customHeight="1">
      <c r="A43" s="2058">
        <v>23</v>
      </c>
      <c r="B43" s="2087"/>
      <c r="C43" s="2088"/>
      <c r="D43" s="2089"/>
      <c r="E43" s="2090"/>
      <c r="F43" s="2087"/>
      <c r="G43" s="2088"/>
      <c r="H43" s="2088"/>
      <c r="I43" s="2103"/>
      <c r="J43" s="2087"/>
      <c r="K43" s="2088"/>
      <c r="L43" s="2088"/>
      <c r="M43" s="2091"/>
      <c r="N43" s="2087"/>
      <c r="O43" s="2088"/>
      <c r="P43" s="2088"/>
      <c r="Q43" s="2091"/>
      <c r="R43" s="2087"/>
      <c r="S43" s="2088"/>
      <c r="T43" s="2088"/>
      <c r="U43" s="2091"/>
      <c r="V43" s="2087"/>
      <c r="W43" s="2088"/>
      <c r="X43" s="2089"/>
      <c r="Y43" s="2104"/>
    </row>
    <row r="44" spans="1:25" ht="15.95" customHeight="1">
      <c r="A44" s="2058">
        <v>24</v>
      </c>
      <c r="B44" s="2087"/>
      <c r="C44" s="2088"/>
      <c r="D44" s="2089"/>
      <c r="E44" s="2090"/>
      <c r="F44" s="2087">
        <v>2</v>
      </c>
      <c r="G44" s="2088">
        <v>2</v>
      </c>
      <c r="H44" s="2088">
        <v>24755</v>
      </c>
      <c r="I44" s="2091">
        <v>6683.5</v>
      </c>
      <c r="J44" s="2087"/>
      <c r="K44" s="2088"/>
      <c r="L44" s="2088"/>
      <c r="M44" s="2091"/>
      <c r="N44" s="2087"/>
      <c r="O44" s="2088"/>
      <c r="P44" s="2088"/>
      <c r="Q44" s="2091"/>
      <c r="R44" s="2087"/>
      <c r="S44" s="2088"/>
      <c r="T44" s="2088"/>
      <c r="U44" s="2091"/>
      <c r="V44" s="2087">
        <v>2</v>
      </c>
      <c r="W44" s="2088">
        <v>2</v>
      </c>
      <c r="X44" s="2088">
        <v>24755</v>
      </c>
      <c r="Y44" s="2091">
        <v>6683.5</v>
      </c>
    </row>
    <row r="45" spans="1:25" ht="18" customHeight="1">
      <c r="A45" s="2069">
        <v>25</v>
      </c>
      <c r="B45" s="2093"/>
      <c r="C45" s="2094"/>
      <c r="D45" s="2095"/>
      <c r="E45" s="2096"/>
      <c r="F45" s="2093">
        <v>2</v>
      </c>
      <c r="G45" s="2094">
        <v>2</v>
      </c>
      <c r="H45" s="2094">
        <f>187627+9439.5</f>
        <v>197066.5</v>
      </c>
      <c r="I45" s="2097">
        <f>37525+4719.75</f>
        <v>42244.75</v>
      </c>
      <c r="J45" s="2093"/>
      <c r="K45" s="2094"/>
      <c r="L45" s="2094"/>
      <c r="M45" s="2097"/>
      <c r="N45" s="2093"/>
      <c r="O45" s="2094"/>
      <c r="P45" s="2094"/>
      <c r="Q45" s="2097"/>
      <c r="R45" s="2093"/>
      <c r="S45" s="2094"/>
      <c r="T45" s="2094"/>
      <c r="U45" s="2097"/>
      <c r="V45" s="2093">
        <f t="shared" ref="V45:Y49" si="1">F45+J45+N45+R45</f>
        <v>2</v>
      </c>
      <c r="W45" s="2094">
        <f t="shared" si="1"/>
        <v>2</v>
      </c>
      <c r="X45" s="2094">
        <f t="shared" si="1"/>
        <v>197066.5</v>
      </c>
      <c r="Y45" s="2097">
        <f t="shared" si="1"/>
        <v>42244.75</v>
      </c>
    </row>
    <row r="46" spans="1:25" ht="18" customHeight="1">
      <c r="A46" s="2075">
        <v>26</v>
      </c>
      <c r="B46" s="2098"/>
      <c r="C46" s="2099"/>
      <c r="D46" s="2100"/>
      <c r="E46" s="2101"/>
      <c r="F46" s="2098">
        <v>1</v>
      </c>
      <c r="G46" s="2099">
        <v>1</v>
      </c>
      <c r="H46" s="2099">
        <v>605392.75699999998</v>
      </c>
      <c r="I46" s="2102">
        <v>18202</v>
      </c>
      <c r="J46" s="2098"/>
      <c r="K46" s="2099"/>
      <c r="L46" s="2099"/>
      <c r="M46" s="2102"/>
      <c r="N46" s="2098"/>
      <c r="O46" s="2099"/>
      <c r="P46" s="2099"/>
      <c r="Q46" s="2102"/>
      <c r="R46" s="2098"/>
      <c r="S46" s="2099"/>
      <c r="T46" s="2099"/>
      <c r="U46" s="2102"/>
      <c r="V46" s="2098">
        <f t="shared" si="1"/>
        <v>1</v>
      </c>
      <c r="W46" s="2099">
        <f t="shared" si="1"/>
        <v>1</v>
      </c>
      <c r="X46" s="2099">
        <f t="shared" si="1"/>
        <v>605392.75699999998</v>
      </c>
      <c r="Y46" s="2102">
        <f t="shared" si="1"/>
        <v>18202</v>
      </c>
    </row>
    <row r="47" spans="1:25" ht="18" customHeight="1">
      <c r="A47" s="2105">
        <v>27</v>
      </c>
      <c r="B47" s="2106"/>
      <c r="C47" s="2107"/>
      <c r="D47" s="2108"/>
      <c r="E47" s="2109"/>
      <c r="F47" s="2106">
        <v>2</v>
      </c>
      <c r="G47" s="2107">
        <v>2</v>
      </c>
      <c r="H47" s="2107">
        <f>203882+14706</f>
        <v>218588</v>
      </c>
      <c r="I47" s="2110">
        <f>1538+2627</f>
        <v>4165</v>
      </c>
      <c r="J47" s="2106"/>
      <c r="K47" s="2107"/>
      <c r="L47" s="2107"/>
      <c r="M47" s="2110"/>
      <c r="N47" s="2106"/>
      <c r="O47" s="2107"/>
      <c r="P47" s="2107"/>
      <c r="Q47" s="2110"/>
      <c r="R47" s="2106"/>
      <c r="S47" s="2107"/>
      <c r="T47" s="2107"/>
      <c r="U47" s="2110"/>
      <c r="V47" s="2106">
        <f t="shared" si="1"/>
        <v>2</v>
      </c>
      <c r="W47" s="2107">
        <f t="shared" si="1"/>
        <v>2</v>
      </c>
      <c r="X47" s="2107">
        <f t="shared" si="1"/>
        <v>218588</v>
      </c>
      <c r="Y47" s="2110">
        <f t="shared" si="1"/>
        <v>4165</v>
      </c>
    </row>
    <row r="48" spans="1:25" ht="18" customHeight="1">
      <c r="A48" s="2105">
        <v>28</v>
      </c>
      <c r="B48" s="2106"/>
      <c r="C48" s="2107"/>
      <c r="D48" s="2108"/>
      <c r="E48" s="2109"/>
      <c r="F48" s="2106">
        <v>1</v>
      </c>
      <c r="G48" s="2107">
        <v>1</v>
      </c>
      <c r="H48" s="2107">
        <v>15444</v>
      </c>
      <c r="I48" s="2110">
        <v>2790</v>
      </c>
      <c r="J48" s="2106"/>
      <c r="K48" s="2107"/>
      <c r="L48" s="2107"/>
      <c r="M48" s="2110"/>
      <c r="N48" s="2106"/>
      <c r="O48" s="2107"/>
      <c r="P48" s="2107"/>
      <c r="Q48" s="2110"/>
      <c r="R48" s="2106"/>
      <c r="S48" s="2107"/>
      <c r="T48" s="2107"/>
      <c r="U48" s="2110"/>
      <c r="V48" s="2106">
        <f>F48+J48+N48+R48</f>
        <v>1</v>
      </c>
      <c r="W48" s="2107">
        <f>G48+K48+O48+S48</f>
        <v>1</v>
      </c>
      <c r="X48" s="2107">
        <f>H48+L48+P48+T48</f>
        <v>15444</v>
      </c>
      <c r="Y48" s="2110">
        <f>I48+M48+Q48+U48</f>
        <v>2790</v>
      </c>
    </row>
    <row r="49" spans="1:25" ht="18" customHeight="1">
      <c r="A49" s="2111">
        <v>29</v>
      </c>
      <c r="B49" s="2112"/>
      <c r="C49" s="2113"/>
      <c r="D49" s="2114"/>
      <c r="E49" s="2115"/>
      <c r="F49" s="2112">
        <v>1</v>
      </c>
      <c r="G49" s="2113">
        <v>1</v>
      </c>
      <c r="H49" s="2113">
        <v>89996</v>
      </c>
      <c r="I49" s="2116">
        <v>14602</v>
      </c>
      <c r="J49" s="2112"/>
      <c r="K49" s="2113"/>
      <c r="L49" s="2113"/>
      <c r="M49" s="2116"/>
      <c r="N49" s="2112"/>
      <c r="O49" s="2113"/>
      <c r="P49" s="2113"/>
      <c r="Q49" s="2116"/>
      <c r="R49" s="2112"/>
      <c r="S49" s="2113"/>
      <c r="T49" s="2113"/>
      <c r="U49" s="2116"/>
      <c r="V49" s="2112">
        <f t="shared" si="1"/>
        <v>1</v>
      </c>
      <c r="W49" s="2113">
        <f t="shared" si="1"/>
        <v>1</v>
      </c>
      <c r="X49" s="2113">
        <f t="shared" si="1"/>
        <v>89996</v>
      </c>
      <c r="Y49" s="2116">
        <f t="shared" si="1"/>
        <v>14602</v>
      </c>
    </row>
  </sheetData>
  <mergeCells count="31">
    <mergeCell ref="A3:A6"/>
    <mergeCell ref="B3:E3"/>
    <mergeCell ref="F3:I3"/>
    <mergeCell ref="J3:M3"/>
    <mergeCell ref="N3:Q3"/>
    <mergeCell ref="K4:K6"/>
    <mergeCell ref="L4:L6"/>
    <mergeCell ref="M4:M6"/>
    <mergeCell ref="N4:N6"/>
    <mergeCell ref="V3:Y3"/>
    <mergeCell ref="B4:B6"/>
    <mergeCell ref="C4:C6"/>
    <mergeCell ref="D4:D6"/>
    <mergeCell ref="E4:E6"/>
    <mergeCell ref="F4:F6"/>
    <mergeCell ref="G4:G6"/>
    <mergeCell ref="H4:H6"/>
    <mergeCell ref="I4:I6"/>
    <mergeCell ref="J4:J6"/>
    <mergeCell ref="R3:U3"/>
    <mergeCell ref="O4:O6"/>
    <mergeCell ref="P4:P6"/>
    <mergeCell ref="Q4:Q6"/>
    <mergeCell ref="R4:R6"/>
    <mergeCell ref="Y4:Y6"/>
    <mergeCell ref="S4:S6"/>
    <mergeCell ref="U4:U6"/>
    <mergeCell ref="V4:V6"/>
    <mergeCell ref="W4:W6"/>
    <mergeCell ref="X4:X6"/>
    <mergeCell ref="T4:T6"/>
  </mergeCells>
  <phoneticPr fontId="4"/>
  <printOptions horizontalCentered="1" gridLinesSet="0"/>
  <pageMargins left="0.78740157480314965" right="0.19685039370078741" top="0.59055118110236227" bottom="0.59055118110236227" header="0.51181102362204722" footer="0.39370078740157483"/>
  <pageSetup paperSize="9" scale="75" orientation="portrait"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view="pageBreakPreview" zoomScaleNormal="75" zoomScaleSheetLayoutView="100" workbookViewId="0">
      <selection activeCell="M1" sqref="M1"/>
    </sheetView>
  </sheetViews>
  <sheetFormatPr defaultColWidth="10" defaultRowHeight="26.1" customHeight="1"/>
  <cols>
    <col min="1" max="1" width="6.625" style="2141" customWidth="1"/>
    <col min="2" max="3" width="3.875" style="2141" customWidth="1"/>
    <col min="4" max="16" width="7.125" style="2118" customWidth="1"/>
    <col min="17" max="17" width="8" style="2118" customWidth="1"/>
    <col min="18" max="16384" width="10" style="2118"/>
  </cols>
  <sheetData>
    <row r="1" spans="1:17" ht="18" customHeight="1">
      <c r="A1" s="2117" t="s">
        <v>1445</v>
      </c>
      <c r="B1" s="2118"/>
      <c r="C1" s="2118"/>
    </row>
    <row r="2" spans="1:17" ht="18" customHeight="1">
      <c r="A2" s="2118"/>
      <c r="B2" s="2118"/>
      <c r="C2" s="2118"/>
    </row>
    <row r="3" spans="1:17" ht="30.2" customHeight="1">
      <c r="A3" s="2119" t="s">
        <v>1446</v>
      </c>
      <c r="B3" s="2118"/>
      <c r="C3" s="2118"/>
    </row>
    <row r="4" spans="1:17" s="2122" customFormat="1" ht="45.2" customHeight="1">
      <c r="A4" s="2949" t="s">
        <v>1447</v>
      </c>
      <c r="B4" s="2949"/>
      <c r="C4" s="2949"/>
      <c r="D4" s="2120" t="s">
        <v>1448</v>
      </c>
      <c r="E4" s="2120" t="s">
        <v>1449</v>
      </c>
      <c r="F4" s="2120" t="s">
        <v>1450</v>
      </c>
      <c r="G4" s="2955" t="s">
        <v>1451</v>
      </c>
      <c r="H4" s="2955"/>
      <c r="I4" s="2120" t="s">
        <v>1452</v>
      </c>
      <c r="J4" s="2120" t="s">
        <v>1453</v>
      </c>
      <c r="K4" s="2955" t="s">
        <v>1454</v>
      </c>
      <c r="L4" s="2955"/>
      <c r="M4" s="2120" t="s">
        <v>1455</v>
      </c>
      <c r="N4" s="2120" t="s">
        <v>1456</v>
      </c>
      <c r="O4" s="2120" t="s">
        <v>1457</v>
      </c>
      <c r="P4" s="2120" t="s">
        <v>1458</v>
      </c>
      <c r="Q4" s="2121" t="s">
        <v>185</v>
      </c>
    </row>
    <row r="5" spans="1:17" ht="30.2" customHeight="1">
      <c r="A5" s="2949" t="s">
        <v>1459</v>
      </c>
      <c r="B5" s="2949" t="s">
        <v>1460</v>
      </c>
      <c r="C5" s="2949"/>
      <c r="D5" s="2123" t="s">
        <v>1461</v>
      </c>
      <c r="E5" s="2123" t="s">
        <v>1461</v>
      </c>
      <c r="F5" s="2123" t="s">
        <v>1461</v>
      </c>
      <c r="G5" s="2950" t="s">
        <v>1461</v>
      </c>
      <c r="H5" s="2950"/>
      <c r="I5" s="2123" t="s">
        <v>1461</v>
      </c>
      <c r="J5" s="2123" t="s">
        <v>1461</v>
      </c>
      <c r="K5" s="2950" t="s">
        <v>1462</v>
      </c>
      <c r="L5" s="2950"/>
      <c r="M5" s="2123" t="s">
        <v>1461</v>
      </c>
      <c r="N5" s="2123" t="s">
        <v>1461</v>
      </c>
      <c r="O5" s="2123" t="s">
        <v>1461</v>
      </c>
      <c r="P5" s="2123" t="s">
        <v>1461</v>
      </c>
      <c r="Q5" s="2124"/>
    </row>
    <row r="6" spans="1:17" ht="30.2" customHeight="1">
      <c r="A6" s="2949"/>
      <c r="B6" s="2949" t="s">
        <v>1463</v>
      </c>
      <c r="C6" s="2949"/>
      <c r="D6" s="2123" t="s">
        <v>1464</v>
      </c>
      <c r="E6" s="2123" t="s">
        <v>1465</v>
      </c>
      <c r="F6" s="2123" t="s">
        <v>1466</v>
      </c>
      <c r="G6" s="2950" t="s">
        <v>1467</v>
      </c>
      <c r="H6" s="2950"/>
      <c r="I6" s="2123" t="s">
        <v>1468</v>
      </c>
      <c r="J6" s="2123" t="s">
        <v>1469</v>
      </c>
      <c r="K6" s="2950" t="s">
        <v>1469</v>
      </c>
      <c r="L6" s="2950"/>
      <c r="M6" s="2123" t="s">
        <v>1470</v>
      </c>
      <c r="N6" s="2123" t="s">
        <v>1471</v>
      </c>
      <c r="O6" s="2123" t="s">
        <v>1472</v>
      </c>
      <c r="P6" s="2123" t="s">
        <v>1473</v>
      </c>
      <c r="Q6" s="2125"/>
    </row>
    <row r="7" spans="1:17" ht="30.2" customHeight="1">
      <c r="A7" s="2949"/>
      <c r="B7" s="2949" t="s">
        <v>1474</v>
      </c>
      <c r="C7" s="2949"/>
      <c r="D7" s="2126">
        <v>3297623</v>
      </c>
      <c r="E7" s="2126">
        <v>1188607</v>
      </c>
      <c r="F7" s="2126">
        <v>3834727</v>
      </c>
      <c r="G7" s="2953">
        <v>7575000</v>
      </c>
      <c r="H7" s="2954"/>
      <c r="I7" s="2126">
        <v>17527800</v>
      </c>
      <c r="J7" s="2126">
        <v>11059000</v>
      </c>
      <c r="K7" s="2953">
        <v>47943702</v>
      </c>
      <c r="L7" s="2954"/>
      <c r="M7" s="2126">
        <v>14200000</v>
      </c>
      <c r="N7" s="2126">
        <v>28520000</v>
      </c>
      <c r="O7" s="2126">
        <v>21199981</v>
      </c>
      <c r="P7" s="2126">
        <v>12500000</v>
      </c>
      <c r="Q7" s="2127">
        <f>SUM(D7:P7)</f>
        <v>168846440</v>
      </c>
    </row>
    <row r="8" spans="1:17" s="2122" customFormat="1" ht="60" customHeight="1">
      <c r="A8" s="2949" t="s">
        <v>1475</v>
      </c>
      <c r="B8" s="2949"/>
      <c r="C8" s="2949"/>
      <c r="D8" s="2128" t="s">
        <v>1476</v>
      </c>
      <c r="E8" s="2128" t="s">
        <v>1477</v>
      </c>
      <c r="F8" s="2128" t="s">
        <v>1478</v>
      </c>
      <c r="G8" s="2128" t="s">
        <v>1476</v>
      </c>
      <c r="H8" s="2129" t="s">
        <v>1479</v>
      </c>
      <c r="I8" s="2129" t="s">
        <v>1480</v>
      </c>
      <c r="J8" s="2129" t="s">
        <v>1481</v>
      </c>
      <c r="K8" s="2129" t="s">
        <v>1476</v>
      </c>
      <c r="L8" s="2129" t="s">
        <v>1482</v>
      </c>
      <c r="M8" s="2129" t="s">
        <v>1483</v>
      </c>
      <c r="N8" s="2129" t="s">
        <v>1484</v>
      </c>
      <c r="O8" s="2129" t="s">
        <v>1485</v>
      </c>
      <c r="P8" s="2129" t="s">
        <v>1486</v>
      </c>
      <c r="Q8" s="2121"/>
    </row>
    <row r="9" spans="1:17" ht="30.2" customHeight="1">
      <c r="A9" s="2949" t="s">
        <v>1487</v>
      </c>
      <c r="B9" s="2949"/>
      <c r="C9" s="2949"/>
      <c r="D9" s="2130">
        <v>2.7000054281523387E-2</v>
      </c>
      <c r="E9" s="2131">
        <v>0.17839958876230746</v>
      </c>
      <c r="F9" s="2130">
        <v>6.7000075885454161E-2</v>
      </c>
      <c r="G9" s="2131">
        <v>7.9670759075907593E-2</v>
      </c>
      <c r="H9" s="2131">
        <v>1.3292409240924093E-3</v>
      </c>
      <c r="I9" s="2132">
        <v>0.26</v>
      </c>
      <c r="J9" s="2130">
        <v>8.3000271272266932E-2</v>
      </c>
      <c r="K9" s="2130">
        <v>5.6000000000000001E-2</v>
      </c>
      <c r="L9" s="2132">
        <v>9.9791626437190847E-3</v>
      </c>
      <c r="M9" s="2130">
        <v>9.8000000000000004E-2</v>
      </c>
      <c r="N9" s="2130">
        <v>0.30499999999999999</v>
      </c>
      <c r="O9" s="2132">
        <v>0.13</v>
      </c>
      <c r="P9" s="2130">
        <v>5.0000000000000001E-3</v>
      </c>
      <c r="Q9" s="2133"/>
    </row>
    <row r="10" spans="1:17" ht="30.2" customHeight="1">
      <c r="A10" s="2949" t="s">
        <v>1488</v>
      </c>
      <c r="B10" s="2949"/>
      <c r="C10" s="2949"/>
      <c r="D10" s="2126">
        <v>89036</v>
      </c>
      <c r="E10" s="2126">
        <v>212047</v>
      </c>
      <c r="F10" s="2126">
        <v>256927</v>
      </c>
      <c r="G10" s="2126">
        <v>603506</v>
      </c>
      <c r="H10" s="2126">
        <v>10069</v>
      </c>
      <c r="I10" s="2126">
        <v>4557228</v>
      </c>
      <c r="J10" s="2126">
        <v>917900</v>
      </c>
      <c r="K10" s="2126">
        <v>2679110</v>
      </c>
      <c r="L10" s="2126">
        <v>478438</v>
      </c>
      <c r="M10" s="2126">
        <v>1359848</v>
      </c>
      <c r="N10" s="2126">
        <v>8698600</v>
      </c>
      <c r="O10" s="2126">
        <v>2755998</v>
      </c>
      <c r="P10" s="2126">
        <v>62500</v>
      </c>
      <c r="Q10" s="2127">
        <f>SUM(D10:P10)</f>
        <v>22681207</v>
      </c>
    </row>
    <row r="11" spans="1:17" ht="30.2" customHeight="1">
      <c r="A11" s="2949" t="s">
        <v>1489</v>
      </c>
      <c r="B11" s="2949" t="s">
        <v>1490</v>
      </c>
      <c r="C11" s="2949"/>
      <c r="D11" s="2126">
        <v>2932</v>
      </c>
      <c r="E11" s="2126">
        <v>3594</v>
      </c>
      <c r="F11" s="2126">
        <v>48102</v>
      </c>
      <c r="G11" s="2126">
        <v>171031</v>
      </c>
      <c r="H11" s="2126">
        <v>0</v>
      </c>
      <c r="I11" s="2126">
        <v>2119986</v>
      </c>
      <c r="J11" s="2126">
        <v>419658</v>
      </c>
      <c r="K11" s="2126">
        <v>856815</v>
      </c>
      <c r="L11" s="2126">
        <v>153900</v>
      </c>
      <c r="M11" s="2126">
        <v>675949</v>
      </c>
      <c r="N11" s="2126">
        <v>4329807</v>
      </c>
      <c r="O11" s="2126">
        <v>1173233</v>
      </c>
      <c r="P11" s="2126">
        <v>31250</v>
      </c>
      <c r="Q11" s="2127">
        <f>SUM(D11:P11)</f>
        <v>9986257</v>
      </c>
    </row>
    <row r="12" spans="1:17" ht="30.2" customHeight="1">
      <c r="A12" s="2949"/>
      <c r="B12" s="2949" t="s">
        <v>1491</v>
      </c>
      <c r="C12" s="2949"/>
      <c r="D12" s="2126">
        <v>0</v>
      </c>
      <c r="E12" s="2126">
        <v>0</v>
      </c>
      <c r="F12" s="2126">
        <v>51380</v>
      </c>
      <c r="G12" s="2134">
        <v>80341.8</v>
      </c>
      <c r="H12" s="2134">
        <v>1834.2</v>
      </c>
      <c r="I12" s="2126">
        <v>462017</v>
      </c>
      <c r="J12" s="2126">
        <v>90921</v>
      </c>
      <c r="K12" s="2126">
        <v>330281</v>
      </c>
      <c r="L12" s="2126">
        <v>58873</v>
      </c>
      <c r="M12" s="2126">
        <v>123099</v>
      </c>
      <c r="N12" s="2126">
        <v>786029</v>
      </c>
      <c r="O12" s="2126">
        <v>237515</v>
      </c>
      <c r="P12" s="2126">
        <v>5625</v>
      </c>
      <c r="Q12" s="2127">
        <f>SUM(D12:P12)</f>
        <v>2227916</v>
      </c>
    </row>
    <row r="13" spans="1:17" ht="30.2" customHeight="1">
      <c r="A13" s="2949"/>
      <c r="B13" s="2949" t="s">
        <v>1492</v>
      </c>
      <c r="C13" s="2949"/>
      <c r="D13" s="2126">
        <v>2932</v>
      </c>
      <c r="E13" s="2126">
        <v>3594</v>
      </c>
      <c r="F13" s="2126">
        <v>99482</v>
      </c>
      <c r="G13" s="2134">
        <v>251372.79999999999</v>
      </c>
      <c r="H13" s="2134">
        <v>1834.2</v>
      </c>
      <c r="I13" s="2126">
        <v>2582003</v>
      </c>
      <c r="J13" s="2126">
        <v>510579</v>
      </c>
      <c r="K13" s="2126">
        <v>1187096</v>
      </c>
      <c r="L13" s="2126">
        <v>212773</v>
      </c>
      <c r="M13" s="2126">
        <v>799048</v>
      </c>
      <c r="N13" s="2126">
        <v>5115836</v>
      </c>
      <c r="O13" s="2126">
        <v>1410748</v>
      </c>
      <c r="P13" s="2126">
        <v>36875</v>
      </c>
      <c r="Q13" s="2127">
        <f>SUM(D13:P13)</f>
        <v>12214173</v>
      </c>
    </row>
    <row r="14" spans="1:17" ht="30.2" customHeight="1">
      <c r="A14" s="2949" t="s">
        <v>1493</v>
      </c>
      <c r="B14" s="2949"/>
      <c r="C14" s="2949"/>
      <c r="D14" s="2135">
        <v>22000</v>
      </c>
      <c r="E14" s="2135">
        <v>30000</v>
      </c>
      <c r="F14" s="2135">
        <v>30000</v>
      </c>
      <c r="G14" s="2135">
        <v>32250</v>
      </c>
      <c r="H14" s="2135">
        <v>540</v>
      </c>
      <c r="I14" s="2135">
        <v>86400</v>
      </c>
      <c r="J14" s="2135">
        <v>14200</v>
      </c>
      <c r="K14" s="2135">
        <v>100000</v>
      </c>
      <c r="L14" s="2135">
        <v>18000</v>
      </c>
      <c r="M14" s="2135">
        <v>3500</v>
      </c>
      <c r="N14" s="2135">
        <v>50000</v>
      </c>
      <c r="O14" s="2135">
        <v>10000</v>
      </c>
      <c r="P14" s="2135">
        <v>300</v>
      </c>
      <c r="Q14" s="2124">
        <f>SUM(D14:P14)</f>
        <v>397190</v>
      </c>
    </row>
    <row r="15" spans="1:17" ht="30.2" customHeight="1">
      <c r="A15" s="2949" t="s">
        <v>1494</v>
      </c>
      <c r="B15" s="2949"/>
      <c r="C15" s="2949"/>
      <c r="D15" s="2136">
        <v>4.0470909090909091</v>
      </c>
      <c r="E15" s="2136">
        <v>7.0682333333333336</v>
      </c>
      <c r="F15" s="2136">
        <v>8.564233333333334</v>
      </c>
      <c r="G15" s="2136">
        <v>18.713364341085271</v>
      </c>
      <c r="H15" s="2136">
        <v>18.646296296296295</v>
      </c>
      <c r="I15" s="2136">
        <v>52.745694444444446</v>
      </c>
      <c r="J15" s="2136">
        <v>64.640845070422529</v>
      </c>
      <c r="K15" s="2136">
        <v>26.7911</v>
      </c>
      <c r="L15" s="2136">
        <v>26.579888888888888</v>
      </c>
      <c r="M15" s="2136">
        <v>388.52800000000002</v>
      </c>
      <c r="N15" s="2136">
        <v>173.97200000000001</v>
      </c>
      <c r="O15" s="2136">
        <v>275.59980000000002</v>
      </c>
      <c r="P15" s="2136">
        <v>208.33333333333334</v>
      </c>
      <c r="Q15" s="2137">
        <v>57.1</v>
      </c>
    </row>
    <row r="16" spans="1:17" ht="30.2" customHeight="1">
      <c r="A16" s="2949" t="s">
        <v>1495</v>
      </c>
      <c r="B16" s="2949" t="s">
        <v>1496</v>
      </c>
      <c r="C16" s="2949"/>
      <c r="D16" s="2123" t="s">
        <v>1497</v>
      </c>
      <c r="E16" s="2123" t="s">
        <v>1498</v>
      </c>
      <c r="F16" s="2123" t="s">
        <v>1499</v>
      </c>
      <c r="G16" s="2950" t="s">
        <v>1497</v>
      </c>
      <c r="H16" s="2950"/>
      <c r="I16" s="2123" t="s">
        <v>1499</v>
      </c>
      <c r="J16" s="2123" t="s">
        <v>1499</v>
      </c>
      <c r="K16" s="2950" t="s">
        <v>1500</v>
      </c>
      <c r="L16" s="2950"/>
      <c r="M16" s="2123" t="s">
        <v>1499</v>
      </c>
      <c r="N16" s="2123" t="s">
        <v>1499</v>
      </c>
      <c r="O16" s="2123" t="s">
        <v>1499</v>
      </c>
      <c r="P16" s="2123" t="s">
        <v>1499</v>
      </c>
      <c r="Q16" s="2124"/>
    </row>
    <row r="17" spans="1:17" ht="30.2" customHeight="1">
      <c r="A17" s="2949"/>
      <c r="B17" s="2949" t="s">
        <v>1501</v>
      </c>
      <c r="C17" s="2949"/>
      <c r="D17" s="2136">
        <v>83</v>
      </c>
      <c r="E17" s="2136">
        <v>41.8</v>
      </c>
      <c r="F17" s="2136">
        <v>84.3</v>
      </c>
      <c r="G17" s="2951">
        <v>59</v>
      </c>
      <c r="H17" s="2951"/>
      <c r="I17" s="2136">
        <v>60</v>
      </c>
      <c r="J17" s="2136">
        <v>51.3</v>
      </c>
      <c r="K17" s="2951">
        <v>107</v>
      </c>
      <c r="L17" s="2951"/>
      <c r="M17" s="2136">
        <v>59.2</v>
      </c>
      <c r="N17" s="2136">
        <v>72</v>
      </c>
      <c r="O17" s="2136">
        <v>81</v>
      </c>
      <c r="P17" s="2136">
        <v>38</v>
      </c>
      <c r="Q17" s="2137"/>
    </row>
    <row r="18" spans="1:17" ht="30.2" customHeight="1">
      <c r="A18" s="2949"/>
      <c r="B18" s="2949" t="s">
        <v>1502</v>
      </c>
      <c r="C18" s="2949"/>
      <c r="D18" s="2136">
        <v>211.16</v>
      </c>
      <c r="E18" s="2136">
        <v>149.69999999999999</v>
      </c>
      <c r="F18" s="2136">
        <v>165</v>
      </c>
      <c r="G18" s="2951">
        <v>170</v>
      </c>
      <c r="H18" s="2951"/>
      <c r="I18" s="2136">
        <v>180.8</v>
      </c>
      <c r="J18" s="2136">
        <v>265</v>
      </c>
      <c r="K18" s="2951">
        <v>348</v>
      </c>
      <c r="L18" s="2951"/>
      <c r="M18" s="2136">
        <v>250</v>
      </c>
      <c r="N18" s="2136">
        <v>297.5</v>
      </c>
      <c r="O18" s="2136">
        <v>238</v>
      </c>
      <c r="P18" s="2136">
        <v>177</v>
      </c>
      <c r="Q18" s="2137"/>
    </row>
    <row r="19" spans="1:17" ht="30.2" customHeight="1">
      <c r="A19" s="2949"/>
      <c r="B19" s="2949" t="s">
        <v>1503</v>
      </c>
      <c r="C19" s="2949"/>
      <c r="D19" s="2135">
        <v>10000</v>
      </c>
      <c r="E19" s="2135">
        <v>3242</v>
      </c>
      <c r="F19" s="2135">
        <v>5400</v>
      </c>
      <c r="G19" s="2952">
        <v>3300</v>
      </c>
      <c r="H19" s="2952"/>
      <c r="I19" s="2135">
        <v>6400</v>
      </c>
      <c r="J19" s="2135">
        <v>1600</v>
      </c>
      <c r="K19" s="2952">
        <v>28900</v>
      </c>
      <c r="L19" s="2952"/>
      <c r="M19" s="2135">
        <v>1310</v>
      </c>
      <c r="N19" s="2135">
        <v>8300</v>
      </c>
      <c r="O19" s="2135">
        <v>2120</v>
      </c>
      <c r="P19" s="2135">
        <v>195</v>
      </c>
      <c r="Q19" s="2124">
        <f>SUM(D19:P19)</f>
        <v>70767</v>
      </c>
    </row>
    <row r="20" spans="1:17" ht="30.2" customHeight="1">
      <c r="A20" s="2949"/>
      <c r="B20" s="2949" t="s">
        <v>1504</v>
      </c>
      <c r="C20" s="2949"/>
      <c r="D20" s="2135">
        <v>300</v>
      </c>
      <c r="E20" s="2135"/>
      <c r="F20" s="2135">
        <v>1300</v>
      </c>
      <c r="G20" s="2952">
        <v>600</v>
      </c>
      <c r="H20" s="2952"/>
      <c r="I20" s="2135">
        <v>1800</v>
      </c>
      <c r="J20" s="2135">
        <v>400</v>
      </c>
      <c r="K20" s="2952">
        <v>1800</v>
      </c>
      <c r="L20" s="2952"/>
      <c r="M20" s="2135">
        <v>100</v>
      </c>
      <c r="N20" s="2135">
        <v>3500</v>
      </c>
      <c r="O20" s="2135">
        <v>500</v>
      </c>
      <c r="P20" s="2136">
        <v>7.8</v>
      </c>
      <c r="Q20" s="2124">
        <f>SUM(D20:P20)</f>
        <v>10307.799999999999</v>
      </c>
    </row>
    <row r="21" spans="1:17" ht="30.2" customHeight="1">
      <c r="A21" s="2138" t="s">
        <v>1505</v>
      </c>
      <c r="B21" s="2139"/>
      <c r="C21" s="2118"/>
    </row>
    <row r="22" spans="1:17" ht="26.1" customHeight="1">
      <c r="A22" s="2140"/>
      <c r="B22" s="2140"/>
    </row>
  </sheetData>
  <mergeCells count="38">
    <mergeCell ref="A4:C4"/>
    <mergeCell ref="G4:H4"/>
    <mergeCell ref="K4:L4"/>
    <mergeCell ref="A5:A7"/>
    <mergeCell ref="B5:C5"/>
    <mergeCell ref="G5:H5"/>
    <mergeCell ref="K5:L5"/>
    <mergeCell ref="B6:C6"/>
    <mergeCell ref="G6:H6"/>
    <mergeCell ref="K6:L6"/>
    <mergeCell ref="A15:C15"/>
    <mergeCell ref="B7:C7"/>
    <mergeCell ref="G7:H7"/>
    <mergeCell ref="K7:L7"/>
    <mergeCell ref="A8:C8"/>
    <mergeCell ref="A9:C9"/>
    <mergeCell ref="A10:C10"/>
    <mergeCell ref="A11:A13"/>
    <mergeCell ref="B11:C11"/>
    <mergeCell ref="B12:C12"/>
    <mergeCell ref="B13:C13"/>
    <mergeCell ref="A14:C14"/>
    <mergeCell ref="A16:A20"/>
    <mergeCell ref="B16:C16"/>
    <mergeCell ref="G16:H16"/>
    <mergeCell ref="K16:L16"/>
    <mergeCell ref="B17:C17"/>
    <mergeCell ref="G17:H17"/>
    <mergeCell ref="K17:L17"/>
    <mergeCell ref="B18:C18"/>
    <mergeCell ref="G18:H18"/>
    <mergeCell ref="K18:L18"/>
    <mergeCell ref="B19:C19"/>
    <mergeCell ref="G19:H19"/>
    <mergeCell ref="K19:L19"/>
    <mergeCell ref="B20:C20"/>
    <mergeCell ref="G20:H20"/>
    <mergeCell ref="K20:L20"/>
  </mergeCells>
  <phoneticPr fontId="4"/>
  <printOptions horizontalCentered="1" gridLinesSet="0"/>
  <pageMargins left="0.78740157480314965" right="0.19685039370078741" top="0.59055118110236227" bottom="0.59055118110236227" header="0.78740157480314965" footer="0.78740157480314965"/>
  <pageSetup paperSize="9" scale="80" orientation="portrait" horizontalDpi="300" verticalDpi="300"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view="pageBreakPreview" zoomScaleNormal="75" zoomScaleSheetLayoutView="100" workbookViewId="0">
      <selection activeCell="D6" sqref="D6"/>
    </sheetView>
  </sheetViews>
  <sheetFormatPr defaultRowHeight="36" customHeight="1"/>
  <cols>
    <col min="1" max="1" width="9" style="2144"/>
    <col min="2" max="2" width="53.5" style="2143" customWidth="1"/>
    <col min="3" max="16384" width="9" style="2144"/>
  </cols>
  <sheetData>
    <row r="1" spans="1:2" ht="36" customHeight="1">
      <c r="A1" s="2142" t="s">
        <v>1506</v>
      </c>
    </row>
    <row r="3" spans="1:2" ht="36" customHeight="1">
      <c r="A3" s="2142" t="s">
        <v>1507</v>
      </c>
      <c r="B3" s="2144"/>
    </row>
    <row r="4" spans="1:2" ht="36" customHeight="1">
      <c r="A4" s="2145" t="s">
        <v>483</v>
      </c>
      <c r="B4" s="2146" t="s">
        <v>484</v>
      </c>
    </row>
    <row r="5" spans="1:2" ht="36" customHeight="1">
      <c r="A5" s="2147">
        <v>502</v>
      </c>
      <c r="B5" s="2148" t="s">
        <v>504</v>
      </c>
    </row>
    <row r="6" spans="1:2" ht="36" customHeight="1">
      <c r="A6" s="2147">
        <v>504</v>
      </c>
      <c r="B6" s="2148" t="s">
        <v>501</v>
      </c>
    </row>
    <row r="7" spans="1:2" ht="36" customHeight="1">
      <c r="A7" s="2147"/>
      <c r="B7" s="2147" t="s">
        <v>1508</v>
      </c>
    </row>
    <row r="8" spans="1:2" ht="36" customHeight="1">
      <c r="B8" s="2149"/>
    </row>
    <row r="9" spans="1:2" ht="36" customHeight="1">
      <c r="A9" s="2142" t="s">
        <v>1509</v>
      </c>
      <c r="B9" s="2144"/>
    </row>
    <row r="10" spans="1:2" ht="36" customHeight="1">
      <c r="A10" s="2145" t="s">
        <v>483</v>
      </c>
      <c r="B10" s="2146" t="s">
        <v>484</v>
      </c>
    </row>
    <row r="11" spans="1:2" ht="36" customHeight="1">
      <c r="A11" s="2147">
        <v>3</v>
      </c>
      <c r="B11" s="2148" t="s">
        <v>698</v>
      </c>
    </row>
    <row r="12" spans="1:2" ht="36" customHeight="1">
      <c r="A12" s="2147">
        <v>14</v>
      </c>
      <c r="B12" s="2148" t="s">
        <v>706</v>
      </c>
    </row>
    <row r="13" spans="1:2" ht="36" customHeight="1">
      <c r="A13" s="2147">
        <v>35</v>
      </c>
      <c r="B13" s="2148" t="s">
        <v>722</v>
      </c>
    </row>
    <row r="14" spans="1:2" ht="36" customHeight="1">
      <c r="A14" s="2147">
        <v>70</v>
      </c>
      <c r="B14" s="2148" t="s">
        <v>736</v>
      </c>
    </row>
    <row r="15" spans="1:2" ht="36" customHeight="1">
      <c r="A15" s="2147">
        <v>4</v>
      </c>
      <c r="B15" s="2148" t="s">
        <v>746</v>
      </c>
    </row>
    <row r="16" spans="1:2" ht="36" customHeight="1">
      <c r="A16" s="2147">
        <v>46</v>
      </c>
      <c r="B16" s="2148" t="s">
        <v>751</v>
      </c>
    </row>
    <row r="17" spans="1:2" ht="36" customHeight="1">
      <c r="A17" s="2147">
        <v>57</v>
      </c>
      <c r="B17" s="2148" t="s">
        <v>504</v>
      </c>
    </row>
    <row r="18" spans="1:2" ht="36" customHeight="1">
      <c r="A18" s="2147">
        <v>1</v>
      </c>
      <c r="B18" s="2148" t="s">
        <v>763</v>
      </c>
    </row>
    <row r="19" spans="1:2" ht="36" customHeight="1">
      <c r="A19" s="2147">
        <v>10</v>
      </c>
      <c r="B19" s="2148" t="s">
        <v>764</v>
      </c>
    </row>
    <row r="20" spans="1:2" ht="36" customHeight="1">
      <c r="A20" s="2147"/>
      <c r="B20" s="2147" t="s">
        <v>1510</v>
      </c>
    </row>
  </sheetData>
  <phoneticPr fontId="4"/>
  <printOptions horizontalCentered="1"/>
  <pageMargins left="0.98425196850393704" right="0.59055118110236227" top="0.78740157480314965" bottom="0.78740157480314965" header="0.51181102362204722" footer="0.51181102362204722"/>
  <pageSetup paperSize="9"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view="pageBreakPreview" zoomScaleNormal="75" zoomScaleSheetLayoutView="100" workbookViewId="0">
      <selection activeCell="E2" sqref="E2"/>
    </sheetView>
  </sheetViews>
  <sheetFormatPr defaultRowHeight="36" customHeight="1"/>
  <cols>
    <col min="1" max="1" width="37.625" style="2162" customWidth="1"/>
    <col min="2" max="2" width="18.625" style="2151" customWidth="1"/>
    <col min="3" max="4" width="9" style="2151"/>
    <col min="5" max="5" width="7.625" style="2151" customWidth="1"/>
    <col min="6" max="6" width="3.625" style="2151" customWidth="1"/>
    <col min="7" max="16384" width="9" style="2151"/>
  </cols>
  <sheetData>
    <row r="1" spans="1:12" ht="36" customHeight="1">
      <c r="A1" s="2150" t="s">
        <v>1511</v>
      </c>
    </row>
    <row r="3" spans="1:12" ht="36" customHeight="1">
      <c r="A3" s="2150" t="s">
        <v>1512</v>
      </c>
    </row>
    <row r="4" spans="1:12" ht="36" customHeight="1">
      <c r="A4" s="2152" t="s">
        <v>484</v>
      </c>
      <c r="B4" s="2959" t="s">
        <v>1513</v>
      </c>
      <c r="C4" s="2960"/>
      <c r="D4" s="2960"/>
      <c r="E4" s="2960"/>
      <c r="F4" s="2961"/>
    </row>
    <row r="5" spans="1:12" ht="36" customHeight="1">
      <c r="A5" s="2153" t="s">
        <v>1514</v>
      </c>
      <c r="B5" s="2154" t="s">
        <v>1515</v>
      </c>
      <c r="C5" s="2155"/>
      <c r="D5" s="2155"/>
      <c r="E5" s="2155"/>
      <c r="F5" s="2156"/>
    </row>
    <row r="6" spans="1:12" ht="36" customHeight="1">
      <c r="A6" s="2153" t="s">
        <v>1516</v>
      </c>
      <c r="B6" s="2154" t="s">
        <v>1517</v>
      </c>
      <c r="C6" s="2155"/>
      <c r="D6" s="2155"/>
      <c r="E6" s="2155"/>
      <c r="F6" s="2156"/>
      <c r="G6" s="2962"/>
      <c r="H6" s="2963"/>
      <c r="I6" s="2963"/>
      <c r="J6" s="2963"/>
      <c r="K6" s="2963"/>
      <c r="L6" s="2963"/>
    </row>
    <row r="7" spans="1:12" ht="36" customHeight="1">
      <c r="A7" s="2153" t="s">
        <v>692</v>
      </c>
      <c r="B7" s="2154" t="s">
        <v>1518</v>
      </c>
      <c r="C7" s="2155"/>
      <c r="D7" s="2155"/>
      <c r="E7" s="2155"/>
      <c r="F7" s="2156"/>
      <c r="G7" s="2956"/>
      <c r="H7" s="2957"/>
    </row>
    <row r="8" spans="1:12" ht="36" customHeight="1">
      <c r="A8" s="2153" t="s">
        <v>713</v>
      </c>
      <c r="B8" s="2154" t="s">
        <v>1519</v>
      </c>
      <c r="C8" s="2155"/>
      <c r="D8" s="2155"/>
      <c r="E8" s="2155"/>
      <c r="F8" s="2156"/>
      <c r="G8" s="2956"/>
      <c r="H8" s="2957"/>
    </row>
    <row r="9" spans="1:12" ht="36" customHeight="1">
      <c r="A9" s="2153" t="s">
        <v>1520</v>
      </c>
      <c r="B9" s="2154" t="s">
        <v>1521</v>
      </c>
      <c r="C9" s="2155"/>
      <c r="D9" s="2155"/>
      <c r="E9" s="2155"/>
      <c r="F9" s="2156"/>
      <c r="G9" s="2956"/>
      <c r="H9" s="2957"/>
    </row>
    <row r="10" spans="1:12" ht="36" customHeight="1">
      <c r="A10" s="2153" t="s">
        <v>730</v>
      </c>
      <c r="B10" s="2154" t="s">
        <v>1522</v>
      </c>
      <c r="C10" s="2155"/>
      <c r="D10" s="2155"/>
      <c r="E10" s="2155"/>
      <c r="F10" s="2156"/>
      <c r="G10" s="2956"/>
      <c r="H10" s="2957"/>
    </row>
    <row r="11" spans="1:12" ht="36" customHeight="1">
      <c r="A11" s="2153" t="s">
        <v>744</v>
      </c>
      <c r="B11" s="2154" t="s">
        <v>1523</v>
      </c>
      <c r="C11" s="2155"/>
      <c r="D11" s="2155"/>
      <c r="E11" s="2155"/>
      <c r="F11" s="2156"/>
      <c r="G11" s="2956"/>
      <c r="H11" s="2957"/>
    </row>
    <row r="12" spans="1:12" ht="36" customHeight="1">
      <c r="A12" s="2153" t="s">
        <v>1524</v>
      </c>
      <c r="B12" s="2154" t="s">
        <v>1525</v>
      </c>
      <c r="C12" s="2155"/>
      <c r="D12" s="2155"/>
      <c r="E12" s="2155"/>
      <c r="F12" s="2156"/>
      <c r="G12" s="2956"/>
      <c r="H12" s="2957"/>
    </row>
    <row r="13" spans="1:12" ht="36" customHeight="1">
      <c r="A13" s="2153" t="s">
        <v>763</v>
      </c>
      <c r="B13" s="2154" t="s">
        <v>1526</v>
      </c>
      <c r="C13" s="2155"/>
      <c r="D13" s="2155"/>
      <c r="E13" s="2155"/>
      <c r="F13" s="2156"/>
      <c r="G13" s="2956"/>
      <c r="H13" s="2958"/>
    </row>
    <row r="14" spans="1:12" ht="36" customHeight="1">
      <c r="A14" s="2153" t="s">
        <v>774</v>
      </c>
      <c r="B14" s="2154" t="s">
        <v>1527</v>
      </c>
      <c r="C14" s="2155"/>
      <c r="D14" s="2155"/>
      <c r="E14" s="2155"/>
      <c r="F14" s="2156"/>
      <c r="G14" s="2956"/>
      <c r="H14" s="2957"/>
    </row>
    <row r="15" spans="1:12" ht="36" customHeight="1">
      <c r="A15" s="2157"/>
      <c r="B15" s="2158"/>
      <c r="C15" s="2159"/>
      <c r="D15" s="2159"/>
      <c r="E15" s="2159"/>
      <c r="F15" s="2159"/>
    </row>
    <row r="16" spans="1:12" ht="36" customHeight="1">
      <c r="A16" s="2150" t="s">
        <v>1528</v>
      </c>
    </row>
    <row r="17" spans="1:6" ht="36" customHeight="1">
      <c r="A17" s="2152" t="s">
        <v>484</v>
      </c>
      <c r="B17" s="2160" t="s">
        <v>1529</v>
      </c>
      <c r="C17" s="2959" t="s">
        <v>1513</v>
      </c>
      <c r="D17" s="2960"/>
      <c r="E17" s="2960"/>
      <c r="F17" s="2961"/>
    </row>
    <row r="18" spans="1:6" ht="36" customHeight="1">
      <c r="A18" s="2153" t="s">
        <v>774</v>
      </c>
      <c r="B18" s="2161" t="s">
        <v>1530</v>
      </c>
      <c r="C18" s="2154" t="s">
        <v>1531</v>
      </c>
      <c r="D18" s="2155"/>
      <c r="E18" s="2155"/>
      <c r="F18" s="2156"/>
    </row>
  </sheetData>
  <mergeCells count="11">
    <mergeCell ref="G10:H10"/>
    <mergeCell ref="B4:F4"/>
    <mergeCell ref="G6:L6"/>
    <mergeCell ref="G7:H7"/>
    <mergeCell ref="G8:H8"/>
    <mergeCell ref="G9:H9"/>
    <mergeCell ref="G11:H11"/>
    <mergeCell ref="G12:H12"/>
    <mergeCell ref="G13:H13"/>
    <mergeCell ref="G14:H14"/>
    <mergeCell ref="C17:F17"/>
  </mergeCells>
  <phoneticPr fontId="4"/>
  <printOptions horizontalCentered="1"/>
  <pageMargins left="0.98425196850393704" right="0.59055118110236227" top="0.78740157480314965" bottom="0.78740157480314965" header="0.51181102362204722" footer="0.51181102362204722"/>
  <pageSetup paperSize="9"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79"/>
  <sheetViews>
    <sheetView view="pageBreakPreview" zoomScale="70" zoomScaleNormal="75" zoomScaleSheetLayoutView="70" workbookViewId="0">
      <pane xSplit="3" ySplit="5" topLeftCell="D6" activePane="bottomRight" state="frozen"/>
      <selection pane="topRight" activeCell="D1" sqref="D1"/>
      <selection pane="bottomLeft" activeCell="A6" sqref="A6"/>
      <selection pane="bottomRight" activeCell="K3" sqref="K3"/>
    </sheetView>
  </sheetViews>
  <sheetFormatPr defaultRowHeight="21" customHeight="1"/>
  <cols>
    <col min="1" max="3" width="5.125" style="2168" customWidth="1"/>
    <col min="4" max="4" width="17.625" style="2168" customWidth="1"/>
    <col min="5" max="16" width="10.375" style="2170" customWidth="1"/>
    <col min="17" max="17" width="14.125" style="2170" customWidth="1"/>
    <col min="18" max="20" width="5.125" style="2168" customWidth="1"/>
    <col min="21" max="21" width="17.75" style="2168" customWidth="1"/>
    <col min="22" max="31" width="12.375" style="2170" customWidth="1"/>
    <col min="32" max="32" width="15.375" style="2170" customWidth="1"/>
    <col min="33" max="34" width="9" style="2170"/>
    <col min="35" max="35" width="9" style="2170" customWidth="1"/>
    <col min="36" max="37" width="9" style="2170"/>
    <col min="38" max="38" width="9" style="2170" customWidth="1"/>
    <col min="39" max="16384" width="9" style="2170"/>
  </cols>
  <sheetData>
    <row r="1" spans="1:33" s="2165" customFormat="1" ht="35.25" customHeight="1">
      <c r="A1" s="2163" t="s">
        <v>1532</v>
      </c>
      <c r="B1" s="2164"/>
      <c r="C1" s="2164"/>
      <c r="D1" s="2164"/>
      <c r="R1" s="2166"/>
      <c r="S1" s="2164"/>
      <c r="T1" s="2164"/>
      <c r="U1" s="2164"/>
    </row>
    <row r="2" spans="1:33" s="2165" customFormat="1" ht="48" customHeight="1">
      <c r="A2" s="2166"/>
      <c r="B2" s="2964" t="s">
        <v>1533</v>
      </c>
      <c r="C2" s="2964"/>
      <c r="D2" s="2964"/>
      <c r="E2" s="2964"/>
      <c r="F2" s="2964"/>
      <c r="G2" s="2964"/>
      <c r="H2" s="2964"/>
      <c r="I2" s="2964"/>
      <c r="J2" s="2964"/>
      <c r="K2" s="2964"/>
      <c r="L2" s="2964"/>
      <c r="M2" s="2964"/>
      <c r="N2" s="2964"/>
      <c r="O2" s="2964"/>
      <c r="P2" s="2964"/>
      <c r="Q2" s="2964"/>
      <c r="R2" s="2166"/>
      <c r="S2" s="2164"/>
      <c r="T2" s="2164"/>
      <c r="U2" s="2164"/>
    </row>
    <row r="3" spans="1:33" ht="28.5">
      <c r="A3" s="2167" t="s">
        <v>1534</v>
      </c>
      <c r="E3" s="2169"/>
      <c r="R3" s="2167" t="s">
        <v>1535</v>
      </c>
    </row>
    <row r="4" spans="1:33" ht="11.25" customHeight="1" thickBot="1">
      <c r="A4" s="2171"/>
      <c r="R4" s="2171"/>
    </row>
    <row r="5" spans="1:33" ht="21" customHeight="1" thickBot="1">
      <c r="A5" s="2965" t="s">
        <v>1536</v>
      </c>
      <c r="B5" s="2966"/>
      <c r="C5" s="2967"/>
      <c r="D5" s="2968"/>
      <c r="E5" s="2172" t="s">
        <v>1537</v>
      </c>
      <c r="F5" s="2172" t="s">
        <v>1538</v>
      </c>
      <c r="G5" s="2172" t="s">
        <v>1539</v>
      </c>
      <c r="H5" s="2172" t="s">
        <v>1540</v>
      </c>
      <c r="I5" s="2172" t="s">
        <v>1541</v>
      </c>
      <c r="J5" s="2172" t="s">
        <v>1542</v>
      </c>
      <c r="K5" s="2172" t="s">
        <v>1543</v>
      </c>
      <c r="L5" s="2172" t="s">
        <v>1544</v>
      </c>
      <c r="M5" s="2172" t="s">
        <v>1545</v>
      </c>
      <c r="N5" s="2172" t="s">
        <v>1546</v>
      </c>
      <c r="O5" s="2172" t="s">
        <v>1547</v>
      </c>
      <c r="P5" s="2173" t="s">
        <v>1548</v>
      </c>
      <c r="Q5" s="2174" t="s">
        <v>1549</v>
      </c>
      <c r="R5" s="2965" t="s">
        <v>1536</v>
      </c>
      <c r="S5" s="2966"/>
      <c r="T5" s="2967"/>
      <c r="U5" s="2968"/>
      <c r="V5" s="2172" t="s">
        <v>1046</v>
      </c>
      <c r="W5" s="2172" t="s">
        <v>697</v>
      </c>
      <c r="X5" s="2172" t="s">
        <v>1088</v>
      </c>
      <c r="Y5" s="2172" t="s">
        <v>500</v>
      </c>
      <c r="Z5" s="2172" t="s">
        <v>735</v>
      </c>
      <c r="AA5" s="2172" t="s">
        <v>1138</v>
      </c>
      <c r="AB5" s="2172" t="s">
        <v>1550</v>
      </c>
      <c r="AC5" s="2175" t="s">
        <v>507</v>
      </c>
      <c r="AD5" s="2172" t="s">
        <v>1172</v>
      </c>
      <c r="AE5" s="2173" t="s">
        <v>1214</v>
      </c>
      <c r="AF5" s="2174" t="s">
        <v>1549</v>
      </c>
    </row>
    <row r="6" spans="1:33" ht="21" customHeight="1">
      <c r="A6" s="2969" t="s">
        <v>1551</v>
      </c>
      <c r="B6" s="2969" t="s">
        <v>1552</v>
      </c>
      <c r="C6" s="2969" t="s">
        <v>1553</v>
      </c>
      <c r="D6" s="2176" t="s">
        <v>1554</v>
      </c>
      <c r="E6" s="2177">
        <v>21</v>
      </c>
      <c r="F6" s="2177">
        <v>67</v>
      </c>
      <c r="G6" s="2177">
        <v>100</v>
      </c>
      <c r="H6" s="2177">
        <v>129</v>
      </c>
      <c r="I6" s="2177">
        <v>59</v>
      </c>
      <c r="J6" s="2177">
        <v>89</v>
      </c>
      <c r="K6" s="2177">
        <v>71</v>
      </c>
      <c r="L6" s="2177">
        <v>37</v>
      </c>
      <c r="M6" s="2177">
        <v>6</v>
      </c>
      <c r="N6" s="2177">
        <v>4</v>
      </c>
      <c r="O6" s="2177">
        <v>8</v>
      </c>
      <c r="P6" s="2178">
        <v>0</v>
      </c>
      <c r="Q6" s="2179">
        <v>591</v>
      </c>
      <c r="R6" s="2969" t="s">
        <v>1551</v>
      </c>
      <c r="S6" s="2969" t="s">
        <v>1552</v>
      </c>
      <c r="T6" s="2969" t="s">
        <v>1553</v>
      </c>
      <c r="U6" s="2176" t="s">
        <v>1554</v>
      </c>
      <c r="V6" s="2177">
        <v>108</v>
      </c>
      <c r="W6" s="2177">
        <v>43</v>
      </c>
      <c r="X6" s="2177">
        <v>151</v>
      </c>
      <c r="Y6" s="2177">
        <v>69</v>
      </c>
      <c r="Z6" s="2177">
        <v>33</v>
      </c>
      <c r="AA6" s="2177">
        <v>0</v>
      </c>
      <c r="AB6" s="2177">
        <v>74</v>
      </c>
      <c r="AC6" s="2177">
        <v>11</v>
      </c>
      <c r="AD6" s="2177">
        <v>31</v>
      </c>
      <c r="AE6" s="2178">
        <v>71</v>
      </c>
      <c r="AF6" s="2179">
        <v>591</v>
      </c>
      <c r="AG6" s="2170" t="s">
        <v>1555</v>
      </c>
    </row>
    <row r="7" spans="1:33" ht="21" customHeight="1">
      <c r="A7" s="2970"/>
      <c r="B7" s="2970"/>
      <c r="C7" s="2970"/>
      <c r="D7" s="2180" t="s">
        <v>1556</v>
      </c>
      <c r="E7" s="2181">
        <v>26</v>
      </c>
      <c r="F7" s="2181">
        <v>45</v>
      </c>
      <c r="G7" s="2181">
        <v>28</v>
      </c>
      <c r="H7" s="2181">
        <v>8</v>
      </c>
      <c r="I7" s="2181">
        <v>9</v>
      </c>
      <c r="J7" s="2181">
        <v>31</v>
      </c>
      <c r="K7" s="2181">
        <v>37</v>
      </c>
      <c r="L7" s="2181">
        <v>28</v>
      </c>
      <c r="M7" s="2181">
        <v>28</v>
      </c>
      <c r="N7" s="2181">
        <v>20</v>
      </c>
      <c r="O7" s="2181">
        <v>21</v>
      </c>
      <c r="P7" s="2182">
        <v>22</v>
      </c>
      <c r="Q7" s="2183">
        <v>303</v>
      </c>
      <c r="R7" s="2970"/>
      <c r="S7" s="2970"/>
      <c r="T7" s="2970"/>
      <c r="U7" s="2180" t="s">
        <v>1556</v>
      </c>
      <c r="V7" s="2181">
        <v>0</v>
      </c>
      <c r="W7" s="2181">
        <v>0</v>
      </c>
      <c r="X7" s="2181">
        <v>84</v>
      </c>
      <c r="Y7" s="2181">
        <v>0</v>
      </c>
      <c r="Z7" s="2181">
        <v>0</v>
      </c>
      <c r="AA7" s="2181">
        <v>3</v>
      </c>
      <c r="AB7" s="2181">
        <v>216</v>
      </c>
      <c r="AC7" s="2181">
        <v>0</v>
      </c>
      <c r="AD7" s="2181">
        <v>0</v>
      </c>
      <c r="AE7" s="2182">
        <v>0</v>
      </c>
      <c r="AF7" s="2183">
        <v>303</v>
      </c>
      <c r="AG7" s="2170" t="s">
        <v>1555</v>
      </c>
    </row>
    <row r="8" spans="1:33" ht="21" customHeight="1" thickBot="1">
      <c r="A8" s="2970"/>
      <c r="B8" s="2970"/>
      <c r="C8" s="2970"/>
      <c r="D8" s="2184" t="s">
        <v>1557</v>
      </c>
      <c r="E8" s="2185">
        <v>122</v>
      </c>
      <c r="F8" s="2185">
        <v>120</v>
      </c>
      <c r="G8" s="2185">
        <v>152</v>
      </c>
      <c r="H8" s="2185">
        <v>147</v>
      </c>
      <c r="I8" s="2185">
        <v>152</v>
      </c>
      <c r="J8" s="2185">
        <v>132</v>
      </c>
      <c r="K8" s="2185">
        <v>157</v>
      </c>
      <c r="L8" s="2185">
        <v>159</v>
      </c>
      <c r="M8" s="2185">
        <v>149</v>
      </c>
      <c r="N8" s="2185">
        <v>124</v>
      </c>
      <c r="O8" s="2185">
        <v>126</v>
      </c>
      <c r="P8" s="2186">
        <v>131</v>
      </c>
      <c r="Q8" s="2187">
        <v>1671</v>
      </c>
      <c r="R8" s="2970"/>
      <c r="S8" s="2970"/>
      <c r="T8" s="2970"/>
      <c r="U8" s="2184" t="s">
        <v>1557</v>
      </c>
      <c r="V8" s="2185">
        <v>1002</v>
      </c>
      <c r="W8" s="2185">
        <v>0</v>
      </c>
      <c r="X8" s="2185">
        <v>447</v>
      </c>
      <c r="Y8" s="2185">
        <v>0</v>
      </c>
      <c r="Z8" s="2185">
        <v>119</v>
      </c>
      <c r="AA8" s="2185">
        <v>12</v>
      </c>
      <c r="AB8" s="2185">
        <v>59</v>
      </c>
      <c r="AC8" s="2185">
        <v>32</v>
      </c>
      <c r="AD8" s="2185">
        <v>0</v>
      </c>
      <c r="AE8" s="2186">
        <v>0</v>
      </c>
      <c r="AF8" s="2187">
        <v>1671</v>
      </c>
      <c r="AG8" s="2170" t="s">
        <v>1555</v>
      </c>
    </row>
    <row r="9" spans="1:33" ht="21" customHeight="1" thickTop="1">
      <c r="A9" s="2970"/>
      <c r="B9" s="2970"/>
      <c r="C9" s="2970"/>
      <c r="D9" s="2188" t="s">
        <v>1558</v>
      </c>
      <c r="E9" s="2189">
        <v>169</v>
      </c>
      <c r="F9" s="2189">
        <v>232</v>
      </c>
      <c r="G9" s="2189">
        <v>280</v>
      </c>
      <c r="H9" s="2189">
        <v>284</v>
      </c>
      <c r="I9" s="2189">
        <v>220</v>
      </c>
      <c r="J9" s="2189">
        <v>252</v>
      </c>
      <c r="K9" s="2189">
        <v>265</v>
      </c>
      <c r="L9" s="2189">
        <v>224</v>
      </c>
      <c r="M9" s="2189">
        <v>183</v>
      </c>
      <c r="N9" s="2189">
        <v>148</v>
      </c>
      <c r="O9" s="2189">
        <v>155</v>
      </c>
      <c r="P9" s="2189">
        <v>153</v>
      </c>
      <c r="Q9" s="2179">
        <v>2565</v>
      </c>
      <c r="R9" s="2970"/>
      <c r="S9" s="2970"/>
      <c r="T9" s="2970"/>
      <c r="U9" s="2188" t="s">
        <v>1558</v>
      </c>
      <c r="V9" s="2189">
        <v>1110</v>
      </c>
      <c r="W9" s="2189">
        <v>43</v>
      </c>
      <c r="X9" s="2189">
        <v>682</v>
      </c>
      <c r="Y9" s="2189">
        <v>69</v>
      </c>
      <c r="Z9" s="2189">
        <v>152</v>
      </c>
      <c r="AA9" s="2189">
        <v>15</v>
      </c>
      <c r="AB9" s="2189">
        <v>349</v>
      </c>
      <c r="AC9" s="2189">
        <v>43</v>
      </c>
      <c r="AD9" s="2189">
        <v>31</v>
      </c>
      <c r="AE9" s="2190">
        <v>71</v>
      </c>
      <c r="AF9" s="2179">
        <v>2565</v>
      </c>
      <c r="AG9" s="2170" t="s">
        <v>1555</v>
      </c>
    </row>
    <row r="10" spans="1:33" ht="21" customHeight="1" thickBot="1">
      <c r="A10" s="2970"/>
      <c r="B10" s="2970"/>
      <c r="C10" s="2971"/>
      <c r="D10" s="2191" t="s">
        <v>1559</v>
      </c>
      <c r="E10" s="2192">
        <v>31</v>
      </c>
      <c r="F10" s="2192">
        <v>41</v>
      </c>
      <c r="G10" s="2192">
        <v>61</v>
      </c>
      <c r="H10" s="2192">
        <v>79</v>
      </c>
      <c r="I10" s="2192">
        <v>54</v>
      </c>
      <c r="J10" s="2192">
        <v>68</v>
      </c>
      <c r="K10" s="2192">
        <v>38</v>
      </c>
      <c r="L10" s="2192">
        <v>34</v>
      </c>
      <c r="M10" s="2192">
        <v>23</v>
      </c>
      <c r="N10" s="2192">
        <v>19</v>
      </c>
      <c r="O10" s="2192">
        <v>15</v>
      </c>
      <c r="P10" s="2193">
        <v>19</v>
      </c>
      <c r="Q10" s="2194">
        <v>482</v>
      </c>
      <c r="R10" s="2970"/>
      <c r="S10" s="2970"/>
      <c r="T10" s="2971"/>
      <c r="U10" s="2191" t="s">
        <v>1559</v>
      </c>
      <c r="V10" s="2192">
        <v>133</v>
      </c>
      <c r="W10" s="2192">
        <v>4</v>
      </c>
      <c r="X10" s="2192">
        <v>101</v>
      </c>
      <c r="Y10" s="2192">
        <v>27</v>
      </c>
      <c r="Z10" s="2192">
        <v>101</v>
      </c>
      <c r="AA10" s="2192">
        <v>0</v>
      </c>
      <c r="AB10" s="2192">
        <v>93</v>
      </c>
      <c r="AC10" s="2192">
        <v>0</v>
      </c>
      <c r="AD10" s="2192">
        <v>8</v>
      </c>
      <c r="AE10" s="2193">
        <v>15</v>
      </c>
      <c r="AF10" s="2194">
        <v>482</v>
      </c>
      <c r="AG10" s="2170" t="s">
        <v>1555</v>
      </c>
    </row>
    <row r="11" spans="1:33" ht="21" customHeight="1">
      <c r="A11" s="2970"/>
      <c r="B11" s="2970"/>
      <c r="C11" s="2969" t="s">
        <v>1560</v>
      </c>
      <c r="D11" s="2176" t="s">
        <v>1554</v>
      </c>
      <c r="E11" s="2177">
        <v>2</v>
      </c>
      <c r="F11" s="2177">
        <v>18</v>
      </c>
      <c r="G11" s="2177">
        <v>27</v>
      </c>
      <c r="H11" s="2177">
        <v>85</v>
      </c>
      <c r="I11" s="2177">
        <v>44</v>
      </c>
      <c r="J11" s="2177">
        <v>38</v>
      </c>
      <c r="K11" s="2177">
        <v>25</v>
      </c>
      <c r="L11" s="2177">
        <v>54</v>
      </c>
      <c r="M11" s="2177">
        <v>4</v>
      </c>
      <c r="N11" s="2177">
        <v>0</v>
      </c>
      <c r="O11" s="2177">
        <v>0</v>
      </c>
      <c r="P11" s="2178">
        <v>0</v>
      </c>
      <c r="Q11" s="2179">
        <v>297</v>
      </c>
      <c r="R11" s="2970"/>
      <c r="S11" s="2970"/>
      <c r="T11" s="2969" t="s">
        <v>1560</v>
      </c>
      <c r="U11" s="2176" t="s">
        <v>1554</v>
      </c>
      <c r="V11" s="2177">
        <v>78</v>
      </c>
      <c r="W11" s="2177">
        <v>14</v>
      </c>
      <c r="X11" s="2177">
        <v>19</v>
      </c>
      <c r="Y11" s="2177">
        <v>38</v>
      </c>
      <c r="Z11" s="2177">
        <v>88</v>
      </c>
      <c r="AA11" s="2177">
        <v>0</v>
      </c>
      <c r="AB11" s="2177">
        <v>10</v>
      </c>
      <c r="AC11" s="2177">
        <v>1</v>
      </c>
      <c r="AD11" s="2177">
        <v>10</v>
      </c>
      <c r="AE11" s="2178">
        <v>39</v>
      </c>
      <c r="AF11" s="2179">
        <v>297</v>
      </c>
      <c r="AG11" s="2170" t="s">
        <v>1555</v>
      </c>
    </row>
    <row r="12" spans="1:33" ht="21" customHeight="1">
      <c r="A12" s="2970"/>
      <c r="B12" s="2970"/>
      <c r="C12" s="2970"/>
      <c r="D12" s="2180" t="s">
        <v>1556</v>
      </c>
      <c r="E12" s="2181">
        <v>1</v>
      </c>
      <c r="F12" s="2181">
        <v>1</v>
      </c>
      <c r="G12" s="2181">
        <v>23</v>
      </c>
      <c r="H12" s="2181">
        <v>12</v>
      </c>
      <c r="I12" s="2181">
        <v>2</v>
      </c>
      <c r="J12" s="2181">
        <v>32</v>
      </c>
      <c r="K12" s="2181">
        <v>1</v>
      </c>
      <c r="L12" s="2181">
        <v>3</v>
      </c>
      <c r="M12" s="2181">
        <v>6</v>
      </c>
      <c r="N12" s="2181">
        <v>1</v>
      </c>
      <c r="O12" s="2181">
        <v>1</v>
      </c>
      <c r="P12" s="2182">
        <v>1</v>
      </c>
      <c r="Q12" s="2183">
        <v>84</v>
      </c>
      <c r="R12" s="2970"/>
      <c r="S12" s="2970"/>
      <c r="T12" s="2970"/>
      <c r="U12" s="2180" t="s">
        <v>1556</v>
      </c>
      <c r="V12" s="2181">
        <v>5</v>
      </c>
      <c r="W12" s="2181">
        <v>0</v>
      </c>
      <c r="X12" s="2181">
        <v>2</v>
      </c>
      <c r="Y12" s="2181">
        <v>0</v>
      </c>
      <c r="Z12" s="2181">
        <v>11</v>
      </c>
      <c r="AA12" s="2181">
        <v>38</v>
      </c>
      <c r="AB12" s="2181">
        <v>5</v>
      </c>
      <c r="AC12" s="2181">
        <v>15</v>
      </c>
      <c r="AD12" s="2181">
        <v>8</v>
      </c>
      <c r="AE12" s="2182">
        <v>0</v>
      </c>
      <c r="AF12" s="2183">
        <v>84</v>
      </c>
      <c r="AG12" s="2170" t="s">
        <v>1555</v>
      </c>
    </row>
    <row r="13" spans="1:33" ht="21" customHeight="1" thickBot="1">
      <c r="A13" s="2970"/>
      <c r="B13" s="2970"/>
      <c r="C13" s="2970"/>
      <c r="D13" s="2184" t="s">
        <v>1557</v>
      </c>
      <c r="E13" s="2185">
        <v>116</v>
      </c>
      <c r="F13" s="2185">
        <v>131</v>
      </c>
      <c r="G13" s="2185">
        <v>101</v>
      </c>
      <c r="H13" s="2185">
        <v>99</v>
      </c>
      <c r="I13" s="2185">
        <v>102</v>
      </c>
      <c r="J13" s="2185">
        <v>135</v>
      </c>
      <c r="K13" s="2185">
        <v>109</v>
      </c>
      <c r="L13" s="2185">
        <v>107</v>
      </c>
      <c r="M13" s="2185">
        <v>95</v>
      </c>
      <c r="N13" s="2185">
        <v>108</v>
      </c>
      <c r="O13" s="2185">
        <v>103</v>
      </c>
      <c r="P13" s="2186">
        <v>87</v>
      </c>
      <c r="Q13" s="2187">
        <v>1293</v>
      </c>
      <c r="R13" s="2970"/>
      <c r="S13" s="2970"/>
      <c r="T13" s="2970"/>
      <c r="U13" s="2184" t="s">
        <v>1557</v>
      </c>
      <c r="V13" s="2185">
        <v>486</v>
      </c>
      <c r="W13" s="2185">
        <v>0</v>
      </c>
      <c r="X13" s="2185">
        <v>68</v>
      </c>
      <c r="Y13" s="2185">
        <v>0</v>
      </c>
      <c r="Z13" s="2185">
        <v>310</v>
      </c>
      <c r="AA13" s="2185">
        <v>361</v>
      </c>
      <c r="AB13" s="2185">
        <v>58</v>
      </c>
      <c r="AC13" s="2185">
        <v>3</v>
      </c>
      <c r="AD13" s="2185">
        <v>7</v>
      </c>
      <c r="AE13" s="2186">
        <v>0</v>
      </c>
      <c r="AF13" s="2187">
        <v>1293</v>
      </c>
      <c r="AG13" s="2170" t="s">
        <v>1555</v>
      </c>
    </row>
    <row r="14" spans="1:33" ht="21" customHeight="1" thickTop="1">
      <c r="A14" s="2970"/>
      <c r="B14" s="2970"/>
      <c r="C14" s="2970"/>
      <c r="D14" s="2188" t="s">
        <v>1558</v>
      </c>
      <c r="E14" s="2195">
        <v>119</v>
      </c>
      <c r="F14" s="2195">
        <v>150</v>
      </c>
      <c r="G14" s="2195">
        <v>151</v>
      </c>
      <c r="H14" s="2195">
        <v>196</v>
      </c>
      <c r="I14" s="2195">
        <v>148</v>
      </c>
      <c r="J14" s="2195">
        <v>205</v>
      </c>
      <c r="K14" s="2195">
        <v>135</v>
      </c>
      <c r="L14" s="2195">
        <v>164</v>
      </c>
      <c r="M14" s="2195">
        <v>105</v>
      </c>
      <c r="N14" s="2195">
        <v>109</v>
      </c>
      <c r="O14" s="2195">
        <v>104</v>
      </c>
      <c r="P14" s="2195">
        <v>88</v>
      </c>
      <c r="Q14" s="2196">
        <v>1674</v>
      </c>
      <c r="R14" s="2970"/>
      <c r="S14" s="2970"/>
      <c r="T14" s="2970"/>
      <c r="U14" s="2188" t="s">
        <v>1558</v>
      </c>
      <c r="V14" s="2195">
        <v>569</v>
      </c>
      <c r="W14" s="2195">
        <v>14</v>
      </c>
      <c r="X14" s="2195">
        <v>89</v>
      </c>
      <c r="Y14" s="2195">
        <v>38</v>
      </c>
      <c r="Z14" s="2195">
        <v>409</v>
      </c>
      <c r="AA14" s="2195">
        <v>399</v>
      </c>
      <c r="AB14" s="2195">
        <v>73</v>
      </c>
      <c r="AC14" s="2195">
        <v>19</v>
      </c>
      <c r="AD14" s="2195">
        <v>25</v>
      </c>
      <c r="AE14" s="2197">
        <v>39</v>
      </c>
      <c r="AF14" s="2196">
        <v>1674</v>
      </c>
      <c r="AG14" s="2170" t="s">
        <v>1555</v>
      </c>
    </row>
    <row r="15" spans="1:33" ht="21" customHeight="1" thickBot="1">
      <c r="A15" s="2970"/>
      <c r="B15" s="2970"/>
      <c r="C15" s="2971"/>
      <c r="D15" s="2191" t="s">
        <v>1559</v>
      </c>
      <c r="E15" s="2198">
        <v>12</v>
      </c>
      <c r="F15" s="2198">
        <v>21</v>
      </c>
      <c r="G15" s="2198">
        <v>34</v>
      </c>
      <c r="H15" s="2198">
        <v>62</v>
      </c>
      <c r="I15" s="2198">
        <v>43</v>
      </c>
      <c r="J15" s="2198">
        <v>39</v>
      </c>
      <c r="K15" s="2198">
        <v>29</v>
      </c>
      <c r="L15" s="2198">
        <v>16</v>
      </c>
      <c r="M15" s="2198">
        <v>16</v>
      </c>
      <c r="N15" s="2198">
        <v>3</v>
      </c>
      <c r="O15" s="2198">
        <v>9</v>
      </c>
      <c r="P15" s="2199">
        <v>12</v>
      </c>
      <c r="Q15" s="2200">
        <v>296</v>
      </c>
      <c r="R15" s="2970"/>
      <c r="S15" s="2970"/>
      <c r="T15" s="2971"/>
      <c r="U15" s="2191" t="s">
        <v>1559</v>
      </c>
      <c r="V15" s="2198">
        <v>31</v>
      </c>
      <c r="W15" s="2198">
        <v>4</v>
      </c>
      <c r="X15" s="2198">
        <v>8</v>
      </c>
      <c r="Y15" s="2198">
        <v>14</v>
      </c>
      <c r="Z15" s="2198">
        <v>191</v>
      </c>
      <c r="AA15" s="2198">
        <v>3</v>
      </c>
      <c r="AB15" s="2198">
        <v>29</v>
      </c>
      <c r="AC15" s="2198">
        <v>0</v>
      </c>
      <c r="AD15" s="2198">
        <v>11</v>
      </c>
      <c r="AE15" s="2199">
        <v>5</v>
      </c>
      <c r="AF15" s="2200">
        <v>296</v>
      </c>
      <c r="AG15" s="2170" t="s">
        <v>1555</v>
      </c>
    </row>
    <row r="16" spans="1:33" ht="21" customHeight="1">
      <c r="A16" s="2970"/>
      <c r="B16" s="2970"/>
      <c r="C16" s="2972" t="s">
        <v>1561</v>
      </c>
      <c r="D16" s="2201" t="s">
        <v>1554</v>
      </c>
      <c r="E16" s="2202">
        <v>3</v>
      </c>
      <c r="F16" s="2202">
        <v>24</v>
      </c>
      <c r="G16" s="2202">
        <v>7</v>
      </c>
      <c r="H16" s="2202">
        <v>4</v>
      </c>
      <c r="I16" s="2202">
        <v>18</v>
      </c>
      <c r="J16" s="2202">
        <v>5</v>
      </c>
      <c r="K16" s="2202">
        <v>7</v>
      </c>
      <c r="L16" s="2202">
        <v>15</v>
      </c>
      <c r="M16" s="2202">
        <v>1</v>
      </c>
      <c r="N16" s="2202">
        <v>1</v>
      </c>
      <c r="O16" s="2202">
        <v>43</v>
      </c>
      <c r="P16" s="2203">
        <v>1</v>
      </c>
      <c r="Q16" s="2196">
        <v>129</v>
      </c>
      <c r="R16" s="2970"/>
      <c r="S16" s="2970"/>
      <c r="T16" s="2972" t="s">
        <v>1561</v>
      </c>
      <c r="U16" s="2201" t="s">
        <v>1554</v>
      </c>
      <c r="V16" s="2202">
        <v>27</v>
      </c>
      <c r="W16" s="2202">
        <v>3</v>
      </c>
      <c r="X16" s="2202">
        <v>3</v>
      </c>
      <c r="Y16" s="2202">
        <v>0</v>
      </c>
      <c r="Z16" s="2202">
        <v>78</v>
      </c>
      <c r="AA16" s="2202">
        <v>0</v>
      </c>
      <c r="AB16" s="2202">
        <v>5</v>
      </c>
      <c r="AC16" s="2202">
        <v>0</v>
      </c>
      <c r="AD16" s="2202">
        <v>13</v>
      </c>
      <c r="AE16" s="2203">
        <v>0</v>
      </c>
      <c r="AF16" s="2196">
        <v>129</v>
      </c>
      <c r="AG16" s="2170" t="s">
        <v>1555</v>
      </c>
    </row>
    <row r="17" spans="1:33" ht="21" customHeight="1">
      <c r="A17" s="2970"/>
      <c r="B17" s="2970"/>
      <c r="C17" s="2970"/>
      <c r="D17" s="2180" t="s">
        <v>1556</v>
      </c>
      <c r="E17" s="2202">
        <v>13</v>
      </c>
      <c r="F17" s="2202">
        <v>14</v>
      </c>
      <c r="G17" s="2202">
        <v>14</v>
      </c>
      <c r="H17" s="2202">
        <v>14</v>
      </c>
      <c r="I17" s="2202">
        <v>14</v>
      </c>
      <c r="J17" s="2202">
        <v>14</v>
      </c>
      <c r="K17" s="2202">
        <v>12</v>
      </c>
      <c r="L17" s="2202">
        <v>13</v>
      </c>
      <c r="M17" s="2202">
        <v>13</v>
      </c>
      <c r="N17" s="2202">
        <v>4</v>
      </c>
      <c r="O17" s="2202">
        <v>13</v>
      </c>
      <c r="P17" s="2203">
        <v>13</v>
      </c>
      <c r="Q17" s="2204">
        <v>151</v>
      </c>
      <c r="R17" s="2970"/>
      <c r="S17" s="2970"/>
      <c r="T17" s="2970"/>
      <c r="U17" s="2180" t="s">
        <v>1556</v>
      </c>
      <c r="V17" s="2202">
        <v>23</v>
      </c>
      <c r="W17" s="2202">
        <v>0</v>
      </c>
      <c r="X17" s="2202">
        <v>22</v>
      </c>
      <c r="Y17" s="2202">
        <v>0</v>
      </c>
      <c r="Z17" s="2202">
        <v>99</v>
      </c>
      <c r="AA17" s="2202">
        <v>0</v>
      </c>
      <c r="AB17" s="2202">
        <v>6</v>
      </c>
      <c r="AC17" s="2202">
        <v>1</v>
      </c>
      <c r="AD17" s="2202">
        <v>0</v>
      </c>
      <c r="AE17" s="2203">
        <v>0</v>
      </c>
      <c r="AF17" s="2204">
        <v>151</v>
      </c>
      <c r="AG17" s="2170" t="s">
        <v>1555</v>
      </c>
    </row>
    <row r="18" spans="1:33" ht="21" customHeight="1" thickBot="1">
      <c r="A18" s="2970"/>
      <c r="B18" s="2970"/>
      <c r="C18" s="2970"/>
      <c r="D18" s="2184" t="s">
        <v>1557</v>
      </c>
      <c r="E18" s="2205">
        <v>6</v>
      </c>
      <c r="F18" s="2205">
        <v>8</v>
      </c>
      <c r="G18" s="2205">
        <v>5</v>
      </c>
      <c r="H18" s="2205">
        <v>14</v>
      </c>
      <c r="I18" s="2205">
        <v>9</v>
      </c>
      <c r="J18" s="2205">
        <v>6</v>
      </c>
      <c r="K18" s="2205">
        <v>7</v>
      </c>
      <c r="L18" s="2205">
        <v>8</v>
      </c>
      <c r="M18" s="2205">
        <v>5</v>
      </c>
      <c r="N18" s="2205">
        <v>12</v>
      </c>
      <c r="O18" s="2205">
        <v>8</v>
      </c>
      <c r="P18" s="2206">
        <v>4</v>
      </c>
      <c r="Q18" s="2207">
        <v>92</v>
      </c>
      <c r="R18" s="2970"/>
      <c r="S18" s="2970"/>
      <c r="T18" s="2970"/>
      <c r="U18" s="2184" t="s">
        <v>1557</v>
      </c>
      <c r="V18" s="2205">
        <v>31</v>
      </c>
      <c r="W18" s="2205">
        <v>0</v>
      </c>
      <c r="X18" s="2205">
        <v>6</v>
      </c>
      <c r="Y18" s="2205">
        <v>1</v>
      </c>
      <c r="Z18" s="2205">
        <v>0</v>
      </c>
      <c r="AA18" s="2205">
        <v>0</v>
      </c>
      <c r="AB18" s="2205">
        <v>28</v>
      </c>
      <c r="AC18" s="2205">
        <v>1</v>
      </c>
      <c r="AD18" s="2205">
        <v>25</v>
      </c>
      <c r="AE18" s="2206">
        <v>0</v>
      </c>
      <c r="AF18" s="2207">
        <v>92</v>
      </c>
      <c r="AG18" s="2170" t="s">
        <v>1555</v>
      </c>
    </row>
    <row r="19" spans="1:33" ht="21" customHeight="1" thickTop="1">
      <c r="A19" s="2970"/>
      <c r="B19" s="2970"/>
      <c r="C19" s="2970"/>
      <c r="D19" s="2188" t="s">
        <v>1558</v>
      </c>
      <c r="E19" s="2195">
        <v>22</v>
      </c>
      <c r="F19" s="2195">
        <v>46</v>
      </c>
      <c r="G19" s="2195">
        <v>26</v>
      </c>
      <c r="H19" s="2195">
        <v>32</v>
      </c>
      <c r="I19" s="2195">
        <v>41</v>
      </c>
      <c r="J19" s="2195">
        <v>25</v>
      </c>
      <c r="K19" s="2195">
        <v>26</v>
      </c>
      <c r="L19" s="2195">
        <v>36</v>
      </c>
      <c r="M19" s="2195">
        <v>19</v>
      </c>
      <c r="N19" s="2195">
        <v>17</v>
      </c>
      <c r="O19" s="2195">
        <v>64</v>
      </c>
      <c r="P19" s="2195">
        <v>18</v>
      </c>
      <c r="Q19" s="2196">
        <v>372</v>
      </c>
      <c r="R19" s="2970"/>
      <c r="S19" s="2970"/>
      <c r="T19" s="2970"/>
      <c r="U19" s="2188" t="s">
        <v>1558</v>
      </c>
      <c r="V19" s="2195">
        <v>81</v>
      </c>
      <c r="W19" s="2195">
        <v>3</v>
      </c>
      <c r="X19" s="2195">
        <v>31</v>
      </c>
      <c r="Y19" s="2195">
        <v>1</v>
      </c>
      <c r="Z19" s="2195">
        <v>177</v>
      </c>
      <c r="AA19" s="2195">
        <v>0</v>
      </c>
      <c r="AB19" s="2195">
        <v>39</v>
      </c>
      <c r="AC19" s="2195">
        <v>2</v>
      </c>
      <c r="AD19" s="2195">
        <v>38</v>
      </c>
      <c r="AE19" s="2197">
        <v>0</v>
      </c>
      <c r="AF19" s="2196">
        <v>372</v>
      </c>
      <c r="AG19" s="2170" t="s">
        <v>1555</v>
      </c>
    </row>
    <row r="20" spans="1:33" ht="21" customHeight="1" thickBot="1">
      <c r="A20" s="2970"/>
      <c r="B20" s="2970"/>
      <c r="C20" s="2970"/>
      <c r="D20" s="2208" t="s">
        <v>1559</v>
      </c>
      <c r="E20" s="2209">
        <v>3</v>
      </c>
      <c r="F20" s="2209">
        <v>2</v>
      </c>
      <c r="G20" s="2209">
        <v>21</v>
      </c>
      <c r="H20" s="2209">
        <v>3</v>
      </c>
      <c r="I20" s="2209">
        <v>1</v>
      </c>
      <c r="J20" s="2209">
        <v>1</v>
      </c>
      <c r="K20" s="2209">
        <v>10</v>
      </c>
      <c r="L20" s="2209">
        <v>1</v>
      </c>
      <c r="M20" s="2209">
        <v>1</v>
      </c>
      <c r="N20" s="2209">
        <v>2</v>
      </c>
      <c r="O20" s="2209">
        <v>0</v>
      </c>
      <c r="P20" s="2210">
        <v>0</v>
      </c>
      <c r="Q20" s="2200">
        <v>45</v>
      </c>
      <c r="R20" s="2970"/>
      <c r="S20" s="2970"/>
      <c r="T20" s="2970"/>
      <c r="U20" s="2208" t="s">
        <v>1559</v>
      </c>
      <c r="V20" s="2209">
        <v>43</v>
      </c>
      <c r="W20" s="2209">
        <v>2</v>
      </c>
      <c r="X20" s="2209">
        <v>0</v>
      </c>
      <c r="Y20" s="2209">
        <v>0</v>
      </c>
      <c r="Z20" s="2209">
        <v>0</v>
      </c>
      <c r="AA20" s="2209">
        <v>0</v>
      </c>
      <c r="AB20" s="2209">
        <v>0</v>
      </c>
      <c r="AC20" s="2209">
        <v>0</v>
      </c>
      <c r="AD20" s="2209">
        <v>0</v>
      </c>
      <c r="AE20" s="2210">
        <v>0</v>
      </c>
      <c r="AF20" s="2200">
        <v>45</v>
      </c>
      <c r="AG20" s="2170" t="s">
        <v>1555</v>
      </c>
    </row>
    <row r="21" spans="1:33" ht="21" customHeight="1">
      <c r="A21" s="2970"/>
      <c r="B21" s="2970"/>
      <c r="C21" s="2969" t="s">
        <v>1562</v>
      </c>
      <c r="D21" s="2176" t="s">
        <v>1554</v>
      </c>
      <c r="E21" s="2211">
        <v>0</v>
      </c>
      <c r="F21" s="2211">
        <v>2</v>
      </c>
      <c r="G21" s="2211">
        <v>0</v>
      </c>
      <c r="H21" s="2211">
        <v>0</v>
      </c>
      <c r="I21" s="2211">
        <v>13</v>
      </c>
      <c r="J21" s="2211">
        <v>0</v>
      </c>
      <c r="K21" s="2211">
        <v>0</v>
      </c>
      <c r="L21" s="2211">
        <v>2</v>
      </c>
      <c r="M21" s="2211">
        <v>0</v>
      </c>
      <c r="N21" s="2211">
        <v>0</v>
      </c>
      <c r="O21" s="2211">
        <v>4</v>
      </c>
      <c r="P21" s="2212">
        <v>0</v>
      </c>
      <c r="Q21" s="2196">
        <v>21</v>
      </c>
      <c r="R21" s="2970"/>
      <c r="S21" s="2970"/>
      <c r="T21" s="2969" t="s">
        <v>1562</v>
      </c>
      <c r="U21" s="2176" t="s">
        <v>1554</v>
      </c>
      <c r="V21" s="2211">
        <v>13</v>
      </c>
      <c r="W21" s="2211">
        <v>0</v>
      </c>
      <c r="X21" s="2211">
        <v>0</v>
      </c>
      <c r="Y21" s="2211">
        <v>4</v>
      </c>
      <c r="Z21" s="2211">
        <v>0</v>
      </c>
      <c r="AA21" s="2211">
        <v>0</v>
      </c>
      <c r="AB21" s="2211">
        <v>4</v>
      </c>
      <c r="AC21" s="2211">
        <v>0</v>
      </c>
      <c r="AD21" s="2211">
        <v>0</v>
      </c>
      <c r="AE21" s="2212">
        <v>0</v>
      </c>
      <c r="AF21" s="2196">
        <v>21</v>
      </c>
      <c r="AG21" s="2170" t="s">
        <v>1555</v>
      </c>
    </row>
    <row r="22" spans="1:33" ht="21" customHeight="1">
      <c r="A22" s="2970"/>
      <c r="B22" s="2970"/>
      <c r="C22" s="2970"/>
      <c r="D22" s="2180" t="s">
        <v>1556</v>
      </c>
      <c r="E22" s="2202">
        <v>5</v>
      </c>
      <c r="F22" s="2202">
        <v>4</v>
      </c>
      <c r="G22" s="2202">
        <v>5</v>
      </c>
      <c r="H22" s="2202">
        <v>5</v>
      </c>
      <c r="I22" s="2202">
        <v>4</v>
      </c>
      <c r="J22" s="2202">
        <v>5</v>
      </c>
      <c r="K22" s="2202">
        <v>5</v>
      </c>
      <c r="L22" s="2202">
        <v>0</v>
      </c>
      <c r="M22" s="2202">
        <v>5</v>
      </c>
      <c r="N22" s="2202">
        <v>5</v>
      </c>
      <c r="O22" s="2202">
        <v>4</v>
      </c>
      <c r="P22" s="2203">
        <v>5</v>
      </c>
      <c r="Q22" s="2204">
        <v>52</v>
      </c>
      <c r="R22" s="2970"/>
      <c r="S22" s="2970"/>
      <c r="T22" s="2970"/>
      <c r="U22" s="2180" t="s">
        <v>1556</v>
      </c>
      <c r="V22" s="2202">
        <v>0</v>
      </c>
      <c r="W22" s="2202">
        <v>0</v>
      </c>
      <c r="X22" s="2202">
        <v>0</v>
      </c>
      <c r="Y22" s="2202">
        <v>52</v>
      </c>
      <c r="Z22" s="2202">
        <v>0</v>
      </c>
      <c r="AA22" s="2202">
        <v>0</v>
      </c>
      <c r="AB22" s="2202">
        <v>0</v>
      </c>
      <c r="AC22" s="2202">
        <v>0</v>
      </c>
      <c r="AD22" s="2202">
        <v>0</v>
      </c>
      <c r="AE22" s="2203">
        <v>0</v>
      </c>
      <c r="AF22" s="2204">
        <v>52</v>
      </c>
      <c r="AG22" s="2170" t="s">
        <v>1555</v>
      </c>
    </row>
    <row r="23" spans="1:33" ht="21" customHeight="1" thickBot="1">
      <c r="A23" s="2970"/>
      <c r="B23" s="2970"/>
      <c r="C23" s="2970"/>
      <c r="D23" s="2184" t="s">
        <v>1557</v>
      </c>
      <c r="E23" s="2205">
        <v>1</v>
      </c>
      <c r="F23" s="2205">
        <v>11</v>
      </c>
      <c r="G23" s="2205">
        <v>1</v>
      </c>
      <c r="H23" s="2205">
        <v>1</v>
      </c>
      <c r="I23" s="2205">
        <v>33</v>
      </c>
      <c r="J23" s="2205">
        <v>1</v>
      </c>
      <c r="K23" s="2205">
        <v>1</v>
      </c>
      <c r="L23" s="2205">
        <v>15</v>
      </c>
      <c r="M23" s="2205">
        <v>1</v>
      </c>
      <c r="N23" s="2205">
        <v>1</v>
      </c>
      <c r="O23" s="2205">
        <v>0</v>
      </c>
      <c r="P23" s="2206">
        <v>1</v>
      </c>
      <c r="Q23" s="2207">
        <v>67</v>
      </c>
      <c r="R23" s="2970"/>
      <c r="S23" s="2970"/>
      <c r="T23" s="2970"/>
      <c r="U23" s="2184" t="s">
        <v>1557</v>
      </c>
      <c r="V23" s="2205">
        <v>55</v>
      </c>
      <c r="W23" s="2205">
        <v>0</v>
      </c>
      <c r="X23" s="2205">
        <v>0</v>
      </c>
      <c r="Y23" s="2205">
        <v>4</v>
      </c>
      <c r="Z23" s="2205">
        <v>0</v>
      </c>
      <c r="AA23" s="2205">
        <v>0</v>
      </c>
      <c r="AB23" s="2205">
        <v>8</v>
      </c>
      <c r="AC23" s="2205">
        <v>0</v>
      </c>
      <c r="AD23" s="2205">
        <v>0</v>
      </c>
      <c r="AE23" s="2206">
        <v>0</v>
      </c>
      <c r="AF23" s="2207">
        <v>67</v>
      </c>
      <c r="AG23" s="2170" t="s">
        <v>1555</v>
      </c>
    </row>
    <row r="24" spans="1:33" ht="21" customHeight="1" thickTop="1">
      <c r="A24" s="2970"/>
      <c r="B24" s="2970"/>
      <c r="C24" s="2970"/>
      <c r="D24" s="2188" t="s">
        <v>1558</v>
      </c>
      <c r="E24" s="2195">
        <v>6</v>
      </c>
      <c r="F24" s="2195">
        <v>17</v>
      </c>
      <c r="G24" s="2195">
        <v>6</v>
      </c>
      <c r="H24" s="2195">
        <v>6</v>
      </c>
      <c r="I24" s="2195">
        <v>50</v>
      </c>
      <c r="J24" s="2195">
        <v>6</v>
      </c>
      <c r="K24" s="2195">
        <v>6</v>
      </c>
      <c r="L24" s="2195">
        <v>17</v>
      </c>
      <c r="M24" s="2195">
        <v>6</v>
      </c>
      <c r="N24" s="2195">
        <v>6</v>
      </c>
      <c r="O24" s="2195">
        <v>8</v>
      </c>
      <c r="P24" s="2195">
        <v>6</v>
      </c>
      <c r="Q24" s="2196">
        <v>140</v>
      </c>
      <c r="R24" s="2970"/>
      <c r="S24" s="2970"/>
      <c r="T24" s="2970"/>
      <c r="U24" s="2188" t="s">
        <v>1558</v>
      </c>
      <c r="V24" s="2195">
        <v>68</v>
      </c>
      <c r="W24" s="2195">
        <v>0</v>
      </c>
      <c r="X24" s="2195">
        <v>0</v>
      </c>
      <c r="Y24" s="2195">
        <v>60</v>
      </c>
      <c r="Z24" s="2195">
        <v>0</v>
      </c>
      <c r="AA24" s="2195">
        <v>0</v>
      </c>
      <c r="AB24" s="2195">
        <v>12</v>
      </c>
      <c r="AC24" s="2195">
        <v>0</v>
      </c>
      <c r="AD24" s="2195">
        <v>0</v>
      </c>
      <c r="AE24" s="2197">
        <v>0</v>
      </c>
      <c r="AF24" s="2196">
        <v>140</v>
      </c>
      <c r="AG24" s="2170" t="s">
        <v>1555</v>
      </c>
    </row>
    <row r="25" spans="1:33" ht="21" customHeight="1" thickBot="1">
      <c r="A25" s="2970"/>
      <c r="B25" s="2971"/>
      <c r="C25" s="2971"/>
      <c r="D25" s="2191" t="s">
        <v>1559</v>
      </c>
      <c r="E25" s="2198">
        <v>3</v>
      </c>
      <c r="F25" s="2198">
        <v>4</v>
      </c>
      <c r="G25" s="2198">
        <v>2</v>
      </c>
      <c r="H25" s="2198">
        <v>1</v>
      </c>
      <c r="I25" s="2198">
        <v>3</v>
      </c>
      <c r="J25" s="2198">
        <v>3</v>
      </c>
      <c r="K25" s="2198">
        <v>2</v>
      </c>
      <c r="L25" s="2198">
        <v>3</v>
      </c>
      <c r="M25" s="2198">
        <v>3</v>
      </c>
      <c r="N25" s="2198">
        <v>4</v>
      </c>
      <c r="O25" s="2198">
        <v>1</v>
      </c>
      <c r="P25" s="2199">
        <v>5</v>
      </c>
      <c r="Q25" s="2200">
        <v>34</v>
      </c>
      <c r="R25" s="2970"/>
      <c r="S25" s="2971"/>
      <c r="T25" s="2971"/>
      <c r="U25" s="2191" t="s">
        <v>1559</v>
      </c>
      <c r="V25" s="2198">
        <v>0</v>
      </c>
      <c r="W25" s="2198">
        <v>0</v>
      </c>
      <c r="X25" s="2198">
        <v>0</v>
      </c>
      <c r="Y25" s="2198">
        <v>24</v>
      </c>
      <c r="Z25" s="2198">
        <v>0</v>
      </c>
      <c r="AA25" s="2198">
        <v>0</v>
      </c>
      <c r="AB25" s="2198">
        <v>10</v>
      </c>
      <c r="AC25" s="2198">
        <v>0</v>
      </c>
      <c r="AD25" s="2198">
        <v>0</v>
      </c>
      <c r="AE25" s="2199">
        <v>0</v>
      </c>
      <c r="AF25" s="2200">
        <v>34</v>
      </c>
      <c r="AG25" s="2170" t="s">
        <v>1555</v>
      </c>
    </row>
    <row r="26" spans="1:33" ht="21" customHeight="1">
      <c r="A26" s="2970"/>
      <c r="B26" s="2972" t="s">
        <v>1563</v>
      </c>
      <c r="C26" s="2979" t="s">
        <v>1564</v>
      </c>
      <c r="D26" s="2201" t="s">
        <v>1554</v>
      </c>
      <c r="E26" s="2202">
        <v>0</v>
      </c>
      <c r="F26" s="2202">
        <v>0</v>
      </c>
      <c r="G26" s="2202">
        <v>1</v>
      </c>
      <c r="H26" s="2202">
        <v>9</v>
      </c>
      <c r="I26" s="2202">
        <v>2</v>
      </c>
      <c r="J26" s="2202">
        <v>13</v>
      </c>
      <c r="K26" s="2202">
        <v>3</v>
      </c>
      <c r="L26" s="2202">
        <v>3</v>
      </c>
      <c r="M26" s="2202">
        <v>1</v>
      </c>
      <c r="N26" s="2202">
        <v>0</v>
      </c>
      <c r="O26" s="2202">
        <v>0</v>
      </c>
      <c r="P26" s="2202">
        <v>0</v>
      </c>
      <c r="Q26" s="2196">
        <v>32</v>
      </c>
      <c r="R26" s="2970"/>
      <c r="S26" s="2972" t="s">
        <v>1563</v>
      </c>
      <c r="T26" s="2979" t="s">
        <v>1564</v>
      </c>
      <c r="U26" s="2201" t="s">
        <v>1554</v>
      </c>
      <c r="V26" s="2202">
        <v>4</v>
      </c>
      <c r="W26" s="2202">
        <v>1</v>
      </c>
      <c r="X26" s="2202">
        <v>1</v>
      </c>
      <c r="Y26" s="2202">
        <v>7</v>
      </c>
      <c r="Z26" s="2202">
        <v>6</v>
      </c>
      <c r="AA26" s="2202">
        <v>0</v>
      </c>
      <c r="AB26" s="2202">
        <v>1</v>
      </c>
      <c r="AC26" s="2202">
        <v>1</v>
      </c>
      <c r="AD26" s="2202">
        <v>0</v>
      </c>
      <c r="AE26" s="2202">
        <v>11</v>
      </c>
      <c r="AF26" s="2196">
        <v>32</v>
      </c>
      <c r="AG26" s="2170" t="s">
        <v>1555</v>
      </c>
    </row>
    <row r="27" spans="1:33" ht="21" customHeight="1">
      <c r="A27" s="2970"/>
      <c r="B27" s="2970"/>
      <c r="C27" s="2980"/>
      <c r="D27" s="2180" t="s">
        <v>1556</v>
      </c>
      <c r="E27" s="2202">
        <v>0</v>
      </c>
      <c r="F27" s="2202">
        <v>0</v>
      </c>
      <c r="G27" s="2202">
        <v>1</v>
      </c>
      <c r="H27" s="2202">
        <v>1</v>
      </c>
      <c r="I27" s="2202">
        <v>1</v>
      </c>
      <c r="J27" s="2202">
        <v>49</v>
      </c>
      <c r="K27" s="2202">
        <v>0</v>
      </c>
      <c r="L27" s="2202">
        <v>0</v>
      </c>
      <c r="M27" s="2202">
        <v>0</v>
      </c>
      <c r="N27" s="2202">
        <v>0</v>
      </c>
      <c r="O27" s="2202">
        <v>0</v>
      </c>
      <c r="P27" s="2202">
        <v>0</v>
      </c>
      <c r="Q27" s="2204">
        <v>52</v>
      </c>
      <c r="R27" s="2970"/>
      <c r="S27" s="2970"/>
      <c r="T27" s="2980"/>
      <c r="U27" s="2180" t="s">
        <v>1556</v>
      </c>
      <c r="V27" s="2202">
        <v>2</v>
      </c>
      <c r="W27" s="2202">
        <v>1</v>
      </c>
      <c r="X27" s="2202">
        <v>0</v>
      </c>
      <c r="Y27" s="2202">
        <v>0</v>
      </c>
      <c r="Z27" s="2202">
        <v>0</v>
      </c>
      <c r="AA27" s="2202">
        <v>0</v>
      </c>
      <c r="AB27" s="2202">
        <v>0</v>
      </c>
      <c r="AC27" s="2202">
        <v>0</v>
      </c>
      <c r="AD27" s="2202">
        <v>0</v>
      </c>
      <c r="AE27" s="2202">
        <v>49</v>
      </c>
      <c r="AF27" s="2204">
        <v>52</v>
      </c>
      <c r="AG27" s="2170" t="s">
        <v>1555</v>
      </c>
    </row>
    <row r="28" spans="1:33" ht="21" customHeight="1" thickBot="1">
      <c r="A28" s="2970"/>
      <c r="B28" s="2970"/>
      <c r="C28" s="2980"/>
      <c r="D28" s="2184" t="s">
        <v>1557</v>
      </c>
      <c r="E28" s="2213">
        <v>4</v>
      </c>
      <c r="F28" s="2214">
        <v>3</v>
      </c>
      <c r="G28" s="2214">
        <v>6</v>
      </c>
      <c r="H28" s="2214">
        <v>3</v>
      </c>
      <c r="I28" s="2214">
        <v>3</v>
      </c>
      <c r="J28" s="2214">
        <v>21</v>
      </c>
      <c r="K28" s="2214">
        <v>5</v>
      </c>
      <c r="L28" s="2214">
        <v>6</v>
      </c>
      <c r="M28" s="2214">
        <v>7</v>
      </c>
      <c r="N28" s="2214">
        <v>2</v>
      </c>
      <c r="O28" s="2214">
        <v>2</v>
      </c>
      <c r="P28" s="2215">
        <v>4</v>
      </c>
      <c r="Q28" s="2207">
        <v>66</v>
      </c>
      <c r="R28" s="2970"/>
      <c r="S28" s="2970"/>
      <c r="T28" s="2980"/>
      <c r="U28" s="2184" t="s">
        <v>1557</v>
      </c>
      <c r="V28" s="2213">
        <v>6</v>
      </c>
      <c r="W28" s="2214">
        <v>0</v>
      </c>
      <c r="X28" s="2214">
        <v>4</v>
      </c>
      <c r="Y28" s="2214">
        <v>24</v>
      </c>
      <c r="Z28" s="2214">
        <v>5</v>
      </c>
      <c r="AA28" s="2214">
        <v>0</v>
      </c>
      <c r="AB28" s="2214">
        <v>0</v>
      </c>
      <c r="AC28" s="2214">
        <v>3</v>
      </c>
      <c r="AD28" s="2214">
        <v>0</v>
      </c>
      <c r="AE28" s="2215">
        <v>24</v>
      </c>
      <c r="AF28" s="2216">
        <v>66</v>
      </c>
      <c r="AG28" s="2170" t="s">
        <v>1555</v>
      </c>
    </row>
    <row r="29" spans="1:33" ht="21" customHeight="1" thickTop="1">
      <c r="A29" s="2970"/>
      <c r="B29" s="2970"/>
      <c r="C29" s="2980"/>
      <c r="D29" s="2188" t="s">
        <v>1558</v>
      </c>
      <c r="E29" s="2202">
        <v>4</v>
      </c>
      <c r="F29" s="2202">
        <v>3</v>
      </c>
      <c r="G29" s="2202">
        <v>8</v>
      </c>
      <c r="H29" s="2202">
        <v>13</v>
      </c>
      <c r="I29" s="2202">
        <v>6</v>
      </c>
      <c r="J29" s="2202">
        <v>83</v>
      </c>
      <c r="K29" s="2202">
        <v>8</v>
      </c>
      <c r="L29" s="2202">
        <v>9</v>
      </c>
      <c r="M29" s="2202">
        <v>8</v>
      </c>
      <c r="N29" s="2202">
        <v>2</v>
      </c>
      <c r="O29" s="2202">
        <v>2</v>
      </c>
      <c r="P29" s="2202">
        <v>4</v>
      </c>
      <c r="Q29" s="2196">
        <v>150</v>
      </c>
      <c r="R29" s="2970"/>
      <c r="S29" s="2970"/>
      <c r="T29" s="2980"/>
      <c r="U29" s="2188" t="s">
        <v>1558</v>
      </c>
      <c r="V29" s="2202">
        <v>12</v>
      </c>
      <c r="W29" s="2202">
        <v>2</v>
      </c>
      <c r="X29" s="2202">
        <v>5</v>
      </c>
      <c r="Y29" s="2202">
        <v>31</v>
      </c>
      <c r="Z29" s="2202">
        <v>11</v>
      </c>
      <c r="AA29" s="2202">
        <v>0</v>
      </c>
      <c r="AB29" s="2202">
        <v>1</v>
      </c>
      <c r="AC29" s="2202">
        <v>4</v>
      </c>
      <c r="AD29" s="2202">
        <v>0</v>
      </c>
      <c r="AE29" s="2202">
        <v>84</v>
      </c>
      <c r="AF29" s="2217">
        <v>150</v>
      </c>
      <c r="AG29" s="2170" t="s">
        <v>1555</v>
      </c>
    </row>
    <row r="30" spans="1:33" ht="21" customHeight="1" thickBot="1">
      <c r="A30" s="2970"/>
      <c r="B30" s="2970"/>
      <c r="C30" s="2981"/>
      <c r="D30" s="2208" t="s">
        <v>1559</v>
      </c>
      <c r="E30" s="2218">
        <v>0</v>
      </c>
      <c r="F30" s="2198">
        <v>0</v>
      </c>
      <c r="G30" s="2198">
        <v>1</v>
      </c>
      <c r="H30" s="2198">
        <v>3</v>
      </c>
      <c r="I30" s="2198">
        <v>0</v>
      </c>
      <c r="J30" s="2198">
        <v>2</v>
      </c>
      <c r="K30" s="2198">
        <v>1</v>
      </c>
      <c r="L30" s="2198">
        <v>0</v>
      </c>
      <c r="M30" s="2198">
        <v>0</v>
      </c>
      <c r="N30" s="2198">
        <v>0</v>
      </c>
      <c r="O30" s="2198">
        <v>0</v>
      </c>
      <c r="P30" s="2198">
        <v>0</v>
      </c>
      <c r="Q30" s="2200">
        <v>7</v>
      </c>
      <c r="R30" s="2970"/>
      <c r="S30" s="2970"/>
      <c r="T30" s="2981"/>
      <c r="U30" s="2208" t="s">
        <v>1559</v>
      </c>
      <c r="V30" s="2218">
        <v>0</v>
      </c>
      <c r="W30" s="2198">
        <v>1</v>
      </c>
      <c r="X30" s="2198">
        <v>0</v>
      </c>
      <c r="Y30" s="2198">
        <v>2</v>
      </c>
      <c r="Z30" s="2198">
        <v>3</v>
      </c>
      <c r="AA30" s="2198">
        <v>0</v>
      </c>
      <c r="AB30" s="2198">
        <v>0</v>
      </c>
      <c r="AC30" s="2198">
        <v>0</v>
      </c>
      <c r="AD30" s="2198">
        <v>0</v>
      </c>
      <c r="AE30" s="2198">
        <v>1</v>
      </c>
      <c r="AF30" s="2200">
        <v>7</v>
      </c>
      <c r="AG30" s="2170" t="s">
        <v>1555</v>
      </c>
    </row>
    <row r="31" spans="1:33" ht="21" customHeight="1">
      <c r="A31" s="2970"/>
      <c r="B31" s="2970"/>
      <c r="C31" s="2969" t="s">
        <v>1565</v>
      </c>
      <c r="D31" s="2176" t="s">
        <v>1554</v>
      </c>
      <c r="E31" s="2202">
        <v>1</v>
      </c>
      <c r="F31" s="2202">
        <v>1</v>
      </c>
      <c r="G31" s="2202">
        <v>4</v>
      </c>
      <c r="H31" s="2202">
        <v>17</v>
      </c>
      <c r="I31" s="2202">
        <v>1</v>
      </c>
      <c r="J31" s="2202">
        <v>1</v>
      </c>
      <c r="K31" s="2202">
        <v>3</v>
      </c>
      <c r="L31" s="2202">
        <v>10</v>
      </c>
      <c r="M31" s="2202">
        <v>0</v>
      </c>
      <c r="N31" s="2202">
        <v>0</v>
      </c>
      <c r="O31" s="2202">
        <v>0</v>
      </c>
      <c r="P31" s="2202">
        <v>0</v>
      </c>
      <c r="Q31" s="2219">
        <v>38</v>
      </c>
      <c r="R31" s="2970"/>
      <c r="S31" s="2970"/>
      <c r="T31" s="2969" t="s">
        <v>1565</v>
      </c>
      <c r="U31" s="2176" t="s">
        <v>1554</v>
      </c>
      <c r="V31" s="2202">
        <v>5</v>
      </c>
      <c r="W31" s="2202">
        <v>0</v>
      </c>
      <c r="X31" s="2202">
        <v>0</v>
      </c>
      <c r="Y31" s="2202">
        <v>9</v>
      </c>
      <c r="Z31" s="2202">
        <v>1</v>
      </c>
      <c r="AA31" s="2202">
        <v>0</v>
      </c>
      <c r="AB31" s="2202">
        <v>0</v>
      </c>
      <c r="AC31" s="2202">
        <v>1</v>
      </c>
      <c r="AD31" s="2202">
        <v>0</v>
      </c>
      <c r="AE31" s="2202">
        <v>22</v>
      </c>
      <c r="AF31" s="2220">
        <v>38</v>
      </c>
      <c r="AG31" s="2170" t="s">
        <v>1555</v>
      </c>
    </row>
    <row r="32" spans="1:33" ht="21" customHeight="1">
      <c r="A32" s="2970"/>
      <c r="B32" s="2970"/>
      <c r="C32" s="2970"/>
      <c r="D32" s="2180" t="s">
        <v>1556</v>
      </c>
      <c r="E32" s="2221">
        <v>0</v>
      </c>
      <c r="F32" s="2222">
        <v>0</v>
      </c>
      <c r="G32" s="2222">
        <v>0</v>
      </c>
      <c r="H32" s="2222">
        <v>0</v>
      </c>
      <c r="I32" s="2222">
        <v>1</v>
      </c>
      <c r="J32" s="2222">
        <v>33</v>
      </c>
      <c r="K32" s="2222">
        <v>0</v>
      </c>
      <c r="L32" s="2222">
        <v>0</v>
      </c>
      <c r="M32" s="2222">
        <v>0</v>
      </c>
      <c r="N32" s="2222">
        <v>0</v>
      </c>
      <c r="O32" s="2222">
        <v>0</v>
      </c>
      <c r="P32" s="2223">
        <v>0</v>
      </c>
      <c r="Q32" s="2204">
        <v>34</v>
      </c>
      <c r="R32" s="2970"/>
      <c r="S32" s="2970"/>
      <c r="T32" s="2970"/>
      <c r="U32" s="2180" t="s">
        <v>1556</v>
      </c>
      <c r="V32" s="2202">
        <v>1</v>
      </c>
      <c r="W32" s="2202">
        <v>0</v>
      </c>
      <c r="X32" s="2202">
        <v>0</v>
      </c>
      <c r="Y32" s="2202">
        <v>0</v>
      </c>
      <c r="Z32" s="2202">
        <v>0</v>
      </c>
      <c r="AA32" s="2202">
        <v>0</v>
      </c>
      <c r="AB32" s="2202">
        <v>0</v>
      </c>
      <c r="AC32" s="2202">
        <v>0</v>
      </c>
      <c r="AD32" s="2202">
        <v>0</v>
      </c>
      <c r="AE32" s="2202">
        <v>33</v>
      </c>
      <c r="AF32" s="2204">
        <v>34</v>
      </c>
      <c r="AG32" s="2170" t="s">
        <v>1555</v>
      </c>
    </row>
    <row r="33" spans="1:33" ht="21" customHeight="1" thickBot="1">
      <c r="A33" s="2970"/>
      <c r="B33" s="2970"/>
      <c r="C33" s="2970"/>
      <c r="D33" s="2184" t="s">
        <v>1557</v>
      </c>
      <c r="E33" s="2224">
        <v>2</v>
      </c>
      <c r="F33" s="2225">
        <v>3</v>
      </c>
      <c r="G33" s="2225">
        <v>3</v>
      </c>
      <c r="H33" s="2225">
        <v>1</v>
      </c>
      <c r="I33" s="2225">
        <v>2</v>
      </c>
      <c r="J33" s="2225">
        <v>6</v>
      </c>
      <c r="K33" s="2225">
        <v>3</v>
      </c>
      <c r="L33" s="2225">
        <v>3</v>
      </c>
      <c r="M33" s="2225">
        <v>5</v>
      </c>
      <c r="N33" s="2225">
        <v>2</v>
      </c>
      <c r="O33" s="2225">
        <v>2</v>
      </c>
      <c r="P33" s="2226">
        <v>5</v>
      </c>
      <c r="Q33" s="2207">
        <v>37</v>
      </c>
      <c r="R33" s="2970"/>
      <c r="S33" s="2970"/>
      <c r="T33" s="2970"/>
      <c r="U33" s="2184" t="s">
        <v>1557</v>
      </c>
      <c r="V33" s="2213">
        <v>0</v>
      </c>
      <c r="W33" s="2214">
        <v>0</v>
      </c>
      <c r="X33" s="2214">
        <v>0</v>
      </c>
      <c r="Y33" s="2214">
        <v>24</v>
      </c>
      <c r="Z33" s="2214">
        <v>8</v>
      </c>
      <c r="AA33" s="2214">
        <v>0</v>
      </c>
      <c r="AB33" s="2214">
        <v>0</v>
      </c>
      <c r="AC33" s="2214">
        <v>0</v>
      </c>
      <c r="AD33" s="2214">
        <v>0</v>
      </c>
      <c r="AE33" s="2215">
        <v>5</v>
      </c>
      <c r="AF33" s="2216">
        <v>37</v>
      </c>
      <c r="AG33" s="2170" t="s">
        <v>1555</v>
      </c>
    </row>
    <row r="34" spans="1:33" ht="21" customHeight="1" thickTop="1">
      <c r="A34" s="2970"/>
      <c r="B34" s="2970"/>
      <c r="C34" s="2970"/>
      <c r="D34" s="2188" t="s">
        <v>1558</v>
      </c>
      <c r="E34" s="2202">
        <v>3</v>
      </c>
      <c r="F34" s="2202">
        <v>4</v>
      </c>
      <c r="G34" s="2202">
        <v>7</v>
      </c>
      <c r="H34" s="2202">
        <v>18</v>
      </c>
      <c r="I34" s="2202">
        <v>4</v>
      </c>
      <c r="J34" s="2202">
        <v>40</v>
      </c>
      <c r="K34" s="2202">
        <v>6</v>
      </c>
      <c r="L34" s="2202">
        <v>13</v>
      </c>
      <c r="M34" s="2202">
        <v>5</v>
      </c>
      <c r="N34" s="2202">
        <v>2</v>
      </c>
      <c r="O34" s="2202">
        <v>2</v>
      </c>
      <c r="P34" s="2202">
        <v>5</v>
      </c>
      <c r="Q34" s="2196">
        <v>109</v>
      </c>
      <c r="R34" s="2970"/>
      <c r="S34" s="2970"/>
      <c r="T34" s="2970"/>
      <c r="U34" s="2188" t="s">
        <v>1558</v>
      </c>
      <c r="V34" s="2202">
        <v>6</v>
      </c>
      <c r="W34" s="2202">
        <v>0</v>
      </c>
      <c r="X34" s="2202">
        <v>0</v>
      </c>
      <c r="Y34" s="2202">
        <v>33</v>
      </c>
      <c r="Z34" s="2202">
        <v>9</v>
      </c>
      <c r="AA34" s="2202">
        <v>0</v>
      </c>
      <c r="AB34" s="2202">
        <v>0</v>
      </c>
      <c r="AC34" s="2202">
        <v>1</v>
      </c>
      <c r="AD34" s="2202">
        <v>0</v>
      </c>
      <c r="AE34" s="2202">
        <v>60</v>
      </c>
      <c r="AF34" s="2217">
        <v>109</v>
      </c>
      <c r="AG34" s="2170" t="s">
        <v>1555</v>
      </c>
    </row>
    <row r="35" spans="1:33" ht="21" customHeight="1" thickBot="1">
      <c r="A35" s="2970"/>
      <c r="B35" s="2970"/>
      <c r="C35" s="2970"/>
      <c r="D35" s="2191" t="s">
        <v>1559</v>
      </c>
      <c r="E35" s="2218">
        <v>0</v>
      </c>
      <c r="F35" s="2198">
        <v>0</v>
      </c>
      <c r="G35" s="2198">
        <v>2</v>
      </c>
      <c r="H35" s="2198">
        <v>4</v>
      </c>
      <c r="I35" s="2198">
        <v>0</v>
      </c>
      <c r="J35" s="2198">
        <v>0</v>
      </c>
      <c r="K35" s="2198">
        <v>3</v>
      </c>
      <c r="L35" s="2198">
        <v>4</v>
      </c>
      <c r="M35" s="2198">
        <v>0</v>
      </c>
      <c r="N35" s="2198">
        <v>0</v>
      </c>
      <c r="O35" s="2198">
        <v>0</v>
      </c>
      <c r="P35" s="2198">
        <v>0</v>
      </c>
      <c r="Q35" s="2200">
        <v>13</v>
      </c>
      <c r="R35" s="2970"/>
      <c r="S35" s="2970"/>
      <c r="T35" s="2970"/>
      <c r="U35" s="2191" t="s">
        <v>1559</v>
      </c>
      <c r="V35" s="2218">
        <v>1</v>
      </c>
      <c r="W35" s="2198">
        <v>0</v>
      </c>
      <c r="X35" s="2198">
        <v>0</v>
      </c>
      <c r="Y35" s="2198">
        <v>1</v>
      </c>
      <c r="Z35" s="2198">
        <v>6</v>
      </c>
      <c r="AA35" s="2198">
        <v>0</v>
      </c>
      <c r="AB35" s="2198">
        <v>0</v>
      </c>
      <c r="AC35" s="2198">
        <v>1</v>
      </c>
      <c r="AD35" s="2198">
        <v>0</v>
      </c>
      <c r="AE35" s="2227">
        <v>4</v>
      </c>
      <c r="AF35" s="2200">
        <v>13</v>
      </c>
      <c r="AG35" s="2170" t="s">
        <v>1555</v>
      </c>
    </row>
    <row r="36" spans="1:33" ht="21" customHeight="1">
      <c r="A36" s="2970"/>
      <c r="B36" s="2973" t="s">
        <v>1566</v>
      </c>
      <c r="C36" s="2974"/>
      <c r="D36" s="2201" t="s">
        <v>1554</v>
      </c>
      <c r="E36" s="2202">
        <v>27</v>
      </c>
      <c r="F36" s="2202">
        <v>112</v>
      </c>
      <c r="G36" s="2202">
        <v>139</v>
      </c>
      <c r="H36" s="2202">
        <v>244</v>
      </c>
      <c r="I36" s="2202">
        <v>137</v>
      </c>
      <c r="J36" s="2202">
        <v>146</v>
      </c>
      <c r="K36" s="2202">
        <v>109</v>
      </c>
      <c r="L36" s="2202">
        <v>121</v>
      </c>
      <c r="M36" s="2202">
        <v>12</v>
      </c>
      <c r="N36" s="2202">
        <v>5</v>
      </c>
      <c r="O36" s="2202">
        <v>55</v>
      </c>
      <c r="P36" s="2203">
        <v>1</v>
      </c>
      <c r="Q36" s="2220">
        <v>1108</v>
      </c>
      <c r="R36" s="2970"/>
      <c r="S36" s="2973" t="s">
        <v>1566</v>
      </c>
      <c r="T36" s="2974"/>
      <c r="U36" s="2201" t="s">
        <v>1554</v>
      </c>
      <c r="V36" s="2202">
        <v>235</v>
      </c>
      <c r="W36" s="2202">
        <v>61</v>
      </c>
      <c r="X36" s="2202">
        <v>174</v>
      </c>
      <c r="Y36" s="2202">
        <v>127</v>
      </c>
      <c r="Z36" s="2202">
        <v>206</v>
      </c>
      <c r="AA36" s="2202">
        <v>0</v>
      </c>
      <c r="AB36" s="2202">
        <v>94</v>
      </c>
      <c r="AC36" s="2202">
        <v>14</v>
      </c>
      <c r="AD36" s="2202">
        <v>54</v>
      </c>
      <c r="AE36" s="2202">
        <v>143</v>
      </c>
      <c r="AF36" s="2228">
        <v>1108</v>
      </c>
      <c r="AG36" s="2170" t="s">
        <v>1555</v>
      </c>
    </row>
    <row r="37" spans="1:33" ht="21" customHeight="1">
      <c r="A37" s="2970"/>
      <c r="B37" s="2975"/>
      <c r="C37" s="2976"/>
      <c r="D37" s="2180" t="s">
        <v>1556</v>
      </c>
      <c r="E37" s="2202">
        <v>45</v>
      </c>
      <c r="F37" s="2202">
        <v>64</v>
      </c>
      <c r="G37" s="2202">
        <v>71</v>
      </c>
      <c r="H37" s="2202">
        <v>40</v>
      </c>
      <c r="I37" s="2202">
        <v>31</v>
      </c>
      <c r="J37" s="2202">
        <v>164</v>
      </c>
      <c r="K37" s="2202">
        <v>55</v>
      </c>
      <c r="L37" s="2202">
        <v>44</v>
      </c>
      <c r="M37" s="2202">
        <v>52</v>
      </c>
      <c r="N37" s="2202">
        <v>30</v>
      </c>
      <c r="O37" s="2202">
        <v>39</v>
      </c>
      <c r="P37" s="2203">
        <v>41</v>
      </c>
      <c r="Q37" s="2220">
        <v>676</v>
      </c>
      <c r="R37" s="2970"/>
      <c r="S37" s="2975"/>
      <c r="T37" s="2976"/>
      <c r="U37" s="2180" t="s">
        <v>1556</v>
      </c>
      <c r="V37" s="2202">
        <v>31</v>
      </c>
      <c r="W37" s="2202">
        <v>1</v>
      </c>
      <c r="X37" s="2202">
        <v>108</v>
      </c>
      <c r="Y37" s="2202">
        <v>52</v>
      </c>
      <c r="Z37" s="2202">
        <v>110</v>
      </c>
      <c r="AA37" s="2202">
        <v>41</v>
      </c>
      <c r="AB37" s="2202">
        <v>227</v>
      </c>
      <c r="AC37" s="2202">
        <v>16</v>
      </c>
      <c r="AD37" s="2202">
        <v>8</v>
      </c>
      <c r="AE37" s="2202">
        <v>82</v>
      </c>
      <c r="AF37" s="2220">
        <v>676</v>
      </c>
      <c r="AG37" s="2170" t="s">
        <v>1555</v>
      </c>
    </row>
    <row r="38" spans="1:33" ht="21" customHeight="1" thickBot="1">
      <c r="A38" s="2970"/>
      <c r="B38" s="2975"/>
      <c r="C38" s="2976"/>
      <c r="D38" s="2184" t="s">
        <v>1557</v>
      </c>
      <c r="E38" s="2213">
        <v>251</v>
      </c>
      <c r="F38" s="2213">
        <v>276</v>
      </c>
      <c r="G38" s="2213">
        <v>268</v>
      </c>
      <c r="H38" s="2213">
        <v>265</v>
      </c>
      <c r="I38" s="2213">
        <v>301</v>
      </c>
      <c r="J38" s="2213">
        <v>301</v>
      </c>
      <c r="K38" s="2213">
        <v>282</v>
      </c>
      <c r="L38" s="2213">
        <v>298</v>
      </c>
      <c r="M38" s="2213">
        <v>262</v>
      </c>
      <c r="N38" s="2213">
        <v>249</v>
      </c>
      <c r="O38" s="2213">
        <v>241</v>
      </c>
      <c r="P38" s="2229">
        <v>232</v>
      </c>
      <c r="Q38" s="2219">
        <v>3226</v>
      </c>
      <c r="R38" s="2970"/>
      <c r="S38" s="2975"/>
      <c r="T38" s="2976"/>
      <c r="U38" s="2184" t="s">
        <v>1557</v>
      </c>
      <c r="V38" s="2213">
        <v>1580</v>
      </c>
      <c r="W38" s="2213">
        <v>0</v>
      </c>
      <c r="X38" s="2213">
        <v>525</v>
      </c>
      <c r="Y38" s="2213">
        <v>53</v>
      </c>
      <c r="Z38" s="2213">
        <v>442</v>
      </c>
      <c r="AA38" s="2213">
        <v>373</v>
      </c>
      <c r="AB38" s="2213">
        <v>153</v>
      </c>
      <c r="AC38" s="2213">
        <v>39</v>
      </c>
      <c r="AD38" s="2213">
        <v>32</v>
      </c>
      <c r="AE38" s="2213">
        <v>29</v>
      </c>
      <c r="AF38" s="2219">
        <v>3226</v>
      </c>
      <c r="AG38" s="2170" t="s">
        <v>1555</v>
      </c>
    </row>
    <row r="39" spans="1:33" ht="21" customHeight="1" thickTop="1">
      <c r="A39" s="2970"/>
      <c r="B39" s="2975"/>
      <c r="C39" s="2976"/>
      <c r="D39" s="2188" t="s">
        <v>1558</v>
      </c>
      <c r="E39" s="2195">
        <v>323</v>
      </c>
      <c r="F39" s="2195">
        <v>452</v>
      </c>
      <c r="G39" s="2195">
        <v>478</v>
      </c>
      <c r="H39" s="2195">
        <v>549</v>
      </c>
      <c r="I39" s="2195">
        <v>469</v>
      </c>
      <c r="J39" s="2195">
        <v>611</v>
      </c>
      <c r="K39" s="2195">
        <v>446</v>
      </c>
      <c r="L39" s="2195">
        <v>463</v>
      </c>
      <c r="M39" s="2195">
        <v>326</v>
      </c>
      <c r="N39" s="2195">
        <v>284</v>
      </c>
      <c r="O39" s="2195">
        <v>335</v>
      </c>
      <c r="P39" s="2195">
        <v>274</v>
      </c>
      <c r="Q39" s="2217">
        <v>5010</v>
      </c>
      <c r="R39" s="2970"/>
      <c r="S39" s="2975"/>
      <c r="T39" s="2976"/>
      <c r="U39" s="2188" t="s">
        <v>1558</v>
      </c>
      <c r="V39" s="2189">
        <v>1846</v>
      </c>
      <c r="W39" s="2189">
        <v>62</v>
      </c>
      <c r="X39" s="2189">
        <v>807</v>
      </c>
      <c r="Y39" s="2189">
        <v>232</v>
      </c>
      <c r="Z39" s="2189">
        <v>758</v>
      </c>
      <c r="AA39" s="2189">
        <v>414</v>
      </c>
      <c r="AB39" s="2189">
        <v>474</v>
      </c>
      <c r="AC39" s="2189">
        <v>69</v>
      </c>
      <c r="AD39" s="2189">
        <v>94</v>
      </c>
      <c r="AE39" s="2189">
        <v>254</v>
      </c>
      <c r="AF39" s="2230">
        <v>5010</v>
      </c>
      <c r="AG39" s="2170" t="s">
        <v>1555</v>
      </c>
    </row>
    <row r="40" spans="1:33" ht="21" customHeight="1" thickBot="1">
      <c r="A40" s="2971"/>
      <c r="B40" s="2977"/>
      <c r="C40" s="2978"/>
      <c r="D40" s="2191" t="s">
        <v>1559</v>
      </c>
      <c r="E40" s="2218">
        <v>49</v>
      </c>
      <c r="F40" s="2218">
        <v>68</v>
      </c>
      <c r="G40" s="2218">
        <v>121</v>
      </c>
      <c r="H40" s="2218">
        <v>152</v>
      </c>
      <c r="I40" s="2218">
        <v>101</v>
      </c>
      <c r="J40" s="2218">
        <v>113</v>
      </c>
      <c r="K40" s="2218">
        <v>83</v>
      </c>
      <c r="L40" s="2218">
        <v>58</v>
      </c>
      <c r="M40" s="2218">
        <v>43</v>
      </c>
      <c r="N40" s="2218">
        <v>28</v>
      </c>
      <c r="O40" s="2218">
        <v>25</v>
      </c>
      <c r="P40" s="2231">
        <v>36</v>
      </c>
      <c r="Q40" s="2232">
        <v>877</v>
      </c>
      <c r="R40" s="2971"/>
      <c r="S40" s="2977"/>
      <c r="T40" s="2978"/>
      <c r="U40" s="2191" t="s">
        <v>1559</v>
      </c>
      <c r="V40" s="2233">
        <v>208</v>
      </c>
      <c r="W40" s="2233">
        <v>11</v>
      </c>
      <c r="X40" s="2233">
        <v>109</v>
      </c>
      <c r="Y40" s="2233">
        <v>68</v>
      </c>
      <c r="Z40" s="2233">
        <v>301</v>
      </c>
      <c r="AA40" s="2233">
        <v>3</v>
      </c>
      <c r="AB40" s="2233">
        <v>132</v>
      </c>
      <c r="AC40" s="2233">
        <v>1</v>
      </c>
      <c r="AD40" s="2233">
        <v>19</v>
      </c>
      <c r="AE40" s="2233">
        <v>25</v>
      </c>
      <c r="AF40" s="2234">
        <v>877</v>
      </c>
      <c r="AG40" s="2170" t="s">
        <v>1555</v>
      </c>
    </row>
    <row r="41" spans="1:33" ht="21" customHeight="1">
      <c r="A41" s="2969" t="s">
        <v>1567</v>
      </c>
      <c r="B41" s="2969" t="s">
        <v>1552</v>
      </c>
      <c r="C41" s="2969" t="s">
        <v>1553</v>
      </c>
      <c r="D41" s="2201" t="s">
        <v>1554</v>
      </c>
      <c r="E41" s="2181">
        <v>5</v>
      </c>
      <c r="F41" s="2181">
        <v>35</v>
      </c>
      <c r="G41" s="2181">
        <v>46</v>
      </c>
      <c r="H41" s="2181">
        <v>105</v>
      </c>
      <c r="I41" s="2181">
        <v>88</v>
      </c>
      <c r="J41" s="2181">
        <v>42</v>
      </c>
      <c r="K41" s="2181">
        <v>20</v>
      </c>
      <c r="L41" s="2181">
        <v>6</v>
      </c>
      <c r="M41" s="2181">
        <v>1</v>
      </c>
      <c r="N41" s="2181">
        <v>9</v>
      </c>
      <c r="O41" s="2181">
        <v>16</v>
      </c>
      <c r="P41" s="2182">
        <v>4</v>
      </c>
      <c r="Q41" s="2179">
        <v>377</v>
      </c>
      <c r="R41" s="2969" t="s">
        <v>1567</v>
      </c>
      <c r="S41" s="2969" t="s">
        <v>1552</v>
      </c>
      <c r="T41" s="2969" t="s">
        <v>1553</v>
      </c>
      <c r="U41" s="2201" t="s">
        <v>1554</v>
      </c>
      <c r="V41" s="2181">
        <v>57</v>
      </c>
      <c r="W41" s="2181">
        <v>13</v>
      </c>
      <c r="X41" s="2181">
        <v>64</v>
      </c>
      <c r="Y41" s="2181">
        <v>63</v>
      </c>
      <c r="Z41" s="2181">
        <v>37</v>
      </c>
      <c r="AA41" s="2181">
        <v>1</v>
      </c>
      <c r="AB41" s="2181">
        <v>74</v>
      </c>
      <c r="AC41" s="2181">
        <v>19</v>
      </c>
      <c r="AD41" s="2181">
        <v>23</v>
      </c>
      <c r="AE41" s="2182">
        <v>26</v>
      </c>
      <c r="AF41" s="2179">
        <v>377</v>
      </c>
      <c r="AG41" s="2170" t="s">
        <v>1555</v>
      </c>
    </row>
    <row r="42" spans="1:33" ht="21" customHeight="1">
      <c r="A42" s="2970"/>
      <c r="B42" s="2970"/>
      <c r="C42" s="2970"/>
      <c r="D42" s="2180" t="s">
        <v>1556</v>
      </c>
      <c r="E42" s="2181">
        <v>473</v>
      </c>
      <c r="F42" s="2181">
        <v>456</v>
      </c>
      <c r="G42" s="2181">
        <v>420</v>
      </c>
      <c r="H42" s="2181">
        <v>424</v>
      </c>
      <c r="I42" s="2181">
        <v>476</v>
      </c>
      <c r="J42" s="2181">
        <v>432</v>
      </c>
      <c r="K42" s="2181">
        <v>499</v>
      </c>
      <c r="L42" s="2181">
        <v>531</v>
      </c>
      <c r="M42" s="2181">
        <v>512</v>
      </c>
      <c r="N42" s="2181">
        <v>508</v>
      </c>
      <c r="O42" s="2181">
        <v>527</v>
      </c>
      <c r="P42" s="2182">
        <v>539</v>
      </c>
      <c r="Q42" s="2183">
        <v>5797</v>
      </c>
      <c r="R42" s="2970"/>
      <c r="S42" s="2970"/>
      <c r="T42" s="2970"/>
      <c r="U42" s="2180" t="s">
        <v>1556</v>
      </c>
      <c r="V42" s="2181">
        <v>1000</v>
      </c>
      <c r="W42" s="2181">
        <v>407</v>
      </c>
      <c r="X42" s="2181">
        <v>869</v>
      </c>
      <c r="Y42" s="2181">
        <v>656</v>
      </c>
      <c r="Z42" s="2181">
        <v>912</v>
      </c>
      <c r="AA42" s="2181">
        <v>60</v>
      </c>
      <c r="AB42" s="2181">
        <v>540</v>
      </c>
      <c r="AC42" s="2181">
        <v>210</v>
      </c>
      <c r="AD42" s="2181">
        <v>526</v>
      </c>
      <c r="AE42" s="2182">
        <v>617</v>
      </c>
      <c r="AF42" s="2183">
        <v>5797</v>
      </c>
      <c r="AG42" s="2170" t="s">
        <v>1555</v>
      </c>
    </row>
    <row r="43" spans="1:33" ht="21" customHeight="1" thickBot="1">
      <c r="A43" s="2970"/>
      <c r="B43" s="2970"/>
      <c r="C43" s="2970"/>
      <c r="D43" s="2184" t="s">
        <v>1557</v>
      </c>
      <c r="E43" s="2185">
        <v>205</v>
      </c>
      <c r="F43" s="2185">
        <v>179</v>
      </c>
      <c r="G43" s="2185">
        <v>178</v>
      </c>
      <c r="H43" s="2185">
        <v>167</v>
      </c>
      <c r="I43" s="2185">
        <v>82</v>
      </c>
      <c r="J43" s="2185">
        <v>73</v>
      </c>
      <c r="K43" s="2185">
        <v>210</v>
      </c>
      <c r="L43" s="2185">
        <v>169</v>
      </c>
      <c r="M43" s="2185">
        <v>156</v>
      </c>
      <c r="N43" s="2185">
        <v>238</v>
      </c>
      <c r="O43" s="2185">
        <v>160</v>
      </c>
      <c r="P43" s="2186">
        <v>130</v>
      </c>
      <c r="Q43" s="2187">
        <v>1947</v>
      </c>
      <c r="R43" s="2970"/>
      <c r="S43" s="2970"/>
      <c r="T43" s="2970"/>
      <c r="U43" s="2184" t="s">
        <v>1557</v>
      </c>
      <c r="V43" s="2185">
        <v>1000</v>
      </c>
      <c r="W43" s="2185">
        <v>127</v>
      </c>
      <c r="X43" s="2185">
        <v>188</v>
      </c>
      <c r="Y43" s="2185">
        <v>49</v>
      </c>
      <c r="Z43" s="2185">
        <v>6</v>
      </c>
      <c r="AA43" s="2185">
        <v>26</v>
      </c>
      <c r="AB43" s="2185">
        <v>263</v>
      </c>
      <c r="AC43" s="2185">
        <v>0</v>
      </c>
      <c r="AD43" s="2185">
        <v>68</v>
      </c>
      <c r="AE43" s="2186">
        <v>220</v>
      </c>
      <c r="AF43" s="2187">
        <v>1947</v>
      </c>
      <c r="AG43" s="2170" t="s">
        <v>1555</v>
      </c>
    </row>
    <row r="44" spans="1:33" ht="21" customHeight="1" thickTop="1">
      <c r="A44" s="2970"/>
      <c r="B44" s="2970"/>
      <c r="C44" s="2970"/>
      <c r="D44" s="2188" t="s">
        <v>1558</v>
      </c>
      <c r="E44" s="2189">
        <v>683</v>
      </c>
      <c r="F44" s="2189">
        <v>670</v>
      </c>
      <c r="G44" s="2189">
        <v>644</v>
      </c>
      <c r="H44" s="2189">
        <v>696</v>
      </c>
      <c r="I44" s="2189">
        <v>646</v>
      </c>
      <c r="J44" s="2189">
        <v>547</v>
      </c>
      <c r="K44" s="2189">
        <v>729</v>
      </c>
      <c r="L44" s="2189">
        <v>706</v>
      </c>
      <c r="M44" s="2189">
        <v>669</v>
      </c>
      <c r="N44" s="2189">
        <v>755</v>
      </c>
      <c r="O44" s="2189">
        <v>703</v>
      </c>
      <c r="P44" s="2189">
        <v>673</v>
      </c>
      <c r="Q44" s="2179">
        <v>8121</v>
      </c>
      <c r="R44" s="2970"/>
      <c r="S44" s="2970"/>
      <c r="T44" s="2970"/>
      <c r="U44" s="2188" t="s">
        <v>1558</v>
      </c>
      <c r="V44" s="2189">
        <v>2057</v>
      </c>
      <c r="W44" s="2189">
        <v>547</v>
      </c>
      <c r="X44" s="2189">
        <v>1121</v>
      </c>
      <c r="Y44" s="2189">
        <v>768</v>
      </c>
      <c r="Z44" s="2189">
        <v>955</v>
      </c>
      <c r="AA44" s="2189">
        <v>87</v>
      </c>
      <c r="AB44" s="2189">
        <v>877</v>
      </c>
      <c r="AC44" s="2189">
        <v>229</v>
      </c>
      <c r="AD44" s="2189">
        <v>617</v>
      </c>
      <c r="AE44" s="2190">
        <v>863</v>
      </c>
      <c r="AF44" s="2179">
        <v>8121</v>
      </c>
      <c r="AG44" s="2170" t="s">
        <v>1555</v>
      </c>
    </row>
    <row r="45" spans="1:33" ht="21" customHeight="1" thickBot="1">
      <c r="A45" s="2970"/>
      <c r="B45" s="2970"/>
      <c r="C45" s="2970"/>
      <c r="D45" s="2208" t="s">
        <v>1559</v>
      </c>
      <c r="E45" s="2235">
        <v>3</v>
      </c>
      <c r="F45" s="2235">
        <v>0</v>
      </c>
      <c r="G45" s="2235">
        <v>2</v>
      </c>
      <c r="H45" s="2235">
        <v>3</v>
      </c>
      <c r="I45" s="2235">
        <v>10</v>
      </c>
      <c r="J45" s="2235">
        <v>0</v>
      </c>
      <c r="K45" s="2235">
        <v>3</v>
      </c>
      <c r="L45" s="2235">
        <v>1</v>
      </c>
      <c r="M45" s="2235">
        <v>1</v>
      </c>
      <c r="N45" s="2235">
        <v>2</v>
      </c>
      <c r="O45" s="2235">
        <v>0</v>
      </c>
      <c r="P45" s="2236">
        <v>1</v>
      </c>
      <c r="Q45" s="2194">
        <v>26</v>
      </c>
      <c r="R45" s="2970"/>
      <c r="S45" s="2970"/>
      <c r="T45" s="2970"/>
      <c r="U45" s="2208" t="s">
        <v>1559</v>
      </c>
      <c r="V45" s="2235">
        <v>0</v>
      </c>
      <c r="W45" s="2235">
        <v>4</v>
      </c>
      <c r="X45" s="2235">
        <v>0</v>
      </c>
      <c r="Y45" s="2235">
        <v>1</v>
      </c>
      <c r="Z45" s="2235">
        <v>15</v>
      </c>
      <c r="AA45" s="2235">
        <v>1</v>
      </c>
      <c r="AB45" s="2235">
        <v>0</v>
      </c>
      <c r="AC45" s="2235">
        <v>0</v>
      </c>
      <c r="AD45" s="2235">
        <v>1</v>
      </c>
      <c r="AE45" s="2236">
        <v>4</v>
      </c>
      <c r="AF45" s="2194">
        <v>26</v>
      </c>
      <c r="AG45" s="2170" t="s">
        <v>1555</v>
      </c>
    </row>
    <row r="46" spans="1:33" ht="21" customHeight="1">
      <c r="A46" s="2970"/>
      <c r="B46" s="2970"/>
      <c r="C46" s="2969" t="s">
        <v>1560</v>
      </c>
      <c r="D46" s="2176" t="s">
        <v>1554</v>
      </c>
      <c r="E46" s="2177">
        <v>1</v>
      </c>
      <c r="F46" s="2177">
        <v>12</v>
      </c>
      <c r="G46" s="2177">
        <v>49</v>
      </c>
      <c r="H46" s="2177">
        <v>29</v>
      </c>
      <c r="I46" s="2177">
        <v>31</v>
      </c>
      <c r="J46" s="2177">
        <v>19</v>
      </c>
      <c r="K46" s="2177">
        <v>7</v>
      </c>
      <c r="L46" s="2177">
        <v>17</v>
      </c>
      <c r="M46" s="2177">
        <v>2</v>
      </c>
      <c r="N46" s="2177">
        <v>11</v>
      </c>
      <c r="O46" s="2177">
        <v>0</v>
      </c>
      <c r="P46" s="2178">
        <v>11</v>
      </c>
      <c r="Q46" s="2179">
        <v>189</v>
      </c>
      <c r="R46" s="2970"/>
      <c r="S46" s="2970"/>
      <c r="T46" s="2969" t="s">
        <v>1560</v>
      </c>
      <c r="U46" s="2176" t="s">
        <v>1554</v>
      </c>
      <c r="V46" s="2177">
        <v>35</v>
      </c>
      <c r="W46" s="2177">
        <v>4</v>
      </c>
      <c r="X46" s="2177">
        <v>11</v>
      </c>
      <c r="Y46" s="2177">
        <v>30</v>
      </c>
      <c r="Z46" s="2177">
        <v>39</v>
      </c>
      <c r="AA46" s="2177">
        <v>35</v>
      </c>
      <c r="AB46" s="2177">
        <v>22</v>
      </c>
      <c r="AC46" s="2177">
        <v>2</v>
      </c>
      <c r="AD46" s="2177">
        <v>1</v>
      </c>
      <c r="AE46" s="2178">
        <v>10</v>
      </c>
      <c r="AF46" s="2179">
        <v>189</v>
      </c>
      <c r="AG46" s="2170" t="s">
        <v>1555</v>
      </c>
    </row>
    <row r="47" spans="1:33" ht="21" customHeight="1">
      <c r="A47" s="2970"/>
      <c r="B47" s="2970"/>
      <c r="C47" s="2970"/>
      <c r="D47" s="2180" t="s">
        <v>1556</v>
      </c>
      <c r="E47" s="2181">
        <v>404</v>
      </c>
      <c r="F47" s="2181">
        <v>384</v>
      </c>
      <c r="G47" s="2181">
        <v>366</v>
      </c>
      <c r="H47" s="2181">
        <v>397</v>
      </c>
      <c r="I47" s="2181">
        <v>314</v>
      </c>
      <c r="J47" s="2181">
        <v>372</v>
      </c>
      <c r="K47" s="2181">
        <v>373</v>
      </c>
      <c r="L47" s="2181">
        <v>363</v>
      </c>
      <c r="M47" s="2181">
        <v>390</v>
      </c>
      <c r="N47" s="2181">
        <v>377</v>
      </c>
      <c r="O47" s="2181">
        <v>367</v>
      </c>
      <c r="P47" s="2182">
        <v>354</v>
      </c>
      <c r="Q47" s="2183">
        <v>4461</v>
      </c>
      <c r="R47" s="2970"/>
      <c r="S47" s="2970"/>
      <c r="T47" s="2970"/>
      <c r="U47" s="2180" t="s">
        <v>1556</v>
      </c>
      <c r="V47" s="2181">
        <v>744</v>
      </c>
      <c r="W47" s="2181">
        <v>94</v>
      </c>
      <c r="X47" s="2181">
        <v>251</v>
      </c>
      <c r="Y47" s="2181">
        <v>326</v>
      </c>
      <c r="Z47" s="2181">
        <v>1204</v>
      </c>
      <c r="AA47" s="2181">
        <v>748</v>
      </c>
      <c r="AB47" s="2181">
        <v>228</v>
      </c>
      <c r="AC47" s="2181">
        <v>371</v>
      </c>
      <c r="AD47" s="2181">
        <v>126</v>
      </c>
      <c r="AE47" s="2182">
        <v>369</v>
      </c>
      <c r="AF47" s="2183">
        <v>4461</v>
      </c>
      <c r="AG47" s="2170" t="s">
        <v>1555</v>
      </c>
    </row>
    <row r="48" spans="1:33" ht="21" customHeight="1" thickBot="1">
      <c r="A48" s="2970"/>
      <c r="B48" s="2970"/>
      <c r="C48" s="2970"/>
      <c r="D48" s="2184" t="s">
        <v>1557</v>
      </c>
      <c r="E48" s="2185">
        <v>58</v>
      </c>
      <c r="F48" s="2185">
        <v>117</v>
      </c>
      <c r="G48" s="2185">
        <v>102</v>
      </c>
      <c r="H48" s="2185">
        <v>78</v>
      </c>
      <c r="I48" s="2185">
        <v>92</v>
      </c>
      <c r="J48" s="2185">
        <v>73</v>
      </c>
      <c r="K48" s="2185">
        <v>51</v>
      </c>
      <c r="L48" s="2185">
        <v>96</v>
      </c>
      <c r="M48" s="2185">
        <v>81</v>
      </c>
      <c r="N48" s="2185">
        <v>56</v>
      </c>
      <c r="O48" s="2185">
        <v>120</v>
      </c>
      <c r="P48" s="2186">
        <v>77</v>
      </c>
      <c r="Q48" s="2187">
        <v>1001</v>
      </c>
      <c r="R48" s="2970"/>
      <c r="S48" s="2970"/>
      <c r="T48" s="2970"/>
      <c r="U48" s="2184" t="s">
        <v>1557</v>
      </c>
      <c r="V48" s="2185">
        <v>401</v>
      </c>
      <c r="W48" s="2185">
        <v>30</v>
      </c>
      <c r="X48" s="2185">
        <v>5</v>
      </c>
      <c r="Y48" s="2185">
        <v>13</v>
      </c>
      <c r="Z48" s="2185">
        <v>31</v>
      </c>
      <c r="AA48" s="2185">
        <v>294</v>
      </c>
      <c r="AB48" s="2185">
        <v>86</v>
      </c>
      <c r="AC48" s="2185">
        <v>3</v>
      </c>
      <c r="AD48" s="2185">
        <v>16</v>
      </c>
      <c r="AE48" s="2186">
        <v>122</v>
      </c>
      <c r="AF48" s="2187">
        <v>1001</v>
      </c>
      <c r="AG48" s="2170" t="s">
        <v>1555</v>
      </c>
    </row>
    <row r="49" spans="1:33" ht="21" customHeight="1" thickTop="1">
      <c r="A49" s="2970"/>
      <c r="B49" s="2970"/>
      <c r="C49" s="2970"/>
      <c r="D49" s="2188" t="s">
        <v>1558</v>
      </c>
      <c r="E49" s="2189">
        <v>463</v>
      </c>
      <c r="F49" s="2189">
        <v>513</v>
      </c>
      <c r="G49" s="2189">
        <v>517</v>
      </c>
      <c r="H49" s="2189">
        <v>504</v>
      </c>
      <c r="I49" s="2189">
        <v>437</v>
      </c>
      <c r="J49" s="2189">
        <v>464</v>
      </c>
      <c r="K49" s="2189">
        <v>431</v>
      </c>
      <c r="L49" s="2189">
        <v>476</v>
      </c>
      <c r="M49" s="2189">
        <v>473</v>
      </c>
      <c r="N49" s="2189">
        <v>444</v>
      </c>
      <c r="O49" s="2189">
        <v>487</v>
      </c>
      <c r="P49" s="2189">
        <v>442</v>
      </c>
      <c r="Q49" s="2179">
        <v>5651</v>
      </c>
      <c r="R49" s="2970"/>
      <c r="S49" s="2970"/>
      <c r="T49" s="2970"/>
      <c r="U49" s="2188" t="s">
        <v>1558</v>
      </c>
      <c r="V49" s="2189">
        <v>1180</v>
      </c>
      <c r="W49" s="2189">
        <v>128</v>
      </c>
      <c r="X49" s="2189">
        <v>267</v>
      </c>
      <c r="Y49" s="2189">
        <v>369</v>
      </c>
      <c r="Z49" s="2189">
        <v>1274</v>
      </c>
      <c r="AA49" s="2189">
        <v>1077</v>
      </c>
      <c r="AB49" s="2189">
        <v>336</v>
      </c>
      <c r="AC49" s="2189">
        <v>376</v>
      </c>
      <c r="AD49" s="2189">
        <v>143</v>
      </c>
      <c r="AE49" s="2190">
        <v>501</v>
      </c>
      <c r="AF49" s="2179">
        <v>5651</v>
      </c>
      <c r="AG49" s="2170" t="s">
        <v>1555</v>
      </c>
    </row>
    <row r="50" spans="1:33" ht="21" customHeight="1" thickBot="1">
      <c r="A50" s="2970"/>
      <c r="B50" s="2970"/>
      <c r="C50" s="2971"/>
      <c r="D50" s="2191" t="s">
        <v>1559</v>
      </c>
      <c r="E50" s="2192">
        <v>6</v>
      </c>
      <c r="F50" s="2192">
        <v>1</v>
      </c>
      <c r="G50" s="2192">
        <v>4</v>
      </c>
      <c r="H50" s="2192">
        <v>13</v>
      </c>
      <c r="I50" s="2192">
        <v>3</v>
      </c>
      <c r="J50" s="2192">
        <v>3</v>
      </c>
      <c r="K50" s="2192">
        <v>3</v>
      </c>
      <c r="L50" s="2192">
        <v>1</v>
      </c>
      <c r="M50" s="2192">
        <v>2</v>
      </c>
      <c r="N50" s="2192">
        <v>2</v>
      </c>
      <c r="O50" s="2192">
        <v>2</v>
      </c>
      <c r="P50" s="2193">
        <v>1</v>
      </c>
      <c r="Q50" s="2194">
        <v>41</v>
      </c>
      <c r="R50" s="2970"/>
      <c r="S50" s="2970"/>
      <c r="T50" s="2971"/>
      <c r="U50" s="2191" t="s">
        <v>1559</v>
      </c>
      <c r="V50" s="2192">
        <v>3</v>
      </c>
      <c r="W50" s="2192">
        <v>0</v>
      </c>
      <c r="X50" s="2192">
        <v>0</v>
      </c>
      <c r="Y50" s="2192">
        <v>1</v>
      </c>
      <c r="Z50" s="2192">
        <v>23</v>
      </c>
      <c r="AA50" s="2192">
        <v>10</v>
      </c>
      <c r="AB50" s="2192">
        <v>1</v>
      </c>
      <c r="AC50" s="2192">
        <v>3</v>
      </c>
      <c r="AD50" s="2192">
        <v>0</v>
      </c>
      <c r="AE50" s="2193">
        <v>0</v>
      </c>
      <c r="AF50" s="2194">
        <v>41</v>
      </c>
      <c r="AG50" s="2170" t="s">
        <v>1555</v>
      </c>
    </row>
    <row r="51" spans="1:33" ht="21" customHeight="1">
      <c r="A51" s="2970"/>
      <c r="B51" s="2970"/>
      <c r="C51" s="2972" t="s">
        <v>1561</v>
      </c>
      <c r="D51" s="2201" t="s">
        <v>1554</v>
      </c>
      <c r="E51" s="2202">
        <v>6</v>
      </c>
      <c r="F51" s="2202">
        <v>3</v>
      </c>
      <c r="G51" s="2202">
        <v>2</v>
      </c>
      <c r="H51" s="2202">
        <v>11</v>
      </c>
      <c r="I51" s="2202">
        <v>11</v>
      </c>
      <c r="J51" s="2202">
        <v>3</v>
      </c>
      <c r="K51" s="2202">
        <v>4</v>
      </c>
      <c r="L51" s="2202">
        <v>3</v>
      </c>
      <c r="M51" s="2202">
        <v>1</v>
      </c>
      <c r="N51" s="2202">
        <v>3</v>
      </c>
      <c r="O51" s="2202">
        <v>2</v>
      </c>
      <c r="P51" s="2203">
        <v>1</v>
      </c>
      <c r="Q51" s="2196">
        <v>50</v>
      </c>
      <c r="R51" s="2970"/>
      <c r="S51" s="2970"/>
      <c r="T51" s="2972" t="s">
        <v>1561</v>
      </c>
      <c r="U51" s="2201" t="s">
        <v>1554</v>
      </c>
      <c r="V51" s="2202">
        <v>9</v>
      </c>
      <c r="W51" s="2202">
        <v>2</v>
      </c>
      <c r="X51" s="2202">
        <v>5</v>
      </c>
      <c r="Y51" s="2202">
        <v>6</v>
      </c>
      <c r="Z51" s="2202">
        <v>1</v>
      </c>
      <c r="AA51" s="2202">
        <v>0</v>
      </c>
      <c r="AB51" s="2202">
        <v>18</v>
      </c>
      <c r="AC51" s="2202">
        <v>1</v>
      </c>
      <c r="AD51" s="2202">
        <v>8</v>
      </c>
      <c r="AE51" s="2203">
        <v>0</v>
      </c>
      <c r="AF51" s="2196">
        <v>50</v>
      </c>
      <c r="AG51" s="2170" t="s">
        <v>1555</v>
      </c>
    </row>
    <row r="52" spans="1:33" ht="21" customHeight="1">
      <c r="A52" s="2970"/>
      <c r="B52" s="2970"/>
      <c r="C52" s="2970"/>
      <c r="D52" s="2180" t="s">
        <v>1556</v>
      </c>
      <c r="E52" s="2202">
        <v>45</v>
      </c>
      <c r="F52" s="2202">
        <v>49</v>
      </c>
      <c r="G52" s="2202">
        <v>48</v>
      </c>
      <c r="H52" s="2202">
        <v>45</v>
      </c>
      <c r="I52" s="2202">
        <v>45</v>
      </c>
      <c r="J52" s="2202">
        <v>49</v>
      </c>
      <c r="K52" s="2202">
        <v>49</v>
      </c>
      <c r="L52" s="2202">
        <v>50</v>
      </c>
      <c r="M52" s="2202">
        <v>49</v>
      </c>
      <c r="N52" s="2202">
        <v>47</v>
      </c>
      <c r="O52" s="2202">
        <v>48</v>
      </c>
      <c r="P52" s="2203">
        <v>47</v>
      </c>
      <c r="Q52" s="2204">
        <v>571</v>
      </c>
      <c r="R52" s="2970"/>
      <c r="S52" s="2970"/>
      <c r="T52" s="2970"/>
      <c r="U52" s="2180" t="s">
        <v>1556</v>
      </c>
      <c r="V52" s="2202">
        <v>166</v>
      </c>
      <c r="W52" s="2202">
        <v>29</v>
      </c>
      <c r="X52" s="2202">
        <v>18</v>
      </c>
      <c r="Y52" s="2202">
        <v>47</v>
      </c>
      <c r="Z52" s="2202">
        <v>24</v>
      </c>
      <c r="AA52" s="2202">
        <v>0</v>
      </c>
      <c r="AB52" s="2202">
        <v>86</v>
      </c>
      <c r="AC52" s="2202">
        <v>17</v>
      </c>
      <c r="AD52" s="2202">
        <v>184</v>
      </c>
      <c r="AE52" s="2203">
        <v>0</v>
      </c>
      <c r="AF52" s="2204">
        <v>571</v>
      </c>
      <c r="AG52" s="2170" t="s">
        <v>1555</v>
      </c>
    </row>
    <row r="53" spans="1:33" ht="21" customHeight="1" thickBot="1">
      <c r="A53" s="2970"/>
      <c r="B53" s="2970"/>
      <c r="C53" s="2970"/>
      <c r="D53" s="2184" t="s">
        <v>1557</v>
      </c>
      <c r="E53" s="2205">
        <v>5</v>
      </c>
      <c r="F53" s="2205">
        <v>12</v>
      </c>
      <c r="G53" s="2205">
        <v>8</v>
      </c>
      <c r="H53" s="2205">
        <v>7</v>
      </c>
      <c r="I53" s="2205">
        <v>7</v>
      </c>
      <c r="J53" s="2205">
        <v>8</v>
      </c>
      <c r="K53" s="2205">
        <v>7</v>
      </c>
      <c r="L53" s="2205">
        <v>12</v>
      </c>
      <c r="M53" s="2205">
        <v>8</v>
      </c>
      <c r="N53" s="2205">
        <v>7</v>
      </c>
      <c r="O53" s="2205">
        <v>12</v>
      </c>
      <c r="P53" s="2206">
        <v>7</v>
      </c>
      <c r="Q53" s="2207">
        <v>100</v>
      </c>
      <c r="R53" s="2970"/>
      <c r="S53" s="2970"/>
      <c r="T53" s="2970"/>
      <c r="U53" s="2184" t="s">
        <v>1557</v>
      </c>
      <c r="V53" s="2213">
        <v>3</v>
      </c>
      <c r="W53" s="2205">
        <v>0</v>
      </c>
      <c r="X53" s="2205">
        <v>3</v>
      </c>
      <c r="Y53" s="2205">
        <v>0</v>
      </c>
      <c r="Z53" s="2205">
        <v>24</v>
      </c>
      <c r="AA53" s="2205">
        <v>0</v>
      </c>
      <c r="AB53" s="2205">
        <v>0</v>
      </c>
      <c r="AC53" s="2205">
        <v>0</v>
      </c>
      <c r="AD53" s="2205">
        <v>70</v>
      </c>
      <c r="AE53" s="2206">
        <v>0</v>
      </c>
      <c r="AF53" s="2207">
        <v>100</v>
      </c>
      <c r="AG53" s="2170" t="s">
        <v>1555</v>
      </c>
    </row>
    <row r="54" spans="1:33" ht="21" customHeight="1" thickTop="1">
      <c r="A54" s="2970"/>
      <c r="B54" s="2970"/>
      <c r="C54" s="2970"/>
      <c r="D54" s="2188" t="s">
        <v>1558</v>
      </c>
      <c r="E54" s="2195">
        <v>56</v>
      </c>
      <c r="F54" s="2195">
        <v>64</v>
      </c>
      <c r="G54" s="2195">
        <v>58</v>
      </c>
      <c r="H54" s="2195">
        <v>63</v>
      </c>
      <c r="I54" s="2195">
        <v>63</v>
      </c>
      <c r="J54" s="2195">
        <v>60</v>
      </c>
      <c r="K54" s="2195">
        <v>60</v>
      </c>
      <c r="L54" s="2195">
        <v>65</v>
      </c>
      <c r="M54" s="2195">
        <v>58</v>
      </c>
      <c r="N54" s="2195">
        <v>57</v>
      </c>
      <c r="O54" s="2195">
        <v>62</v>
      </c>
      <c r="P54" s="2195">
        <v>55</v>
      </c>
      <c r="Q54" s="2196">
        <v>721</v>
      </c>
      <c r="R54" s="2970"/>
      <c r="S54" s="2970"/>
      <c r="T54" s="2970"/>
      <c r="U54" s="2188" t="s">
        <v>1558</v>
      </c>
      <c r="V54" s="2202">
        <v>178</v>
      </c>
      <c r="W54" s="2195">
        <v>31</v>
      </c>
      <c r="X54" s="2195">
        <v>26</v>
      </c>
      <c r="Y54" s="2195">
        <v>53</v>
      </c>
      <c r="Z54" s="2195">
        <v>49</v>
      </c>
      <c r="AA54" s="2195">
        <v>0</v>
      </c>
      <c r="AB54" s="2195">
        <v>104</v>
      </c>
      <c r="AC54" s="2195">
        <v>18</v>
      </c>
      <c r="AD54" s="2195">
        <v>262</v>
      </c>
      <c r="AE54" s="2197">
        <v>0</v>
      </c>
      <c r="AF54" s="2196">
        <v>721</v>
      </c>
      <c r="AG54" s="2170" t="s">
        <v>1555</v>
      </c>
    </row>
    <row r="55" spans="1:33" ht="21" customHeight="1" thickBot="1">
      <c r="A55" s="2970"/>
      <c r="B55" s="2970"/>
      <c r="C55" s="2970"/>
      <c r="D55" s="2208" t="s">
        <v>1559</v>
      </c>
      <c r="E55" s="2209">
        <v>0</v>
      </c>
      <c r="F55" s="2209">
        <v>0</v>
      </c>
      <c r="G55" s="2209">
        <v>0</v>
      </c>
      <c r="H55" s="2209">
        <v>1</v>
      </c>
      <c r="I55" s="2209">
        <v>0</v>
      </c>
      <c r="J55" s="2209">
        <v>0</v>
      </c>
      <c r="K55" s="2209">
        <v>0</v>
      </c>
      <c r="L55" s="2209">
        <v>0</v>
      </c>
      <c r="M55" s="2209">
        <v>0</v>
      </c>
      <c r="N55" s="2209">
        <v>0</v>
      </c>
      <c r="O55" s="2209">
        <v>0</v>
      </c>
      <c r="P55" s="2210">
        <v>0</v>
      </c>
      <c r="Q55" s="2200">
        <v>1</v>
      </c>
      <c r="R55" s="2970"/>
      <c r="S55" s="2970"/>
      <c r="T55" s="2970"/>
      <c r="U55" s="2208" t="s">
        <v>1559</v>
      </c>
      <c r="V55" s="2202">
        <v>0</v>
      </c>
      <c r="W55" s="2209">
        <v>1</v>
      </c>
      <c r="X55" s="2209">
        <v>0</v>
      </c>
      <c r="Y55" s="2209">
        <v>0</v>
      </c>
      <c r="Z55" s="2209">
        <v>0</v>
      </c>
      <c r="AA55" s="2209">
        <v>0</v>
      </c>
      <c r="AB55" s="2209">
        <v>0</v>
      </c>
      <c r="AC55" s="2209">
        <v>0</v>
      </c>
      <c r="AD55" s="2209">
        <v>0</v>
      </c>
      <c r="AE55" s="2210">
        <v>0</v>
      </c>
      <c r="AF55" s="2200">
        <v>1</v>
      </c>
      <c r="AG55" s="2170" t="s">
        <v>1555</v>
      </c>
    </row>
    <row r="56" spans="1:33" ht="21" customHeight="1">
      <c r="A56" s="2970"/>
      <c r="B56" s="2970"/>
      <c r="C56" s="2969" t="s">
        <v>1562</v>
      </c>
      <c r="D56" s="2176" t="s">
        <v>1554</v>
      </c>
      <c r="E56" s="2211">
        <v>0</v>
      </c>
      <c r="F56" s="2211">
        <v>10</v>
      </c>
      <c r="G56" s="2211">
        <v>0</v>
      </c>
      <c r="H56" s="2211">
        <v>0</v>
      </c>
      <c r="I56" s="2211">
        <v>10</v>
      </c>
      <c r="J56" s="2211">
        <v>0</v>
      </c>
      <c r="K56" s="2211">
        <v>0</v>
      </c>
      <c r="L56" s="2211">
        <v>9</v>
      </c>
      <c r="M56" s="2211">
        <v>0</v>
      </c>
      <c r="N56" s="2211">
        <v>0</v>
      </c>
      <c r="O56" s="2211">
        <v>9</v>
      </c>
      <c r="P56" s="2212">
        <v>0</v>
      </c>
      <c r="Q56" s="2196">
        <v>38</v>
      </c>
      <c r="R56" s="2970"/>
      <c r="S56" s="2970"/>
      <c r="T56" s="2969" t="s">
        <v>1562</v>
      </c>
      <c r="U56" s="2176" t="s">
        <v>1554</v>
      </c>
      <c r="V56" s="2211">
        <v>1</v>
      </c>
      <c r="W56" s="2211">
        <v>0</v>
      </c>
      <c r="X56" s="2211">
        <v>0</v>
      </c>
      <c r="Y56" s="2211">
        <v>24</v>
      </c>
      <c r="Z56" s="2211">
        <v>0</v>
      </c>
      <c r="AA56" s="2211">
        <v>0</v>
      </c>
      <c r="AB56" s="2211">
        <v>12</v>
      </c>
      <c r="AC56" s="2211">
        <v>1</v>
      </c>
      <c r="AD56" s="2211">
        <v>0</v>
      </c>
      <c r="AE56" s="2212">
        <v>0</v>
      </c>
      <c r="AF56" s="2196">
        <v>38</v>
      </c>
      <c r="AG56" s="2170" t="s">
        <v>1555</v>
      </c>
    </row>
    <row r="57" spans="1:33" ht="21" customHeight="1">
      <c r="A57" s="2970"/>
      <c r="B57" s="2970"/>
      <c r="C57" s="2970"/>
      <c r="D57" s="2180" t="s">
        <v>1556</v>
      </c>
      <c r="E57" s="2202">
        <v>10</v>
      </c>
      <c r="F57" s="2202">
        <v>4</v>
      </c>
      <c r="G57" s="2202">
        <v>7</v>
      </c>
      <c r="H57" s="2202">
        <v>10</v>
      </c>
      <c r="I57" s="2202">
        <v>4</v>
      </c>
      <c r="J57" s="2202">
        <v>10</v>
      </c>
      <c r="K57" s="2202">
        <v>11</v>
      </c>
      <c r="L57" s="2202">
        <v>4</v>
      </c>
      <c r="M57" s="2202">
        <v>10</v>
      </c>
      <c r="N57" s="2202">
        <v>10</v>
      </c>
      <c r="O57" s="2202">
        <v>4</v>
      </c>
      <c r="P57" s="2203">
        <v>10</v>
      </c>
      <c r="Q57" s="2204">
        <v>94</v>
      </c>
      <c r="R57" s="2970"/>
      <c r="S57" s="2970"/>
      <c r="T57" s="2970"/>
      <c r="U57" s="2180" t="s">
        <v>1556</v>
      </c>
      <c r="V57" s="2202">
        <v>50</v>
      </c>
      <c r="W57" s="2202">
        <v>2</v>
      </c>
      <c r="X57" s="2202">
        <v>0</v>
      </c>
      <c r="Y57" s="2202">
        <v>42</v>
      </c>
      <c r="Z57" s="2202">
        <v>0</v>
      </c>
      <c r="AA57" s="2202">
        <v>0</v>
      </c>
      <c r="AB57" s="2202">
        <v>0</v>
      </c>
      <c r="AC57" s="2202">
        <v>0</v>
      </c>
      <c r="AD57" s="2202">
        <v>0</v>
      </c>
      <c r="AE57" s="2203">
        <v>0</v>
      </c>
      <c r="AF57" s="2204">
        <v>94</v>
      </c>
      <c r="AG57" s="2170" t="s">
        <v>1555</v>
      </c>
    </row>
    <row r="58" spans="1:33" ht="21" customHeight="1" thickBot="1">
      <c r="A58" s="2970"/>
      <c r="B58" s="2970"/>
      <c r="C58" s="2970"/>
      <c r="D58" s="2184" t="s">
        <v>1557</v>
      </c>
      <c r="E58" s="2205">
        <v>3</v>
      </c>
      <c r="F58" s="2205">
        <v>18</v>
      </c>
      <c r="G58" s="2205">
        <v>9</v>
      </c>
      <c r="H58" s="2205">
        <v>3</v>
      </c>
      <c r="I58" s="2205">
        <v>17</v>
      </c>
      <c r="J58" s="2205">
        <v>3</v>
      </c>
      <c r="K58" s="2205">
        <v>3</v>
      </c>
      <c r="L58" s="2205">
        <v>18</v>
      </c>
      <c r="M58" s="2205">
        <v>3</v>
      </c>
      <c r="N58" s="2205">
        <v>3</v>
      </c>
      <c r="O58" s="2205">
        <v>18</v>
      </c>
      <c r="P58" s="2206">
        <v>3</v>
      </c>
      <c r="Q58" s="2207">
        <v>101</v>
      </c>
      <c r="R58" s="2970"/>
      <c r="S58" s="2970"/>
      <c r="T58" s="2970"/>
      <c r="U58" s="2184" t="s">
        <v>1557</v>
      </c>
      <c r="V58" s="2205">
        <v>71</v>
      </c>
      <c r="W58" s="2205">
        <v>0</v>
      </c>
      <c r="X58" s="2205">
        <v>0</v>
      </c>
      <c r="Y58" s="2205">
        <v>6</v>
      </c>
      <c r="Z58" s="2205">
        <v>0</v>
      </c>
      <c r="AA58" s="2205">
        <v>0</v>
      </c>
      <c r="AB58" s="2205">
        <v>24</v>
      </c>
      <c r="AC58" s="2205">
        <v>0</v>
      </c>
      <c r="AD58" s="2205">
        <v>0</v>
      </c>
      <c r="AE58" s="2206">
        <v>0</v>
      </c>
      <c r="AF58" s="2207">
        <v>101</v>
      </c>
      <c r="AG58" s="2170" t="s">
        <v>1555</v>
      </c>
    </row>
    <row r="59" spans="1:33" ht="21" customHeight="1" thickTop="1">
      <c r="A59" s="2970"/>
      <c r="B59" s="2970"/>
      <c r="C59" s="2970"/>
      <c r="D59" s="2188" t="s">
        <v>1558</v>
      </c>
      <c r="E59" s="2195">
        <v>13</v>
      </c>
      <c r="F59" s="2195">
        <v>32</v>
      </c>
      <c r="G59" s="2195">
        <v>16</v>
      </c>
      <c r="H59" s="2195">
        <v>13</v>
      </c>
      <c r="I59" s="2195">
        <v>31</v>
      </c>
      <c r="J59" s="2195">
        <v>13</v>
      </c>
      <c r="K59" s="2195">
        <v>14</v>
      </c>
      <c r="L59" s="2195">
        <v>31</v>
      </c>
      <c r="M59" s="2195">
        <v>13</v>
      </c>
      <c r="N59" s="2195">
        <v>13</v>
      </c>
      <c r="O59" s="2195">
        <v>31</v>
      </c>
      <c r="P59" s="2195">
        <v>13</v>
      </c>
      <c r="Q59" s="2196">
        <v>233</v>
      </c>
      <c r="R59" s="2970"/>
      <c r="S59" s="2970"/>
      <c r="T59" s="2970"/>
      <c r="U59" s="2188" t="s">
        <v>1558</v>
      </c>
      <c r="V59" s="2195">
        <v>122</v>
      </c>
      <c r="W59" s="2195">
        <v>2</v>
      </c>
      <c r="X59" s="2195">
        <v>0</v>
      </c>
      <c r="Y59" s="2195">
        <v>72</v>
      </c>
      <c r="Z59" s="2195">
        <v>0</v>
      </c>
      <c r="AA59" s="2195">
        <v>0</v>
      </c>
      <c r="AB59" s="2195">
        <v>36</v>
      </c>
      <c r="AC59" s="2195">
        <v>1</v>
      </c>
      <c r="AD59" s="2195">
        <v>0</v>
      </c>
      <c r="AE59" s="2197">
        <v>0</v>
      </c>
      <c r="AF59" s="2196">
        <v>233</v>
      </c>
      <c r="AG59" s="2170" t="s">
        <v>1555</v>
      </c>
    </row>
    <row r="60" spans="1:33" ht="21" customHeight="1" thickBot="1">
      <c r="A60" s="2970"/>
      <c r="B60" s="2971"/>
      <c r="C60" s="2971"/>
      <c r="D60" s="2191" t="s">
        <v>1559</v>
      </c>
      <c r="E60" s="2198">
        <v>0</v>
      </c>
      <c r="F60" s="2198">
        <v>0</v>
      </c>
      <c r="G60" s="2198">
        <v>0</v>
      </c>
      <c r="H60" s="2198">
        <v>0</v>
      </c>
      <c r="I60" s="2198">
        <v>0</v>
      </c>
      <c r="J60" s="2198">
        <v>0</v>
      </c>
      <c r="K60" s="2198">
        <v>0</v>
      </c>
      <c r="L60" s="2198">
        <v>0</v>
      </c>
      <c r="M60" s="2198">
        <v>0</v>
      </c>
      <c r="N60" s="2198">
        <v>0</v>
      </c>
      <c r="O60" s="2198">
        <v>0</v>
      </c>
      <c r="P60" s="2199">
        <v>0</v>
      </c>
      <c r="Q60" s="2200">
        <v>0</v>
      </c>
      <c r="R60" s="2970"/>
      <c r="S60" s="2971"/>
      <c r="T60" s="2971"/>
      <c r="U60" s="2191" t="s">
        <v>1559</v>
      </c>
      <c r="V60" s="2198">
        <v>0</v>
      </c>
      <c r="W60" s="2198">
        <v>0</v>
      </c>
      <c r="X60" s="2198">
        <v>0</v>
      </c>
      <c r="Y60" s="2198">
        <v>0</v>
      </c>
      <c r="Z60" s="2198">
        <v>0</v>
      </c>
      <c r="AA60" s="2198">
        <v>0</v>
      </c>
      <c r="AB60" s="2198">
        <v>0</v>
      </c>
      <c r="AC60" s="2198">
        <v>0</v>
      </c>
      <c r="AD60" s="2198">
        <v>0</v>
      </c>
      <c r="AE60" s="2199">
        <v>0</v>
      </c>
      <c r="AF60" s="2200">
        <v>0</v>
      </c>
      <c r="AG60" s="2170" t="s">
        <v>1555</v>
      </c>
    </row>
    <row r="61" spans="1:33" ht="21" customHeight="1">
      <c r="A61" s="2970"/>
      <c r="B61" s="2972" t="s">
        <v>1563</v>
      </c>
      <c r="C61" s="2979" t="s">
        <v>1564</v>
      </c>
      <c r="D61" s="2201" t="s">
        <v>1554</v>
      </c>
      <c r="E61" s="2202">
        <v>0</v>
      </c>
      <c r="F61" s="2202">
        <v>5</v>
      </c>
      <c r="G61" s="2202">
        <v>5</v>
      </c>
      <c r="H61" s="2202">
        <v>6</v>
      </c>
      <c r="I61" s="2202">
        <v>5</v>
      </c>
      <c r="J61" s="2202">
        <v>3</v>
      </c>
      <c r="K61" s="2202">
        <v>1</v>
      </c>
      <c r="L61" s="2202">
        <v>0</v>
      </c>
      <c r="M61" s="2202">
        <v>0</v>
      </c>
      <c r="N61" s="2202">
        <v>3</v>
      </c>
      <c r="O61" s="2202">
        <v>0</v>
      </c>
      <c r="P61" s="2202">
        <v>1</v>
      </c>
      <c r="Q61" s="2196">
        <v>29</v>
      </c>
      <c r="R61" s="2970"/>
      <c r="S61" s="2972" t="s">
        <v>1563</v>
      </c>
      <c r="T61" s="2979" t="s">
        <v>1564</v>
      </c>
      <c r="U61" s="2201" t="s">
        <v>1554</v>
      </c>
      <c r="V61" s="2202">
        <v>9</v>
      </c>
      <c r="W61" s="2202">
        <v>0</v>
      </c>
      <c r="X61" s="2202">
        <v>1</v>
      </c>
      <c r="Y61" s="2202">
        <v>7</v>
      </c>
      <c r="Z61" s="2202">
        <v>0</v>
      </c>
      <c r="AA61" s="2202">
        <v>0</v>
      </c>
      <c r="AB61" s="2202">
        <v>4</v>
      </c>
      <c r="AC61" s="2202">
        <v>0</v>
      </c>
      <c r="AD61" s="2202">
        <v>0</v>
      </c>
      <c r="AE61" s="2203">
        <v>8</v>
      </c>
      <c r="AF61" s="2196">
        <v>29</v>
      </c>
      <c r="AG61" s="2170" t="s">
        <v>1555</v>
      </c>
    </row>
    <row r="62" spans="1:33" ht="21" customHeight="1">
      <c r="A62" s="2970"/>
      <c r="B62" s="2970"/>
      <c r="C62" s="2980"/>
      <c r="D62" s="2180" t="s">
        <v>1556</v>
      </c>
      <c r="E62" s="2202">
        <v>31</v>
      </c>
      <c r="F62" s="2202">
        <v>26</v>
      </c>
      <c r="G62" s="2202">
        <v>29</v>
      </c>
      <c r="H62" s="2202">
        <v>25</v>
      </c>
      <c r="I62" s="2202">
        <v>27</v>
      </c>
      <c r="J62" s="2202">
        <v>25</v>
      </c>
      <c r="K62" s="2202">
        <v>21</v>
      </c>
      <c r="L62" s="2202">
        <v>17</v>
      </c>
      <c r="M62" s="2202">
        <v>23</v>
      </c>
      <c r="N62" s="2202">
        <v>17</v>
      </c>
      <c r="O62" s="2202">
        <v>20</v>
      </c>
      <c r="P62" s="2202">
        <v>23</v>
      </c>
      <c r="Q62" s="2204">
        <v>284</v>
      </c>
      <c r="R62" s="2970"/>
      <c r="S62" s="2970"/>
      <c r="T62" s="2980"/>
      <c r="U62" s="2180" t="s">
        <v>1556</v>
      </c>
      <c r="V62" s="2221">
        <v>51</v>
      </c>
      <c r="W62" s="2222">
        <v>13</v>
      </c>
      <c r="X62" s="2222">
        <v>14</v>
      </c>
      <c r="Y62" s="2222">
        <v>62</v>
      </c>
      <c r="Z62" s="2222">
        <v>43</v>
      </c>
      <c r="AA62" s="2222">
        <v>5</v>
      </c>
      <c r="AB62" s="2222">
        <v>3</v>
      </c>
      <c r="AC62" s="2222">
        <v>10</v>
      </c>
      <c r="AD62" s="2222">
        <v>0</v>
      </c>
      <c r="AE62" s="2223">
        <v>83</v>
      </c>
      <c r="AF62" s="2204">
        <v>284</v>
      </c>
      <c r="AG62" s="2170" t="s">
        <v>1555</v>
      </c>
    </row>
    <row r="63" spans="1:33" ht="21" customHeight="1" thickBot="1">
      <c r="A63" s="2970"/>
      <c r="B63" s="2970"/>
      <c r="C63" s="2980"/>
      <c r="D63" s="2184" t="s">
        <v>1557</v>
      </c>
      <c r="E63" s="2213">
        <v>1</v>
      </c>
      <c r="F63" s="2214">
        <v>3</v>
      </c>
      <c r="G63" s="2214">
        <v>9</v>
      </c>
      <c r="H63" s="2214">
        <v>4</v>
      </c>
      <c r="I63" s="2214">
        <v>15</v>
      </c>
      <c r="J63" s="2214">
        <v>6</v>
      </c>
      <c r="K63" s="2214">
        <v>1</v>
      </c>
      <c r="L63" s="2214">
        <v>8</v>
      </c>
      <c r="M63" s="2214">
        <v>5</v>
      </c>
      <c r="N63" s="2214">
        <v>2</v>
      </c>
      <c r="O63" s="2214">
        <v>10</v>
      </c>
      <c r="P63" s="2215">
        <v>3</v>
      </c>
      <c r="Q63" s="2207">
        <v>67</v>
      </c>
      <c r="R63" s="2970"/>
      <c r="S63" s="2970"/>
      <c r="T63" s="2980"/>
      <c r="U63" s="2184" t="s">
        <v>1557</v>
      </c>
      <c r="V63" s="2224">
        <v>26</v>
      </c>
      <c r="W63" s="2225">
        <v>4</v>
      </c>
      <c r="X63" s="2225">
        <v>3</v>
      </c>
      <c r="Y63" s="2225">
        <v>18</v>
      </c>
      <c r="Z63" s="2225">
        <v>1</v>
      </c>
      <c r="AA63" s="2225">
        <v>1</v>
      </c>
      <c r="AB63" s="2225">
        <v>0</v>
      </c>
      <c r="AC63" s="2225">
        <v>0</v>
      </c>
      <c r="AD63" s="2225">
        <v>0</v>
      </c>
      <c r="AE63" s="2226">
        <v>14</v>
      </c>
      <c r="AF63" s="2216">
        <v>67</v>
      </c>
      <c r="AG63" s="2170" t="s">
        <v>1555</v>
      </c>
    </row>
    <row r="64" spans="1:33" ht="21" customHeight="1" thickTop="1">
      <c r="A64" s="2970"/>
      <c r="B64" s="2970"/>
      <c r="C64" s="2980"/>
      <c r="D64" s="2188" t="s">
        <v>1558</v>
      </c>
      <c r="E64" s="2237">
        <v>32</v>
      </c>
      <c r="F64" s="2238">
        <v>34</v>
      </c>
      <c r="G64" s="2238">
        <v>43</v>
      </c>
      <c r="H64" s="2238">
        <v>35</v>
      </c>
      <c r="I64" s="2238">
        <v>47</v>
      </c>
      <c r="J64" s="2238">
        <v>34</v>
      </c>
      <c r="K64" s="2238">
        <v>23</v>
      </c>
      <c r="L64" s="2238">
        <v>25</v>
      </c>
      <c r="M64" s="2238">
        <v>28</v>
      </c>
      <c r="N64" s="2238">
        <v>22</v>
      </c>
      <c r="O64" s="2238">
        <v>30</v>
      </c>
      <c r="P64" s="2239">
        <v>27</v>
      </c>
      <c r="Q64" s="2196">
        <v>380</v>
      </c>
      <c r="R64" s="2970"/>
      <c r="S64" s="2970"/>
      <c r="T64" s="2980"/>
      <c r="U64" s="2188" t="s">
        <v>1558</v>
      </c>
      <c r="V64" s="2202">
        <v>86</v>
      </c>
      <c r="W64" s="2202">
        <v>17</v>
      </c>
      <c r="X64" s="2202">
        <v>18</v>
      </c>
      <c r="Y64" s="2202">
        <v>87</v>
      </c>
      <c r="Z64" s="2202">
        <v>44</v>
      </c>
      <c r="AA64" s="2202">
        <v>6</v>
      </c>
      <c r="AB64" s="2202">
        <v>7</v>
      </c>
      <c r="AC64" s="2202">
        <v>10</v>
      </c>
      <c r="AD64" s="2202">
        <v>0</v>
      </c>
      <c r="AE64" s="2203">
        <v>105</v>
      </c>
      <c r="AF64" s="2240">
        <v>380</v>
      </c>
      <c r="AG64" s="2170" t="s">
        <v>1555</v>
      </c>
    </row>
    <row r="65" spans="1:34" ht="21" customHeight="1" thickBot="1">
      <c r="A65" s="2970"/>
      <c r="B65" s="2970"/>
      <c r="C65" s="2981"/>
      <c r="D65" s="2208" t="s">
        <v>1559</v>
      </c>
      <c r="E65" s="2241">
        <v>0</v>
      </c>
      <c r="F65" s="2242">
        <v>0</v>
      </c>
      <c r="G65" s="2242">
        <v>0</v>
      </c>
      <c r="H65" s="2242">
        <v>0</v>
      </c>
      <c r="I65" s="2242">
        <v>0</v>
      </c>
      <c r="J65" s="2242">
        <v>0</v>
      </c>
      <c r="K65" s="2242">
        <v>1</v>
      </c>
      <c r="L65" s="2242">
        <v>0</v>
      </c>
      <c r="M65" s="2242">
        <v>0</v>
      </c>
      <c r="N65" s="2242">
        <v>0</v>
      </c>
      <c r="O65" s="2242">
        <v>0</v>
      </c>
      <c r="P65" s="2243">
        <v>0</v>
      </c>
      <c r="Q65" s="2200">
        <v>1</v>
      </c>
      <c r="R65" s="2970"/>
      <c r="S65" s="2970"/>
      <c r="T65" s="2981"/>
      <c r="U65" s="2208" t="s">
        <v>1559</v>
      </c>
      <c r="V65" s="2218">
        <v>1</v>
      </c>
      <c r="W65" s="2198">
        <v>0</v>
      </c>
      <c r="X65" s="2198">
        <v>0</v>
      </c>
      <c r="Y65" s="2198">
        <v>0</v>
      </c>
      <c r="Z65" s="2198">
        <v>0</v>
      </c>
      <c r="AA65" s="2198">
        <v>0</v>
      </c>
      <c r="AB65" s="2198">
        <v>0</v>
      </c>
      <c r="AC65" s="2198">
        <v>0</v>
      </c>
      <c r="AD65" s="2198">
        <v>0</v>
      </c>
      <c r="AE65" s="2227">
        <v>0</v>
      </c>
      <c r="AF65" s="2200">
        <v>1</v>
      </c>
      <c r="AG65" s="2170" t="s">
        <v>1555</v>
      </c>
    </row>
    <row r="66" spans="1:34" ht="21" customHeight="1">
      <c r="A66" s="2970"/>
      <c r="B66" s="2970"/>
      <c r="C66" s="2969" t="s">
        <v>1565</v>
      </c>
      <c r="D66" s="2176" t="s">
        <v>1554</v>
      </c>
      <c r="E66" s="2202">
        <v>1</v>
      </c>
      <c r="F66" s="2202">
        <v>4</v>
      </c>
      <c r="G66" s="2202">
        <v>7</v>
      </c>
      <c r="H66" s="2202">
        <v>7</v>
      </c>
      <c r="I66" s="2202">
        <v>2</v>
      </c>
      <c r="J66" s="2202">
        <v>0</v>
      </c>
      <c r="K66" s="2202">
        <v>0</v>
      </c>
      <c r="L66" s="2202">
        <v>1</v>
      </c>
      <c r="M66" s="2202">
        <v>1</v>
      </c>
      <c r="N66" s="2202">
        <v>3</v>
      </c>
      <c r="O66" s="2202">
        <v>0</v>
      </c>
      <c r="P66" s="2202">
        <v>1</v>
      </c>
      <c r="Q66" s="2196">
        <v>27</v>
      </c>
      <c r="R66" s="2970"/>
      <c r="S66" s="2970"/>
      <c r="T66" s="2969" t="s">
        <v>1565</v>
      </c>
      <c r="U66" s="2176" t="s">
        <v>1554</v>
      </c>
      <c r="V66" s="2202">
        <v>8</v>
      </c>
      <c r="W66" s="2202">
        <v>0</v>
      </c>
      <c r="X66" s="2202">
        <v>0</v>
      </c>
      <c r="Y66" s="2202">
        <v>9</v>
      </c>
      <c r="Z66" s="2202">
        <v>0</v>
      </c>
      <c r="AA66" s="2202">
        <v>0</v>
      </c>
      <c r="AB66" s="2202">
        <v>0</v>
      </c>
      <c r="AC66" s="2202">
        <v>1</v>
      </c>
      <c r="AD66" s="2202">
        <v>0</v>
      </c>
      <c r="AE66" s="2203">
        <v>9</v>
      </c>
      <c r="AF66" s="2219">
        <v>27</v>
      </c>
      <c r="AG66" s="2170" t="s">
        <v>1555</v>
      </c>
    </row>
    <row r="67" spans="1:34" ht="21" customHeight="1">
      <c r="A67" s="2970"/>
      <c r="B67" s="2970"/>
      <c r="C67" s="2970"/>
      <c r="D67" s="2180" t="s">
        <v>1556</v>
      </c>
      <c r="E67" s="2202">
        <v>30</v>
      </c>
      <c r="F67" s="2202">
        <v>14</v>
      </c>
      <c r="G67" s="2202">
        <v>13</v>
      </c>
      <c r="H67" s="2202">
        <v>11</v>
      </c>
      <c r="I67" s="2202">
        <v>16</v>
      </c>
      <c r="J67" s="2202">
        <v>11</v>
      </c>
      <c r="K67" s="2202">
        <v>35</v>
      </c>
      <c r="L67" s="2202">
        <v>14</v>
      </c>
      <c r="M67" s="2202">
        <v>26</v>
      </c>
      <c r="N67" s="2202">
        <v>18</v>
      </c>
      <c r="O67" s="2202">
        <v>22</v>
      </c>
      <c r="P67" s="2202">
        <v>35</v>
      </c>
      <c r="Q67" s="2204">
        <v>245</v>
      </c>
      <c r="R67" s="2970"/>
      <c r="S67" s="2970"/>
      <c r="T67" s="2970"/>
      <c r="U67" s="2180" t="s">
        <v>1556</v>
      </c>
      <c r="V67" s="2221">
        <v>20</v>
      </c>
      <c r="W67" s="2222">
        <v>0</v>
      </c>
      <c r="X67" s="2222">
        <v>3</v>
      </c>
      <c r="Y67" s="2222">
        <v>60</v>
      </c>
      <c r="Z67" s="2222">
        <v>25</v>
      </c>
      <c r="AA67" s="2222">
        <v>59</v>
      </c>
      <c r="AB67" s="2222">
        <v>0</v>
      </c>
      <c r="AC67" s="2222">
        <v>10</v>
      </c>
      <c r="AD67" s="2222">
        <v>5</v>
      </c>
      <c r="AE67" s="2223">
        <v>63</v>
      </c>
      <c r="AF67" s="2204">
        <v>245</v>
      </c>
      <c r="AG67" s="2170" t="s">
        <v>1555</v>
      </c>
    </row>
    <row r="68" spans="1:34" ht="21" customHeight="1" thickBot="1">
      <c r="A68" s="2970"/>
      <c r="B68" s="2970"/>
      <c r="C68" s="2970"/>
      <c r="D68" s="2184" t="s">
        <v>1557</v>
      </c>
      <c r="E68" s="2213">
        <v>15</v>
      </c>
      <c r="F68" s="2214">
        <v>4</v>
      </c>
      <c r="G68" s="2214">
        <v>3</v>
      </c>
      <c r="H68" s="2214">
        <v>6</v>
      </c>
      <c r="I68" s="2214">
        <v>7</v>
      </c>
      <c r="J68" s="2214">
        <v>1</v>
      </c>
      <c r="K68" s="2214">
        <v>10</v>
      </c>
      <c r="L68" s="2214">
        <v>0</v>
      </c>
      <c r="M68" s="2214">
        <v>1</v>
      </c>
      <c r="N68" s="2214">
        <v>4</v>
      </c>
      <c r="O68" s="2214">
        <v>2</v>
      </c>
      <c r="P68" s="2215">
        <v>2</v>
      </c>
      <c r="Q68" s="2207">
        <v>55</v>
      </c>
      <c r="R68" s="2970"/>
      <c r="S68" s="2970"/>
      <c r="T68" s="2970"/>
      <c r="U68" s="2184" t="s">
        <v>1557</v>
      </c>
      <c r="V68" s="2224">
        <v>12</v>
      </c>
      <c r="W68" s="2225">
        <v>0</v>
      </c>
      <c r="X68" s="2225">
        <v>0</v>
      </c>
      <c r="Y68" s="2225">
        <v>0</v>
      </c>
      <c r="Z68" s="2225">
        <v>2</v>
      </c>
      <c r="AA68" s="2225">
        <v>32</v>
      </c>
      <c r="AB68" s="2225">
        <v>0</v>
      </c>
      <c r="AC68" s="2225">
        <v>0</v>
      </c>
      <c r="AD68" s="2225">
        <v>0</v>
      </c>
      <c r="AE68" s="2226">
        <v>9</v>
      </c>
      <c r="AF68" s="2216">
        <v>55</v>
      </c>
      <c r="AG68" s="2170" t="s">
        <v>1555</v>
      </c>
    </row>
    <row r="69" spans="1:34" ht="21" customHeight="1" thickTop="1">
      <c r="A69" s="2970"/>
      <c r="B69" s="2970"/>
      <c r="C69" s="2970"/>
      <c r="D69" s="2188" t="s">
        <v>1558</v>
      </c>
      <c r="E69" s="2202">
        <v>46</v>
      </c>
      <c r="F69" s="2202">
        <v>22</v>
      </c>
      <c r="G69" s="2202">
        <v>23</v>
      </c>
      <c r="H69" s="2202">
        <v>24</v>
      </c>
      <c r="I69" s="2202">
        <v>25</v>
      </c>
      <c r="J69" s="2202">
        <v>12</v>
      </c>
      <c r="K69" s="2202">
        <v>45</v>
      </c>
      <c r="L69" s="2202">
        <v>15</v>
      </c>
      <c r="M69" s="2202">
        <v>28</v>
      </c>
      <c r="N69" s="2202">
        <v>25</v>
      </c>
      <c r="O69" s="2202">
        <v>24</v>
      </c>
      <c r="P69" s="2202">
        <v>38</v>
      </c>
      <c r="Q69" s="2196">
        <v>327</v>
      </c>
      <c r="R69" s="2970"/>
      <c r="S69" s="2970"/>
      <c r="T69" s="2970"/>
      <c r="U69" s="2188" t="s">
        <v>1558</v>
      </c>
      <c r="V69" s="2244">
        <v>40</v>
      </c>
      <c r="W69" s="2202">
        <v>0</v>
      </c>
      <c r="X69" s="2202">
        <v>3</v>
      </c>
      <c r="Y69" s="2202">
        <v>69</v>
      </c>
      <c r="Z69" s="2202">
        <v>27</v>
      </c>
      <c r="AA69" s="2202">
        <v>91</v>
      </c>
      <c r="AB69" s="2202">
        <v>0</v>
      </c>
      <c r="AC69" s="2202">
        <v>11</v>
      </c>
      <c r="AD69" s="2202">
        <v>5</v>
      </c>
      <c r="AE69" s="2245">
        <v>81</v>
      </c>
      <c r="AF69" s="2240">
        <v>327</v>
      </c>
      <c r="AG69" s="2170" t="s">
        <v>1555</v>
      </c>
    </row>
    <row r="70" spans="1:34" ht="21" customHeight="1" thickBot="1">
      <c r="A70" s="2970"/>
      <c r="B70" s="2970"/>
      <c r="C70" s="2970"/>
      <c r="D70" s="2191" t="s">
        <v>1559</v>
      </c>
      <c r="E70" s="2218">
        <v>6</v>
      </c>
      <c r="F70" s="2198">
        <v>0</v>
      </c>
      <c r="G70" s="2198">
        <v>1</v>
      </c>
      <c r="H70" s="2198">
        <v>2</v>
      </c>
      <c r="I70" s="2198">
        <v>0</v>
      </c>
      <c r="J70" s="2198">
        <v>0</v>
      </c>
      <c r="K70" s="2198">
        <v>4</v>
      </c>
      <c r="L70" s="2198">
        <v>0</v>
      </c>
      <c r="M70" s="2198">
        <v>0</v>
      </c>
      <c r="N70" s="2198">
        <v>0</v>
      </c>
      <c r="O70" s="2198">
        <v>0</v>
      </c>
      <c r="P70" s="2227">
        <v>0</v>
      </c>
      <c r="Q70" s="2200">
        <v>13</v>
      </c>
      <c r="R70" s="2970"/>
      <c r="S70" s="2970"/>
      <c r="T70" s="2970"/>
      <c r="U70" s="2191" t="s">
        <v>1559</v>
      </c>
      <c r="V70" s="2241">
        <v>1</v>
      </c>
      <c r="W70" s="2242">
        <v>0</v>
      </c>
      <c r="X70" s="2242">
        <v>0</v>
      </c>
      <c r="Y70" s="2242">
        <v>0</v>
      </c>
      <c r="Z70" s="2242">
        <v>0</v>
      </c>
      <c r="AA70" s="2242">
        <v>11</v>
      </c>
      <c r="AB70" s="2242">
        <v>0</v>
      </c>
      <c r="AC70" s="2242">
        <v>0</v>
      </c>
      <c r="AD70" s="2242">
        <v>0</v>
      </c>
      <c r="AE70" s="2243">
        <v>1</v>
      </c>
      <c r="AF70" s="2200">
        <v>13</v>
      </c>
      <c r="AG70" s="2170" t="s">
        <v>1555</v>
      </c>
    </row>
    <row r="71" spans="1:34" ht="21" customHeight="1">
      <c r="A71" s="2970"/>
      <c r="B71" s="2973" t="s">
        <v>1568</v>
      </c>
      <c r="C71" s="2974"/>
      <c r="D71" s="2176" t="s">
        <v>1554</v>
      </c>
      <c r="E71" s="2202">
        <v>13</v>
      </c>
      <c r="F71" s="2202">
        <v>69</v>
      </c>
      <c r="G71" s="2202">
        <v>109</v>
      </c>
      <c r="H71" s="2202">
        <v>158</v>
      </c>
      <c r="I71" s="2202">
        <v>147</v>
      </c>
      <c r="J71" s="2202">
        <v>67</v>
      </c>
      <c r="K71" s="2202">
        <v>32</v>
      </c>
      <c r="L71" s="2202">
        <v>36</v>
      </c>
      <c r="M71" s="2202">
        <v>5</v>
      </c>
      <c r="N71" s="2202">
        <v>29</v>
      </c>
      <c r="O71" s="2202">
        <v>27</v>
      </c>
      <c r="P71" s="2203">
        <v>18</v>
      </c>
      <c r="Q71" s="2228">
        <v>710</v>
      </c>
      <c r="R71" s="2970"/>
      <c r="S71" s="2973" t="s">
        <v>1568</v>
      </c>
      <c r="T71" s="2974"/>
      <c r="U71" s="2176" t="s">
        <v>1554</v>
      </c>
      <c r="V71" s="2202">
        <v>119</v>
      </c>
      <c r="W71" s="2202">
        <v>19</v>
      </c>
      <c r="X71" s="2202">
        <v>81</v>
      </c>
      <c r="Y71" s="2202">
        <v>139</v>
      </c>
      <c r="Z71" s="2202">
        <v>77</v>
      </c>
      <c r="AA71" s="2202">
        <v>36</v>
      </c>
      <c r="AB71" s="2202">
        <v>130</v>
      </c>
      <c r="AC71" s="2202">
        <v>24</v>
      </c>
      <c r="AD71" s="2202">
        <v>32</v>
      </c>
      <c r="AE71" s="2203">
        <v>53</v>
      </c>
      <c r="AF71" s="2220">
        <v>710</v>
      </c>
      <c r="AG71" s="2170" t="s">
        <v>1555</v>
      </c>
    </row>
    <row r="72" spans="1:34" ht="21" customHeight="1">
      <c r="A72" s="2970"/>
      <c r="B72" s="2975"/>
      <c r="C72" s="2976"/>
      <c r="D72" s="2180" t="s">
        <v>1556</v>
      </c>
      <c r="E72" s="2202">
        <v>993</v>
      </c>
      <c r="F72" s="2202">
        <v>933</v>
      </c>
      <c r="G72" s="2202">
        <v>883</v>
      </c>
      <c r="H72" s="2202">
        <v>912</v>
      </c>
      <c r="I72" s="2202">
        <v>882</v>
      </c>
      <c r="J72" s="2202">
        <v>899</v>
      </c>
      <c r="K72" s="2202">
        <v>988</v>
      </c>
      <c r="L72" s="2202">
        <v>979</v>
      </c>
      <c r="M72" s="2202">
        <v>1010</v>
      </c>
      <c r="N72" s="2202">
        <v>977</v>
      </c>
      <c r="O72" s="2202">
        <v>988</v>
      </c>
      <c r="P72" s="2203">
        <v>1008</v>
      </c>
      <c r="Q72" s="2220">
        <v>11452</v>
      </c>
      <c r="R72" s="2970"/>
      <c r="S72" s="2975"/>
      <c r="T72" s="2976"/>
      <c r="U72" s="2180" t="s">
        <v>1556</v>
      </c>
      <c r="V72" s="2202">
        <v>2031</v>
      </c>
      <c r="W72" s="2202">
        <v>545</v>
      </c>
      <c r="X72" s="2202">
        <v>1155</v>
      </c>
      <c r="Y72" s="2202">
        <v>1193</v>
      </c>
      <c r="Z72" s="2202">
        <v>2208</v>
      </c>
      <c r="AA72" s="2202">
        <v>872</v>
      </c>
      <c r="AB72" s="2202">
        <v>857</v>
      </c>
      <c r="AC72" s="2202">
        <v>618</v>
      </c>
      <c r="AD72" s="2202">
        <v>841</v>
      </c>
      <c r="AE72" s="2203">
        <v>1132</v>
      </c>
      <c r="AF72" s="2220">
        <v>11452</v>
      </c>
      <c r="AG72" s="2170" t="s">
        <v>1555</v>
      </c>
    </row>
    <row r="73" spans="1:34" ht="21" customHeight="1" thickBot="1">
      <c r="A73" s="2970"/>
      <c r="B73" s="2975"/>
      <c r="C73" s="2976"/>
      <c r="D73" s="2184" t="s">
        <v>1557</v>
      </c>
      <c r="E73" s="2213">
        <v>287</v>
      </c>
      <c r="F73" s="2213">
        <v>333</v>
      </c>
      <c r="G73" s="2213">
        <v>309</v>
      </c>
      <c r="H73" s="2213">
        <v>265</v>
      </c>
      <c r="I73" s="2213">
        <v>220</v>
      </c>
      <c r="J73" s="2213">
        <v>164</v>
      </c>
      <c r="K73" s="2213">
        <v>282</v>
      </c>
      <c r="L73" s="2213">
        <v>303</v>
      </c>
      <c r="M73" s="2213">
        <v>254</v>
      </c>
      <c r="N73" s="2213">
        <v>310</v>
      </c>
      <c r="O73" s="2213">
        <v>322</v>
      </c>
      <c r="P73" s="2229">
        <v>222</v>
      </c>
      <c r="Q73" s="2219">
        <v>3271</v>
      </c>
      <c r="R73" s="2970"/>
      <c r="S73" s="2975"/>
      <c r="T73" s="2976"/>
      <c r="U73" s="2184" t="s">
        <v>1557</v>
      </c>
      <c r="V73" s="2246">
        <v>1513</v>
      </c>
      <c r="W73" s="2246">
        <v>161</v>
      </c>
      <c r="X73" s="2246">
        <v>199</v>
      </c>
      <c r="Y73" s="2246">
        <v>86</v>
      </c>
      <c r="Z73" s="2246">
        <v>64</v>
      </c>
      <c r="AA73" s="2246">
        <v>353</v>
      </c>
      <c r="AB73" s="2246">
        <v>373</v>
      </c>
      <c r="AC73" s="2246">
        <v>3</v>
      </c>
      <c r="AD73" s="2246">
        <v>154</v>
      </c>
      <c r="AE73" s="2247">
        <v>365</v>
      </c>
      <c r="AF73" s="2187">
        <v>3271</v>
      </c>
      <c r="AG73" s="2170" t="s">
        <v>1555</v>
      </c>
    </row>
    <row r="74" spans="1:34" ht="21" customHeight="1" thickTop="1">
      <c r="A74" s="2970"/>
      <c r="B74" s="2975"/>
      <c r="C74" s="2976"/>
      <c r="D74" s="2188" t="s">
        <v>1558</v>
      </c>
      <c r="E74" s="2189">
        <v>1293</v>
      </c>
      <c r="F74" s="2189">
        <v>1335</v>
      </c>
      <c r="G74" s="2189">
        <v>1301</v>
      </c>
      <c r="H74" s="2189">
        <v>1335</v>
      </c>
      <c r="I74" s="2189">
        <v>1249</v>
      </c>
      <c r="J74" s="2189">
        <v>1130</v>
      </c>
      <c r="K74" s="2189">
        <v>1302</v>
      </c>
      <c r="L74" s="2189">
        <v>1318</v>
      </c>
      <c r="M74" s="2189">
        <v>1269</v>
      </c>
      <c r="N74" s="2189">
        <v>1316</v>
      </c>
      <c r="O74" s="2189">
        <v>1337</v>
      </c>
      <c r="P74" s="2189">
        <v>1248</v>
      </c>
      <c r="Q74" s="2230">
        <v>15433</v>
      </c>
      <c r="R74" s="2970"/>
      <c r="S74" s="2975"/>
      <c r="T74" s="2976"/>
      <c r="U74" s="2188" t="s">
        <v>1558</v>
      </c>
      <c r="V74" s="2189">
        <v>3663</v>
      </c>
      <c r="W74" s="2181">
        <v>725</v>
      </c>
      <c r="X74" s="2181">
        <v>1435</v>
      </c>
      <c r="Y74" s="2181">
        <v>1418</v>
      </c>
      <c r="Z74" s="2181">
        <v>2349</v>
      </c>
      <c r="AA74" s="2181">
        <v>1261</v>
      </c>
      <c r="AB74" s="2181">
        <v>1360</v>
      </c>
      <c r="AC74" s="2181">
        <v>645</v>
      </c>
      <c r="AD74" s="2181">
        <v>1027</v>
      </c>
      <c r="AE74" s="2182">
        <v>1550</v>
      </c>
      <c r="AF74" s="2248">
        <v>15433</v>
      </c>
      <c r="AG74" s="2170" t="s">
        <v>1555</v>
      </c>
    </row>
    <row r="75" spans="1:34" ht="21" customHeight="1" thickBot="1">
      <c r="A75" s="2971"/>
      <c r="B75" s="2977"/>
      <c r="C75" s="2978"/>
      <c r="D75" s="2191" t="s">
        <v>1559</v>
      </c>
      <c r="E75" s="2233">
        <v>15</v>
      </c>
      <c r="F75" s="2233">
        <v>1</v>
      </c>
      <c r="G75" s="2233">
        <v>7</v>
      </c>
      <c r="H75" s="2233">
        <v>19</v>
      </c>
      <c r="I75" s="2233">
        <v>13</v>
      </c>
      <c r="J75" s="2233">
        <v>3</v>
      </c>
      <c r="K75" s="2233">
        <v>11</v>
      </c>
      <c r="L75" s="2233">
        <v>2</v>
      </c>
      <c r="M75" s="2233">
        <v>3</v>
      </c>
      <c r="N75" s="2233">
        <v>4</v>
      </c>
      <c r="O75" s="2233">
        <v>2</v>
      </c>
      <c r="P75" s="2249">
        <v>2</v>
      </c>
      <c r="Q75" s="2234">
        <v>82</v>
      </c>
      <c r="R75" s="2971"/>
      <c r="S75" s="2977"/>
      <c r="T75" s="2978"/>
      <c r="U75" s="2191" t="s">
        <v>1559</v>
      </c>
      <c r="V75" s="2233">
        <v>5</v>
      </c>
      <c r="W75" s="2233">
        <v>5</v>
      </c>
      <c r="X75" s="2233">
        <v>0</v>
      </c>
      <c r="Y75" s="2233">
        <v>2</v>
      </c>
      <c r="Z75" s="2233">
        <v>38</v>
      </c>
      <c r="AA75" s="2233">
        <v>22</v>
      </c>
      <c r="AB75" s="2233">
        <v>1</v>
      </c>
      <c r="AC75" s="2233">
        <v>3</v>
      </c>
      <c r="AD75" s="2233">
        <v>1</v>
      </c>
      <c r="AE75" s="2249">
        <v>5</v>
      </c>
      <c r="AF75" s="2194">
        <v>82</v>
      </c>
      <c r="AG75" s="2170" t="s">
        <v>1555</v>
      </c>
      <c r="AH75" s="2250"/>
    </row>
    <row r="76" spans="1:34" ht="16.5" customHeight="1">
      <c r="A76" s="2983" t="s">
        <v>1569</v>
      </c>
      <c r="B76" s="2983"/>
      <c r="C76" s="2983"/>
      <c r="D76" s="2983"/>
      <c r="E76" s="2985" t="s">
        <v>1570</v>
      </c>
      <c r="F76" s="2985"/>
      <c r="G76" s="2985"/>
      <c r="H76" s="2985"/>
      <c r="I76" s="2985"/>
      <c r="J76" s="2985"/>
      <c r="K76" s="2985"/>
      <c r="L76" s="2985"/>
      <c r="M76" s="2985"/>
      <c r="N76" s="2985"/>
      <c r="O76" s="2985"/>
      <c r="P76" s="2985"/>
      <c r="Q76" s="2985"/>
      <c r="R76" s="2983" t="s">
        <v>1569</v>
      </c>
      <c r="S76" s="2983"/>
      <c r="T76" s="2983"/>
      <c r="U76" s="2983"/>
      <c r="V76" s="2985" t="s">
        <v>1570</v>
      </c>
      <c r="W76" s="2985"/>
      <c r="X76" s="2985"/>
      <c r="Y76" s="2985"/>
      <c r="Z76" s="2985"/>
      <c r="AA76" s="2985"/>
      <c r="AB76" s="2985"/>
      <c r="AC76" s="2985"/>
      <c r="AD76" s="2985"/>
      <c r="AE76" s="2985"/>
      <c r="AF76" s="2985"/>
      <c r="AG76" s="2986"/>
      <c r="AH76" s="2986"/>
    </row>
    <row r="77" spans="1:34" ht="16.5" customHeight="1">
      <c r="A77" s="2984"/>
      <c r="B77" s="2984"/>
      <c r="C77" s="2984"/>
      <c r="D77" s="2984"/>
      <c r="E77" s="2982" t="s">
        <v>1571</v>
      </c>
      <c r="F77" s="2982"/>
      <c r="G77" s="2982"/>
      <c r="H77" s="2982"/>
      <c r="I77" s="2982"/>
      <c r="J77" s="2982"/>
      <c r="K77" s="2982"/>
      <c r="L77" s="2982"/>
      <c r="M77" s="2982"/>
      <c r="N77" s="2982"/>
      <c r="O77" s="2982"/>
      <c r="P77" s="2982"/>
      <c r="Q77" s="2982"/>
      <c r="R77" s="2984"/>
      <c r="S77" s="2984"/>
      <c r="T77" s="2984"/>
      <c r="U77" s="2984"/>
      <c r="V77" s="2982" t="s">
        <v>1571</v>
      </c>
      <c r="W77" s="2982"/>
      <c r="X77" s="2982"/>
      <c r="Y77" s="2982"/>
      <c r="Z77" s="2982"/>
      <c r="AA77" s="2982"/>
      <c r="AB77" s="2982"/>
      <c r="AC77" s="2982"/>
      <c r="AD77" s="2982"/>
      <c r="AE77" s="2982"/>
      <c r="AF77" s="2982"/>
      <c r="AG77" s="2982"/>
      <c r="AH77" s="2982"/>
    </row>
    <row r="78" spans="1:34" ht="16.5" customHeight="1">
      <c r="A78" s="2984"/>
      <c r="B78" s="2984"/>
      <c r="C78" s="2984"/>
      <c r="D78" s="2984"/>
      <c r="E78" s="2982" t="s">
        <v>1572</v>
      </c>
      <c r="F78" s="2982"/>
      <c r="G78" s="2982"/>
      <c r="H78" s="2982"/>
      <c r="I78" s="2982"/>
      <c r="J78" s="2982"/>
      <c r="K78" s="2982"/>
      <c r="L78" s="2982"/>
      <c r="M78" s="2982"/>
      <c r="N78" s="2982"/>
      <c r="O78" s="2982"/>
      <c r="P78" s="2982"/>
      <c r="Q78" s="2982"/>
      <c r="R78" s="2984"/>
      <c r="S78" s="2984"/>
      <c r="T78" s="2984"/>
      <c r="U78" s="2984"/>
      <c r="V78" s="2982" t="s">
        <v>1572</v>
      </c>
      <c r="W78" s="2982"/>
      <c r="X78" s="2982"/>
      <c r="Y78" s="2982"/>
      <c r="Z78" s="2982"/>
      <c r="AA78" s="2982"/>
      <c r="AB78" s="2982"/>
      <c r="AC78" s="2982"/>
      <c r="AD78" s="2982"/>
      <c r="AE78" s="2982"/>
      <c r="AF78" s="2982"/>
      <c r="AG78" s="2982"/>
      <c r="AH78" s="2982"/>
    </row>
    <row r="79" spans="1:34" ht="16.5" customHeight="1">
      <c r="A79" s="2984"/>
      <c r="B79" s="2984"/>
      <c r="C79" s="2984"/>
      <c r="D79" s="2984"/>
      <c r="E79" s="2982" t="s">
        <v>1573</v>
      </c>
      <c r="F79" s="2982"/>
      <c r="G79" s="2982"/>
      <c r="H79" s="2982"/>
      <c r="I79" s="2982"/>
      <c r="J79" s="2982"/>
      <c r="K79" s="2982"/>
      <c r="L79" s="2982"/>
      <c r="M79" s="2982"/>
      <c r="N79" s="2982"/>
      <c r="O79" s="2982"/>
      <c r="P79" s="2982"/>
      <c r="Q79" s="2982"/>
      <c r="R79" s="2984"/>
      <c r="S79" s="2984"/>
      <c r="T79" s="2984"/>
      <c r="U79" s="2984"/>
      <c r="V79" s="2982" t="s">
        <v>1573</v>
      </c>
      <c r="W79" s="2982"/>
      <c r="X79" s="2982"/>
      <c r="Y79" s="2982"/>
      <c r="Z79" s="2982"/>
      <c r="AA79" s="2982"/>
      <c r="AB79" s="2982"/>
      <c r="AC79" s="2982"/>
      <c r="AD79" s="2982"/>
      <c r="AE79" s="2982"/>
      <c r="AF79" s="2982"/>
      <c r="AG79" s="2982"/>
      <c r="AH79" s="2982"/>
    </row>
  </sheetData>
  <mergeCells count="53">
    <mergeCell ref="E78:Q78"/>
    <mergeCell ref="V78:AH78"/>
    <mergeCell ref="E79:Q79"/>
    <mergeCell ref="V79:AH79"/>
    <mergeCell ref="T66:T70"/>
    <mergeCell ref="B71:C75"/>
    <mergeCell ref="S71:T75"/>
    <mergeCell ref="A76:D79"/>
    <mergeCell ref="E76:Q76"/>
    <mergeCell ref="R76:U79"/>
    <mergeCell ref="B61:B70"/>
    <mergeCell ref="C61:C65"/>
    <mergeCell ref="S61:S70"/>
    <mergeCell ref="T61:T65"/>
    <mergeCell ref="C66:C70"/>
    <mergeCell ref="V76:AH76"/>
    <mergeCell ref="E77:Q77"/>
    <mergeCell ref="V77:AH77"/>
    <mergeCell ref="B26:B35"/>
    <mergeCell ref="C26:C30"/>
    <mergeCell ref="S26:S35"/>
    <mergeCell ref="T26:T30"/>
    <mergeCell ref="C31:C35"/>
    <mergeCell ref="B36:C40"/>
    <mergeCell ref="S36:T40"/>
    <mergeCell ref="A41:A75"/>
    <mergeCell ref="B41:B60"/>
    <mergeCell ref="C41:C45"/>
    <mergeCell ref="R41:R75"/>
    <mergeCell ref="S41:S60"/>
    <mergeCell ref="T41:T45"/>
    <mergeCell ref="C46:C50"/>
    <mergeCell ref="T46:T50"/>
    <mergeCell ref="C51:C55"/>
    <mergeCell ref="T51:T55"/>
    <mergeCell ref="C56:C60"/>
    <mergeCell ref="T56:T60"/>
    <mergeCell ref="B2:Q2"/>
    <mergeCell ref="A5:D5"/>
    <mergeCell ref="R5:U5"/>
    <mergeCell ref="A6:A40"/>
    <mergeCell ref="B6:B25"/>
    <mergeCell ref="C6:C10"/>
    <mergeCell ref="R6:R40"/>
    <mergeCell ref="S6:S25"/>
    <mergeCell ref="T6:T10"/>
    <mergeCell ref="C11:C15"/>
    <mergeCell ref="T11:T15"/>
    <mergeCell ref="C16:C20"/>
    <mergeCell ref="T16:T20"/>
    <mergeCell ref="C21:C25"/>
    <mergeCell ref="T21:T25"/>
    <mergeCell ref="T31:T35"/>
  </mergeCells>
  <phoneticPr fontId="4"/>
  <printOptions horizontalCentered="1"/>
  <pageMargins left="0.98425196850393704" right="0.59055118110236227" top="0.75" bottom="0.31496062992125984" header="0" footer="0"/>
  <pageSetup paperSize="9" scale="48" orientation="portrait" r:id="rId1"/>
  <headerFooter alignWithMargins="0"/>
  <colBreaks count="1" manualBreakCount="1">
    <brk id="17" max="7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view="pageBreakPreview" zoomScale="85" zoomScaleNormal="100" zoomScaleSheetLayoutView="85" workbookViewId="0">
      <selection activeCell="H6" sqref="H6"/>
    </sheetView>
  </sheetViews>
  <sheetFormatPr defaultRowHeight="14.25"/>
  <cols>
    <col min="1" max="6" width="14" style="2252" customWidth="1"/>
    <col min="7" max="16384" width="9" style="2252"/>
  </cols>
  <sheetData>
    <row r="1" spans="1:6" ht="18" customHeight="1">
      <c r="A1" s="2251" t="s">
        <v>1574</v>
      </c>
    </row>
    <row r="2" spans="1:6" ht="120" customHeight="1">
      <c r="A2" s="2987" t="s">
        <v>1575</v>
      </c>
      <c r="B2" s="2988"/>
      <c r="C2" s="2988"/>
      <c r="D2" s="2988"/>
      <c r="E2" s="2988"/>
      <c r="F2" s="2988"/>
    </row>
    <row r="3" spans="1:6" ht="22.5" customHeight="1">
      <c r="A3" s="2253"/>
      <c r="B3" s="2254"/>
      <c r="C3" s="2254"/>
      <c r="D3" s="2254"/>
      <c r="E3" s="2255"/>
    </row>
    <row r="4" spans="1:6" ht="60" customHeight="1">
      <c r="A4" s="2256" t="s">
        <v>781</v>
      </c>
      <c r="B4" s="2257" t="s">
        <v>1576</v>
      </c>
      <c r="C4" s="2257" t="s">
        <v>1577</v>
      </c>
      <c r="D4" s="2257" t="s">
        <v>1578</v>
      </c>
      <c r="E4" s="2257" t="s">
        <v>1579</v>
      </c>
      <c r="F4" s="2257" t="s">
        <v>1580</v>
      </c>
    </row>
    <row r="5" spans="1:6" ht="33.75" customHeight="1">
      <c r="A5" s="2256" t="s">
        <v>494</v>
      </c>
      <c r="B5" s="2258">
        <v>307</v>
      </c>
      <c r="C5" s="2258">
        <v>283</v>
      </c>
      <c r="D5" s="2259">
        <f t="shared" ref="D5:D14" si="0">C5/B5*100</f>
        <v>92.182410423452765</v>
      </c>
      <c r="E5" s="2258">
        <v>112</v>
      </c>
      <c r="F5" s="2259">
        <f t="shared" ref="F5:F13" si="1">E5/C5*100</f>
        <v>39.57597173144876</v>
      </c>
    </row>
    <row r="6" spans="1:6" ht="33.75" customHeight="1">
      <c r="A6" s="2256" t="s">
        <v>697</v>
      </c>
      <c r="B6" s="2258">
        <v>229</v>
      </c>
      <c r="C6" s="2258">
        <v>170</v>
      </c>
      <c r="D6" s="2259">
        <f t="shared" si="0"/>
        <v>74.235807860262</v>
      </c>
      <c r="E6" s="2258">
        <v>74</v>
      </c>
      <c r="F6" s="2259">
        <f t="shared" si="1"/>
        <v>43.529411764705884</v>
      </c>
    </row>
    <row r="7" spans="1:6" ht="33.75" customHeight="1">
      <c r="A7" s="2256" t="s">
        <v>705</v>
      </c>
      <c r="B7" s="2258">
        <v>264</v>
      </c>
      <c r="C7" s="2258">
        <v>220</v>
      </c>
      <c r="D7" s="2259">
        <f t="shared" si="0"/>
        <v>83.333333333333343</v>
      </c>
      <c r="E7" s="2258">
        <v>79</v>
      </c>
      <c r="F7" s="2259">
        <f t="shared" si="1"/>
        <v>35.909090909090907</v>
      </c>
    </row>
    <row r="8" spans="1:6" ht="33.75" customHeight="1">
      <c r="A8" s="2256" t="s">
        <v>500</v>
      </c>
      <c r="B8" s="2258">
        <v>117</v>
      </c>
      <c r="C8" s="2258">
        <v>105</v>
      </c>
      <c r="D8" s="2259">
        <f t="shared" si="0"/>
        <v>89.743589743589752</v>
      </c>
      <c r="E8" s="2258">
        <v>39</v>
      </c>
      <c r="F8" s="2259">
        <f t="shared" si="1"/>
        <v>37.142857142857146</v>
      </c>
    </row>
    <row r="9" spans="1:6" ht="33.75" customHeight="1">
      <c r="A9" s="2256" t="s">
        <v>735</v>
      </c>
      <c r="B9" s="2258">
        <v>88</v>
      </c>
      <c r="C9" s="2258">
        <v>71</v>
      </c>
      <c r="D9" s="2259">
        <f t="shared" si="0"/>
        <v>80.681818181818173</v>
      </c>
      <c r="E9" s="2258">
        <v>25</v>
      </c>
      <c r="F9" s="2259">
        <f t="shared" si="1"/>
        <v>35.2112676056338</v>
      </c>
    </row>
    <row r="10" spans="1:6" ht="33.75" customHeight="1">
      <c r="A10" s="2256" t="s">
        <v>743</v>
      </c>
      <c r="B10" s="2258">
        <v>21</v>
      </c>
      <c r="C10" s="2258">
        <v>19</v>
      </c>
      <c r="D10" s="2259">
        <f t="shared" si="0"/>
        <v>90.476190476190482</v>
      </c>
      <c r="E10" s="2258">
        <v>10</v>
      </c>
      <c r="F10" s="2259">
        <f t="shared" si="1"/>
        <v>52.631578947368418</v>
      </c>
    </row>
    <row r="11" spans="1:6" ht="33.75" customHeight="1">
      <c r="A11" s="2256" t="s">
        <v>503</v>
      </c>
      <c r="B11" s="2258">
        <v>437</v>
      </c>
      <c r="C11" s="2258">
        <v>371</v>
      </c>
      <c r="D11" s="2259">
        <f t="shared" si="0"/>
        <v>84.897025171624719</v>
      </c>
      <c r="E11" s="2258">
        <v>135</v>
      </c>
      <c r="F11" s="2259">
        <f>E11/C11*100</f>
        <v>36.388140161725069</v>
      </c>
    </row>
    <row r="12" spans="1:6" ht="33.75" customHeight="1">
      <c r="A12" s="2256" t="s">
        <v>507</v>
      </c>
      <c r="B12" s="2258">
        <v>54</v>
      </c>
      <c r="C12" s="2258">
        <v>37</v>
      </c>
      <c r="D12" s="2259">
        <f t="shared" si="0"/>
        <v>68.518518518518519</v>
      </c>
      <c r="E12" s="2258">
        <v>14</v>
      </c>
      <c r="F12" s="2259">
        <f t="shared" si="1"/>
        <v>37.837837837837839</v>
      </c>
    </row>
    <row r="13" spans="1:6" ht="33.75" customHeight="1">
      <c r="A13" s="2256" t="s">
        <v>762</v>
      </c>
      <c r="B13" s="2258">
        <v>677</v>
      </c>
      <c r="C13" s="2258">
        <v>519</v>
      </c>
      <c r="D13" s="2259">
        <f t="shared" si="0"/>
        <v>76.66174298375185</v>
      </c>
      <c r="E13" s="2258">
        <v>214</v>
      </c>
      <c r="F13" s="2259">
        <f t="shared" si="1"/>
        <v>41.23314065510597</v>
      </c>
    </row>
    <row r="14" spans="1:6" ht="33.75" customHeight="1">
      <c r="A14" s="2260" t="s">
        <v>772</v>
      </c>
      <c r="B14" s="2258">
        <v>74</v>
      </c>
      <c r="C14" s="2258">
        <v>60</v>
      </c>
      <c r="D14" s="2259">
        <f t="shared" si="0"/>
        <v>81.081081081081081</v>
      </c>
      <c r="E14" s="2258">
        <v>22</v>
      </c>
      <c r="F14" s="2259">
        <f>E14/C14*100</f>
        <v>36.666666666666664</v>
      </c>
    </row>
    <row r="15" spans="1:6" ht="33.75" customHeight="1">
      <c r="A15" s="2256" t="s">
        <v>1581</v>
      </c>
      <c r="B15" s="2261">
        <f>SUM(B5:B14)</f>
        <v>2268</v>
      </c>
      <c r="C15" s="2261">
        <f>SUM(C5:C14)</f>
        <v>1855</v>
      </c>
      <c r="D15" s="2262">
        <f>C15/B15*100</f>
        <v>81.790123456790127</v>
      </c>
      <c r="E15" s="2261">
        <f>SUM(E5:E14)</f>
        <v>724</v>
      </c>
      <c r="F15" s="2262">
        <f>E15/C15*100</f>
        <v>39.029649595687331</v>
      </c>
    </row>
    <row r="16" spans="1:6" ht="33.75" customHeight="1">
      <c r="A16" s="2989" t="s">
        <v>1582</v>
      </c>
      <c r="B16" s="2989"/>
      <c r="C16" s="2989"/>
      <c r="D16" s="2989"/>
      <c r="E16" s="2989"/>
      <c r="F16" s="2989"/>
    </row>
    <row r="17" spans="1:9" ht="33.75" customHeight="1">
      <c r="A17" s="2263" t="s">
        <v>1583</v>
      </c>
    </row>
    <row r="18" spans="1:9" ht="33.75" customHeight="1">
      <c r="A18" s="2256" t="s">
        <v>1584</v>
      </c>
      <c r="B18" s="2258">
        <v>1840</v>
      </c>
      <c r="C18" s="2258">
        <v>1493</v>
      </c>
      <c r="D18" s="2259">
        <v>84.983127109111351</v>
      </c>
      <c r="E18" s="2258">
        <v>575</v>
      </c>
      <c r="F18" s="2259">
        <f>E18/C18*100</f>
        <v>38.513060951105153</v>
      </c>
    </row>
    <row r="19" spans="1:9" ht="33.75" customHeight="1">
      <c r="A19" s="2256" t="s">
        <v>1585</v>
      </c>
      <c r="B19" s="2258">
        <v>428</v>
      </c>
      <c r="C19" s="2258">
        <v>362</v>
      </c>
      <c r="D19" s="2259">
        <f>C19/B19*100</f>
        <v>84.579439252336456</v>
      </c>
      <c r="E19" s="2258">
        <v>149</v>
      </c>
      <c r="F19" s="2259">
        <f>E19/C19*100</f>
        <v>41.160220994475139</v>
      </c>
      <c r="I19" s="2264"/>
    </row>
    <row r="20" spans="1:9" ht="27" customHeight="1"/>
  </sheetData>
  <mergeCells count="2">
    <mergeCell ref="A2:F2"/>
    <mergeCell ref="A16:F16"/>
  </mergeCells>
  <phoneticPr fontId="4"/>
  <printOptions horizontalCentered="1"/>
  <pageMargins left="0.98425196850393704" right="0.59055118110236227" top="0.78740157480314965" bottom="0.78740157480314965" header="0" footer="0"/>
  <pageSetup paperSize="9"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76"/>
  <sheetViews>
    <sheetView view="pageBreakPreview" topLeftCell="F1" zoomScaleNormal="100" zoomScaleSheetLayoutView="100" workbookViewId="0">
      <selection activeCell="I31" sqref="I31"/>
    </sheetView>
  </sheetViews>
  <sheetFormatPr defaultRowHeight="13.5"/>
  <cols>
    <col min="1" max="1" width="24.75" style="2266" customWidth="1"/>
    <col min="2" max="2" width="29.75" style="2266" customWidth="1"/>
    <col min="3" max="3" width="3.75" style="2266" customWidth="1"/>
    <col min="4" max="4" width="15.5" style="2266" customWidth="1"/>
    <col min="5" max="5" width="19.875" style="2266" customWidth="1"/>
    <col min="6" max="6" width="1.75" style="2266" customWidth="1"/>
    <col min="7" max="7" width="4.625" customWidth="1"/>
    <col min="8" max="8" width="28.625" style="20" customWidth="1"/>
    <col min="9" max="9" width="57.625" customWidth="1"/>
    <col min="10" max="10" width="9.75" customWidth="1"/>
    <col min="11" max="11" width="0.875" style="2268" customWidth="1"/>
    <col min="12" max="12" width="4.625" customWidth="1"/>
    <col min="13" max="13" width="28.375" customWidth="1"/>
    <col min="14" max="14" width="57.625" customWidth="1"/>
    <col min="15" max="15" width="9.5" customWidth="1"/>
    <col min="16" max="16" width="21.125" style="2266" customWidth="1"/>
    <col min="17" max="17" width="49.625" style="2266" customWidth="1"/>
    <col min="18" max="18" width="11.75" style="2266" customWidth="1"/>
    <col min="19" max="256" width="9" style="2266"/>
    <col min="257" max="257" width="24.75" style="2266" customWidth="1"/>
    <col min="258" max="258" width="29.75" style="2266" customWidth="1"/>
    <col min="259" max="259" width="3.75" style="2266" customWidth="1"/>
    <col min="260" max="260" width="15.5" style="2266" customWidth="1"/>
    <col min="261" max="261" width="19.875" style="2266" customWidth="1"/>
    <col min="262" max="262" width="1.75" style="2266" customWidth="1"/>
    <col min="263" max="263" width="4.625" style="2266" customWidth="1"/>
    <col min="264" max="264" width="28.625" style="2266" customWidth="1"/>
    <col min="265" max="265" width="57.625" style="2266" customWidth="1"/>
    <col min="266" max="266" width="9.75" style="2266" customWidth="1"/>
    <col min="267" max="267" width="0.875" style="2266" customWidth="1"/>
    <col min="268" max="268" width="4.625" style="2266" customWidth="1"/>
    <col min="269" max="269" width="28.375" style="2266" customWidth="1"/>
    <col min="270" max="270" width="57.625" style="2266" customWidth="1"/>
    <col min="271" max="271" width="9.5" style="2266" customWidth="1"/>
    <col min="272" max="272" width="21.125" style="2266" customWidth="1"/>
    <col min="273" max="273" width="49.625" style="2266" customWidth="1"/>
    <col min="274" max="274" width="11.75" style="2266" customWidth="1"/>
    <col min="275" max="512" width="9" style="2266"/>
    <col min="513" max="513" width="24.75" style="2266" customWidth="1"/>
    <col min="514" max="514" width="29.75" style="2266" customWidth="1"/>
    <col min="515" max="515" width="3.75" style="2266" customWidth="1"/>
    <col min="516" max="516" width="15.5" style="2266" customWidth="1"/>
    <col min="517" max="517" width="19.875" style="2266" customWidth="1"/>
    <col min="518" max="518" width="1.75" style="2266" customWidth="1"/>
    <col min="519" max="519" width="4.625" style="2266" customWidth="1"/>
    <col min="520" max="520" width="28.625" style="2266" customWidth="1"/>
    <col min="521" max="521" width="57.625" style="2266" customWidth="1"/>
    <col min="522" max="522" width="9.75" style="2266" customWidth="1"/>
    <col min="523" max="523" width="0.875" style="2266" customWidth="1"/>
    <col min="524" max="524" width="4.625" style="2266" customWidth="1"/>
    <col min="525" max="525" width="28.375" style="2266" customWidth="1"/>
    <col min="526" max="526" width="57.625" style="2266" customWidth="1"/>
    <col min="527" max="527" width="9.5" style="2266" customWidth="1"/>
    <col min="528" max="528" width="21.125" style="2266" customWidth="1"/>
    <col min="529" max="529" width="49.625" style="2266" customWidth="1"/>
    <col min="530" max="530" width="11.75" style="2266" customWidth="1"/>
    <col min="531" max="768" width="9" style="2266"/>
    <col min="769" max="769" width="24.75" style="2266" customWidth="1"/>
    <col min="770" max="770" width="29.75" style="2266" customWidth="1"/>
    <col min="771" max="771" width="3.75" style="2266" customWidth="1"/>
    <col min="772" max="772" width="15.5" style="2266" customWidth="1"/>
    <col min="773" max="773" width="19.875" style="2266" customWidth="1"/>
    <col min="774" max="774" width="1.75" style="2266" customWidth="1"/>
    <col min="775" max="775" width="4.625" style="2266" customWidth="1"/>
    <col min="776" max="776" width="28.625" style="2266" customWidth="1"/>
    <col min="777" max="777" width="57.625" style="2266" customWidth="1"/>
    <col min="778" max="778" width="9.75" style="2266" customWidth="1"/>
    <col min="779" max="779" width="0.875" style="2266" customWidth="1"/>
    <col min="780" max="780" width="4.625" style="2266" customWidth="1"/>
    <col min="781" max="781" width="28.375" style="2266" customWidth="1"/>
    <col min="782" max="782" width="57.625" style="2266" customWidth="1"/>
    <col min="783" max="783" width="9.5" style="2266" customWidth="1"/>
    <col min="784" max="784" width="21.125" style="2266" customWidth="1"/>
    <col min="785" max="785" width="49.625" style="2266" customWidth="1"/>
    <col min="786" max="786" width="11.75" style="2266" customWidth="1"/>
    <col min="787" max="1024" width="9" style="2266"/>
    <col min="1025" max="1025" width="24.75" style="2266" customWidth="1"/>
    <col min="1026" max="1026" width="29.75" style="2266" customWidth="1"/>
    <col min="1027" max="1027" width="3.75" style="2266" customWidth="1"/>
    <col min="1028" max="1028" width="15.5" style="2266" customWidth="1"/>
    <col min="1029" max="1029" width="19.875" style="2266" customWidth="1"/>
    <col min="1030" max="1030" width="1.75" style="2266" customWidth="1"/>
    <col min="1031" max="1031" width="4.625" style="2266" customWidth="1"/>
    <col min="1032" max="1032" width="28.625" style="2266" customWidth="1"/>
    <col min="1033" max="1033" width="57.625" style="2266" customWidth="1"/>
    <col min="1034" max="1034" width="9.75" style="2266" customWidth="1"/>
    <col min="1035" max="1035" width="0.875" style="2266" customWidth="1"/>
    <col min="1036" max="1036" width="4.625" style="2266" customWidth="1"/>
    <col min="1037" max="1037" width="28.375" style="2266" customWidth="1"/>
    <col min="1038" max="1038" width="57.625" style="2266" customWidth="1"/>
    <col min="1039" max="1039" width="9.5" style="2266" customWidth="1"/>
    <col min="1040" max="1040" width="21.125" style="2266" customWidth="1"/>
    <col min="1041" max="1041" width="49.625" style="2266" customWidth="1"/>
    <col min="1042" max="1042" width="11.75" style="2266" customWidth="1"/>
    <col min="1043" max="1280" width="9" style="2266"/>
    <col min="1281" max="1281" width="24.75" style="2266" customWidth="1"/>
    <col min="1282" max="1282" width="29.75" style="2266" customWidth="1"/>
    <col min="1283" max="1283" width="3.75" style="2266" customWidth="1"/>
    <col min="1284" max="1284" width="15.5" style="2266" customWidth="1"/>
    <col min="1285" max="1285" width="19.875" style="2266" customWidth="1"/>
    <col min="1286" max="1286" width="1.75" style="2266" customWidth="1"/>
    <col min="1287" max="1287" width="4.625" style="2266" customWidth="1"/>
    <col min="1288" max="1288" width="28.625" style="2266" customWidth="1"/>
    <col min="1289" max="1289" width="57.625" style="2266" customWidth="1"/>
    <col min="1290" max="1290" width="9.75" style="2266" customWidth="1"/>
    <col min="1291" max="1291" width="0.875" style="2266" customWidth="1"/>
    <col min="1292" max="1292" width="4.625" style="2266" customWidth="1"/>
    <col min="1293" max="1293" width="28.375" style="2266" customWidth="1"/>
    <col min="1294" max="1294" width="57.625" style="2266" customWidth="1"/>
    <col min="1295" max="1295" width="9.5" style="2266" customWidth="1"/>
    <col min="1296" max="1296" width="21.125" style="2266" customWidth="1"/>
    <col min="1297" max="1297" width="49.625" style="2266" customWidth="1"/>
    <col min="1298" max="1298" width="11.75" style="2266" customWidth="1"/>
    <col min="1299" max="1536" width="9" style="2266"/>
    <col min="1537" max="1537" width="24.75" style="2266" customWidth="1"/>
    <col min="1538" max="1538" width="29.75" style="2266" customWidth="1"/>
    <col min="1539" max="1539" width="3.75" style="2266" customWidth="1"/>
    <col min="1540" max="1540" width="15.5" style="2266" customWidth="1"/>
    <col min="1541" max="1541" width="19.875" style="2266" customWidth="1"/>
    <col min="1542" max="1542" width="1.75" style="2266" customWidth="1"/>
    <col min="1543" max="1543" width="4.625" style="2266" customWidth="1"/>
    <col min="1544" max="1544" width="28.625" style="2266" customWidth="1"/>
    <col min="1545" max="1545" width="57.625" style="2266" customWidth="1"/>
    <col min="1546" max="1546" width="9.75" style="2266" customWidth="1"/>
    <col min="1547" max="1547" width="0.875" style="2266" customWidth="1"/>
    <col min="1548" max="1548" width="4.625" style="2266" customWidth="1"/>
    <col min="1549" max="1549" width="28.375" style="2266" customWidth="1"/>
    <col min="1550" max="1550" width="57.625" style="2266" customWidth="1"/>
    <col min="1551" max="1551" width="9.5" style="2266" customWidth="1"/>
    <col min="1552" max="1552" width="21.125" style="2266" customWidth="1"/>
    <col min="1553" max="1553" width="49.625" style="2266" customWidth="1"/>
    <col min="1554" max="1554" width="11.75" style="2266" customWidth="1"/>
    <col min="1555" max="1792" width="9" style="2266"/>
    <col min="1793" max="1793" width="24.75" style="2266" customWidth="1"/>
    <col min="1794" max="1794" width="29.75" style="2266" customWidth="1"/>
    <col min="1795" max="1795" width="3.75" style="2266" customWidth="1"/>
    <col min="1796" max="1796" width="15.5" style="2266" customWidth="1"/>
    <col min="1797" max="1797" width="19.875" style="2266" customWidth="1"/>
    <col min="1798" max="1798" width="1.75" style="2266" customWidth="1"/>
    <col min="1799" max="1799" width="4.625" style="2266" customWidth="1"/>
    <col min="1800" max="1800" width="28.625" style="2266" customWidth="1"/>
    <col min="1801" max="1801" width="57.625" style="2266" customWidth="1"/>
    <col min="1802" max="1802" width="9.75" style="2266" customWidth="1"/>
    <col min="1803" max="1803" width="0.875" style="2266" customWidth="1"/>
    <col min="1804" max="1804" width="4.625" style="2266" customWidth="1"/>
    <col min="1805" max="1805" width="28.375" style="2266" customWidth="1"/>
    <col min="1806" max="1806" width="57.625" style="2266" customWidth="1"/>
    <col min="1807" max="1807" width="9.5" style="2266" customWidth="1"/>
    <col min="1808" max="1808" width="21.125" style="2266" customWidth="1"/>
    <col min="1809" max="1809" width="49.625" style="2266" customWidth="1"/>
    <col min="1810" max="1810" width="11.75" style="2266" customWidth="1"/>
    <col min="1811" max="2048" width="9" style="2266"/>
    <col min="2049" max="2049" width="24.75" style="2266" customWidth="1"/>
    <col min="2050" max="2050" width="29.75" style="2266" customWidth="1"/>
    <col min="2051" max="2051" width="3.75" style="2266" customWidth="1"/>
    <col min="2052" max="2052" width="15.5" style="2266" customWidth="1"/>
    <col min="2053" max="2053" width="19.875" style="2266" customWidth="1"/>
    <col min="2054" max="2054" width="1.75" style="2266" customWidth="1"/>
    <col min="2055" max="2055" width="4.625" style="2266" customWidth="1"/>
    <col min="2056" max="2056" width="28.625" style="2266" customWidth="1"/>
    <col min="2057" max="2057" width="57.625" style="2266" customWidth="1"/>
    <col min="2058" max="2058" width="9.75" style="2266" customWidth="1"/>
    <col min="2059" max="2059" width="0.875" style="2266" customWidth="1"/>
    <col min="2060" max="2060" width="4.625" style="2266" customWidth="1"/>
    <col min="2061" max="2061" width="28.375" style="2266" customWidth="1"/>
    <col min="2062" max="2062" width="57.625" style="2266" customWidth="1"/>
    <col min="2063" max="2063" width="9.5" style="2266" customWidth="1"/>
    <col min="2064" max="2064" width="21.125" style="2266" customWidth="1"/>
    <col min="2065" max="2065" width="49.625" style="2266" customWidth="1"/>
    <col min="2066" max="2066" width="11.75" style="2266" customWidth="1"/>
    <col min="2067" max="2304" width="9" style="2266"/>
    <col min="2305" max="2305" width="24.75" style="2266" customWidth="1"/>
    <col min="2306" max="2306" width="29.75" style="2266" customWidth="1"/>
    <col min="2307" max="2307" width="3.75" style="2266" customWidth="1"/>
    <col min="2308" max="2308" width="15.5" style="2266" customWidth="1"/>
    <col min="2309" max="2309" width="19.875" style="2266" customWidth="1"/>
    <col min="2310" max="2310" width="1.75" style="2266" customWidth="1"/>
    <col min="2311" max="2311" width="4.625" style="2266" customWidth="1"/>
    <col min="2312" max="2312" width="28.625" style="2266" customWidth="1"/>
    <col min="2313" max="2313" width="57.625" style="2266" customWidth="1"/>
    <col min="2314" max="2314" width="9.75" style="2266" customWidth="1"/>
    <col min="2315" max="2315" width="0.875" style="2266" customWidth="1"/>
    <col min="2316" max="2316" width="4.625" style="2266" customWidth="1"/>
    <col min="2317" max="2317" width="28.375" style="2266" customWidth="1"/>
    <col min="2318" max="2318" width="57.625" style="2266" customWidth="1"/>
    <col min="2319" max="2319" width="9.5" style="2266" customWidth="1"/>
    <col min="2320" max="2320" width="21.125" style="2266" customWidth="1"/>
    <col min="2321" max="2321" width="49.625" style="2266" customWidth="1"/>
    <col min="2322" max="2322" width="11.75" style="2266" customWidth="1"/>
    <col min="2323" max="2560" width="9" style="2266"/>
    <col min="2561" max="2561" width="24.75" style="2266" customWidth="1"/>
    <col min="2562" max="2562" width="29.75" style="2266" customWidth="1"/>
    <col min="2563" max="2563" width="3.75" style="2266" customWidth="1"/>
    <col min="2564" max="2564" width="15.5" style="2266" customWidth="1"/>
    <col min="2565" max="2565" width="19.875" style="2266" customWidth="1"/>
    <col min="2566" max="2566" width="1.75" style="2266" customWidth="1"/>
    <col min="2567" max="2567" width="4.625" style="2266" customWidth="1"/>
    <col min="2568" max="2568" width="28.625" style="2266" customWidth="1"/>
    <col min="2569" max="2569" width="57.625" style="2266" customWidth="1"/>
    <col min="2570" max="2570" width="9.75" style="2266" customWidth="1"/>
    <col min="2571" max="2571" width="0.875" style="2266" customWidth="1"/>
    <col min="2572" max="2572" width="4.625" style="2266" customWidth="1"/>
    <col min="2573" max="2573" width="28.375" style="2266" customWidth="1"/>
    <col min="2574" max="2574" width="57.625" style="2266" customWidth="1"/>
    <col min="2575" max="2575" width="9.5" style="2266" customWidth="1"/>
    <col min="2576" max="2576" width="21.125" style="2266" customWidth="1"/>
    <col min="2577" max="2577" width="49.625" style="2266" customWidth="1"/>
    <col min="2578" max="2578" width="11.75" style="2266" customWidth="1"/>
    <col min="2579" max="2816" width="9" style="2266"/>
    <col min="2817" max="2817" width="24.75" style="2266" customWidth="1"/>
    <col min="2818" max="2818" width="29.75" style="2266" customWidth="1"/>
    <col min="2819" max="2819" width="3.75" style="2266" customWidth="1"/>
    <col min="2820" max="2820" width="15.5" style="2266" customWidth="1"/>
    <col min="2821" max="2821" width="19.875" style="2266" customWidth="1"/>
    <col min="2822" max="2822" width="1.75" style="2266" customWidth="1"/>
    <col min="2823" max="2823" width="4.625" style="2266" customWidth="1"/>
    <col min="2824" max="2824" width="28.625" style="2266" customWidth="1"/>
    <col min="2825" max="2825" width="57.625" style="2266" customWidth="1"/>
    <col min="2826" max="2826" width="9.75" style="2266" customWidth="1"/>
    <col min="2827" max="2827" width="0.875" style="2266" customWidth="1"/>
    <col min="2828" max="2828" width="4.625" style="2266" customWidth="1"/>
    <col min="2829" max="2829" width="28.375" style="2266" customWidth="1"/>
    <col min="2830" max="2830" width="57.625" style="2266" customWidth="1"/>
    <col min="2831" max="2831" width="9.5" style="2266" customWidth="1"/>
    <col min="2832" max="2832" width="21.125" style="2266" customWidth="1"/>
    <col min="2833" max="2833" width="49.625" style="2266" customWidth="1"/>
    <col min="2834" max="2834" width="11.75" style="2266" customWidth="1"/>
    <col min="2835" max="3072" width="9" style="2266"/>
    <col min="3073" max="3073" width="24.75" style="2266" customWidth="1"/>
    <col min="3074" max="3074" width="29.75" style="2266" customWidth="1"/>
    <col min="3075" max="3075" width="3.75" style="2266" customWidth="1"/>
    <col min="3076" max="3076" width="15.5" style="2266" customWidth="1"/>
    <col min="3077" max="3077" width="19.875" style="2266" customWidth="1"/>
    <col min="3078" max="3078" width="1.75" style="2266" customWidth="1"/>
    <col min="3079" max="3079" width="4.625" style="2266" customWidth="1"/>
    <col min="3080" max="3080" width="28.625" style="2266" customWidth="1"/>
    <col min="3081" max="3081" width="57.625" style="2266" customWidth="1"/>
    <col min="3082" max="3082" width="9.75" style="2266" customWidth="1"/>
    <col min="3083" max="3083" width="0.875" style="2266" customWidth="1"/>
    <col min="3084" max="3084" width="4.625" style="2266" customWidth="1"/>
    <col min="3085" max="3085" width="28.375" style="2266" customWidth="1"/>
    <col min="3086" max="3086" width="57.625" style="2266" customWidth="1"/>
    <col min="3087" max="3087" width="9.5" style="2266" customWidth="1"/>
    <col min="3088" max="3088" width="21.125" style="2266" customWidth="1"/>
    <col min="3089" max="3089" width="49.625" style="2266" customWidth="1"/>
    <col min="3090" max="3090" width="11.75" style="2266" customWidth="1"/>
    <col min="3091" max="3328" width="9" style="2266"/>
    <col min="3329" max="3329" width="24.75" style="2266" customWidth="1"/>
    <col min="3330" max="3330" width="29.75" style="2266" customWidth="1"/>
    <col min="3331" max="3331" width="3.75" style="2266" customWidth="1"/>
    <col min="3332" max="3332" width="15.5" style="2266" customWidth="1"/>
    <col min="3333" max="3333" width="19.875" style="2266" customWidth="1"/>
    <col min="3334" max="3334" width="1.75" style="2266" customWidth="1"/>
    <col min="3335" max="3335" width="4.625" style="2266" customWidth="1"/>
    <col min="3336" max="3336" width="28.625" style="2266" customWidth="1"/>
    <col min="3337" max="3337" width="57.625" style="2266" customWidth="1"/>
    <col min="3338" max="3338" width="9.75" style="2266" customWidth="1"/>
    <col min="3339" max="3339" width="0.875" style="2266" customWidth="1"/>
    <col min="3340" max="3340" width="4.625" style="2266" customWidth="1"/>
    <col min="3341" max="3341" width="28.375" style="2266" customWidth="1"/>
    <col min="3342" max="3342" width="57.625" style="2266" customWidth="1"/>
    <col min="3343" max="3343" width="9.5" style="2266" customWidth="1"/>
    <col min="3344" max="3344" width="21.125" style="2266" customWidth="1"/>
    <col min="3345" max="3345" width="49.625" style="2266" customWidth="1"/>
    <col min="3346" max="3346" width="11.75" style="2266" customWidth="1"/>
    <col min="3347" max="3584" width="9" style="2266"/>
    <col min="3585" max="3585" width="24.75" style="2266" customWidth="1"/>
    <col min="3586" max="3586" width="29.75" style="2266" customWidth="1"/>
    <col min="3587" max="3587" width="3.75" style="2266" customWidth="1"/>
    <col min="3588" max="3588" width="15.5" style="2266" customWidth="1"/>
    <col min="3589" max="3589" width="19.875" style="2266" customWidth="1"/>
    <col min="3590" max="3590" width="1.75" style="2266" customWidth="1"/>
    <col min="3591" max="3591" width="4.625" style="2266" customWidth="1"/>
    <col min="3592" max="3592" width="28.625" style="2266" customWidth="1"/>
    <col min="3593" max="3593" width="57.625" style="2266" customWidth="1"/>
    <col min="3594" max="3594" width="9.75" style="2266" customWidth="1"/>
    <col min="3595" max="3595" width="0.875" style="2266" customWidth="1"/>
    <col min="3596" max="3596" width="4.625" style="2266" customWidth="1"/>
    <col min="3597" max="3597" width="28.375" style="2266" customWidth="1"/>
    <col min="3598" max="3598" width="57.625" style="2266" customWidth="1"/>
    <col min="3599" max="3599" width="9.5" style="2266" customWidth="1"/>
    <col min="3600" max="3600" width="21.125" style="2266" customWidth="1"/>
    <col min="3601" max="3601" width="49.625" style="2266" customWidth="1"/>
    <col min="3602" max="3602" width="11.75" style="2266" customWidth="1"/>
    <col min="3603" max="3840" width="9" style="2266"/>
    <col min="3841" max="3841" width="24.75" style="2266" customWidth="1"/>
    <col min="3842" max="3842" width="29.75" style="2266" customWidth="1"/>
    <col min="3843" max="3843" width="3.75" style="2266" customWidth="1"/>
    <col min="3844" max="3844" width="15.5" style="2266" customWidth="1"/>
    <col min="3845" max="3845" width="19.875" style="2266" customWidth="1"/>
    <col min="3846" max="3846" width="1.75" style="2266" customWidth="1"/>
    <col min="3847" max="3847" width="4.625" style="2266" customWidth="1"/>
    <col min="3848" max="3848" width="28.625" style="2266" customWidth="1"/>
    <col min="3849" max="3849" width="57.625" style="2266" customWidth="1"/>
    <col min="3850" max="3850" width="9.75" style="2266" customWidth="1"/>
    <col min="3851" max="3851" width="0.875" style="2266" customWidth="1"/>
    <col min="3852" max="3852" width="4.625" style="2266" customWidth="1"/>
    <col min="3853" max="3853" width="28.375" style="2266" customWidth="1"/>
    <col min="3854" max="3854" width="57.625" style="2266" customWidth="1"/>
    <col min="3855" max="3855" width="9.5" style="2266" customWidth="1"/>
    <col min="3856" max="3856" width="21.125" style="2266" customWidth="1"/>
    <col min="3857" max="3857" width="49.625" style="2266" customWidth="1"/>
    <col min="3858" max="3858" width="11.75" style="2266" customWidth="1"/>
    <col min="3859" max="4096" width="9" style="2266"/>
    <col min="4097" max="4097" width="24.75" style="2266" customWidth="1"/>
    <col min="4098" max="4098" width="29.75" style="2266" customWidth="1"/>
    <col min="4099" max="4099" width="3.75" style="2266" customWidth="1"/>
    <col min="4100" max="4100" width="15.5" style="2266" customWidth="1"/>
    <col min="4101" max="4101" width="19.875" style="2266" customWidth="1"/>
    <col min="4102" max="4102" width="1.75" style="2266" customWidth="1"/>
    <col min="4103" max="4103" width="4.625" style="2266" customWidth="1"/>
    <col min="4104" max="4104" width="28.625" style="2266" customWidth="1"/>
    <col min="4105" max="4105" width="57.625" style="2266" customWidth="1"/>
    <col min="4106" max="4106" width="9.75" style="2266" customWidth="1"/>
    <col min="4107" max="4107" width="0.875" style="2266" customWidth="1"/>
    <col min="4108" max="4108" width="4.625" style="2266" customWidth="1"/>
    <col min="4109" max="4109" width="28.375" style="2266" customWidth="1"/>
    <col min="4110" max="4110" width="57.625" style="2266" customWidth="1"/>
    <col min="4111" max="4111" width="9.5" style="2266" customWidth="1"/>
    <col min="4112" max="4112" width="21.125" style="2266" customWidth="1"/>
    <col min="4113" max="4113" width="49.625" style="2266" customWidth="1"/>
    <col min="4114" max="4114" width="11.75" style="2266" customWidth="1"/>
    <col min="4115" max="4352" width="9" style="2266"/>
    <col min="4353" max="4353" width="24.75" style="2266" customWidth="1"/>
    <col min="4354" max="4354" width="29.75" style="2266" customWidth="1"/>
    <col min="4355" max="4355" width="3.75" style="2266" customWidth="1"/>
    <col min="4356" max="4356" width="15.5" style="2266" customWidth="1"/>
    <col min="4357" max="4357" width="19.875" style="2266" customWidth="1"/>
    <col min="4358" max="4358" width="1.75" style="2266" customWidth="1"/>
    <col min="4359" max="4359" width="4.625" style="2266" customWidth="1"/>
    <col min="4360" max="4360" width="28.625" style="2266" customWidth="1"/>
    <col min="4361" max="4361" width="57.625" style="2266" customWidth="1"/>
    <col min="4362" max="4362" width="9.75" style="2266" customWidth="1"/>
    <col min="4363" max="4363" width="0.875" style="2266" customWidth="1"/>
    <col min="4364" max="4364" width="4.625" style="2266" customWidth="1"/>
    <col min="4365" max="4365" width="28.375" style="2266" customWidth="1"/>
    <col min="4366" max="4366" width="57.625" style="2266" customWidth="1"/>
    <col min="4367" max="4367" width="9.5" style="2266" customWidth="1"/>
    <col min="4368" max="4368" width="21.125" style="2266" customWidth="1"/>
    <col min="4369" max="4369" width="49.625" style="2266" customWidth="1"/>
    <col min="4370" max="4370" width="11.75" style="2266" customWidth="1"/>
    <col min="4371" max="4608" width="9" style="2266"/>
    <col min="4609" max="4609" width="24.75" style="2266" customWidth="1"/>
    <col min="4610" max="4610" width="29.75" style="2266" customWidth="1"/>
    <col min="4611" max="4611" width="3.75" style="2266" customWidth="1"/>
    <col min="4612" max="4612" width="15.5" style="2266" customWidth="1"/>
    <col min="4613" max="4613" width="19.875" style="2266" customWidth="1"/>
    <col min="4614" max="4614" width="1.75" style="2266" customWidth="1"/>
    <col min="4615" max="4615" width="4.625" style="2266" customWidth="1"/>
    <col min="4616" max="4616" width="28.625" style="2266" customWidth="1"/>
    <col min="4617" max="4617" width="57.625" style="2266" customWidth="1"/>
    <col min="4618" max="4618" width="9.75" style="2266" customWidth="1"/>
    <col min="4619" max="4619" width="0.875" style="2266" customWidth="1"/>
    <col min="4620" max="4620" width="4.625" style="2266" customWidth="1"/>
    <col min="4621" max="4621" width="28.375" style="2266" customWidth="1"/>
    <col min="4622" max="4622" width="57.625" style="2266" customWidth="1"/>
    <col min="4623" max="4623" width="9.5" style="2266" customWidth="1"/>
    <col min="4624" max="4624" width="21.125" style="2266" customWidth="1"/>
    <col min="4625" max="4625" width="49.625" style="2266" customWidth="1"/>
    <col min="4626" max="4626" width="11.75" style="2266" customWidth="1"/>
    <col min="4627" max="4864" width="9" style="2266"/>
    <col min="4865" max="4865" width="24.75" style="2266" customWidth="1"/>
    <col min="4866" max="4866" width="29.75" style="2266" customWidth="1"/>
    <col min="4867" max="4867" width="3.75" style="2266" customWidth="1"/>
    <col min="4868" max="4868" width="15.5" style="2266" customWidth="1"/>
    <col min="4869" max="4869" width="19.875" style="2266" customWidth="1"/>
    <col min="4870" max="4870" width="1.75" style="2266" customWidth="1"/>
    <col min="4871" max="4871" width="4.625" style="2266" customWidth="1"/>
    <col min="4872" max="4872" width="28.625" style="2266" customWidth="1"/>
    <col min="4873" max="4873" width="57.625" style="2266" customWidth="1"/>
    <col min="4874" max="4874" width="9.75" style="2266" customWidth="1"/>
    <col min="4875" max="4875" width="0.875" style="2266" customWidth="1"/>
    <col min="4876" max="4876" width="4.625" style="2266" customWidth="1"/>
    <col min="4877" max="4877" width="28.375" style="2266" customWidth="1"/>
    <col min="4878" max="4878" width="57.625" style="2266" customWidth="1"/>
    <col min="4879" max="4879" width="9.5" style="2266" customWidth="1"/>
    <col min="4880" max="4880" width="21.125" style="2266" customWidth="1"/>
    <col min="4881" max="4881" width="49.625" style="2266" customWidth="1"/>
    <col min="4882" max="4882" width="11.75" style="2266" customWidth="1"/>
    <col min="4883" max="5120" width="9" style="2266"/>
    <col min="5121" max="5121" width="24.75" style="2266" customWidth="1"/>
    <col min="5122" max="5122" width="29.75" style="2266" customWidth="1"/>
    <col min="5123" max="5123" width="3.75" style="2266" customWidth="1"/>
    <col min="5124" max="5124" width="15.5" style="2266" customWidth="1"/>
    <col min="5125" max="5125" width="19.875" style="2266" customWidth="1"/>
    <col min="5126" max="5126" width="1.75" style="2266" customWidth="1"/>
    <col min="5127" max="5127" width="4.625" style="2266" customWidth="1"/>
    <col min="5128" max="5128" width="28.625" style="2266" customWidth="1"/>
    <col min="5129" max="5129" width="57.625" style="2266" customWidth="1"/>
    <col min="5130" max="5130" width="9.75" style="2266" customWidth="1"/>
    <col min="5131" max="5131" width="0.875" style="2266" customWidth="1"/>
    <col min="5132" max="5132" width="4.625" style="2266" customWidth="1"/>
    <col min="5133" max="5133" width="28.375" style="2266" customWidth="1"/>
    <col min="5134" max="5134" width="57.625" style="2266" customWidth="1"/>
    <col min="5135" max="5135" width="9.5" style="2266" customWidth="1"/>
    <col min="5136" max="5136" width="21.125" style="2266" customWidth="1"/>
    <col min="5137" max="5137" width="49.625" style="2266" customWidth="1"/>
    <col min="5138" max="5138" width="11.75" style="2266" customWidth="1"/>
    <col min="5139" max="5376" width="9" style="2266"/>
    <col min="5377" max="5377" width="24.75" style="2266" customWidth="1"/>
    <col min="5378" max="5378" width="29.75" style="2266" customWidth="1"/>
    <col min="5379" max="5379" width="3.75" style="2266" customWidth="1"/>
    <col min="5380" max="5380" width="15.5" style="2266" customWidth="1"/>
    <col min="5381" max="5381" width="19.875" style="2266" customWidth="1"/>
    <col min="5382" max="5382" width="1.75" style="2266" customWidth="1"/>
    <col min="5383" max="5383" width="4.625" style="2266" customWidth="1"/>
    <col min="5384" max="5384" width="28.625" style="2266" customWidth="1"/>
    <col min="5385" max="5385" width="57.625" style="2266" customWidth="1"/>
    <col min="5386" max="5386" width="9.75" style="2266" customWidth="1"/>
    <col min="5387" max="5387" width="0.875" style="2266" customWidth="1"/>
    <col min="5388" max="5388" width="4.625" style="2266" customWidth="1"/>
    <col min="5389" max="5389" width="28.375" style="2266" customWidth="1"/>
    <col min="5390" max="5390" width="57.625" style="2266" customWidth="1"/>
    <col min="5391" max="5391" width="9.5" style="2266" customWidth="1"/>
    <col min="5392" max="5392" width="21.125" style="2266" customWidth="1"/>
    <col min="5393" max="5393" width="49.625" style="2266" customWidth="1"/>
    <col min="5394" max="5394" width="11.75" style="2266" customWidth="1"/>
    <col min="5395" max="5632" width="9" style="2266"/>
    <col min="5633" max="5633" width="24.75" style="2266" customWidth="1"/>
    <col min="5634" max="5634" width="29.75" style="2266" customWidth="1"/>
    <col min="5635" max="5635" width="3.75" style="2266" customWidth="1"/>
    <col min="5636" max="5636" width="15.5" style="2266" customWidth="1"/>
    <col min="5637" max="5637" width="19.875" style="2266" customWidth="1"/>
    <col min="5638" max="5638" width="1.75" style="2266" customWidth="1"/>
    <col min="5639" max="5639" width="4.625" style="2266" customWidth="1"/>
    <col min="5640" max="5640" width="28.625" style="2266" customWidth="1"/>
    <col min="5641" max="5641" width="57.625" style="2266" customWidth="1"/>
    <col min="5642" max="5642" width="9.75" style="2266" customWidth="1"/>
    <col min="5643" max="5643" width="0.875" style="2266" customWidth="1"/>
    <col min="5644" max="5644" width="4.625" style="2266" customWidth="1"/>
    <col min="5645" max="5645" width="28.375" style="2266" customWidth="1"/>
    <col min="5646" max="5646" width="57.625" style="2266" customWidth="1"/>
    <col min="5647" max="5647" width="9.5" style="2266" customWidth="1"/>
    <col min="5648" max="5648" width="21.125" style="2266" customWidth="1"/>
    <col min="5649" max="5649" width="49.625" style="2266" customWidth="1"/>
    <col min="5650" max="5650" width="11.75" style="2266" customWidth="1"/>
    <col min="5651" max="5888" width="9" style="2266"/>
    <col min="5889" max="5889" width="24.75" style="2266" customWidth="1"/>
    <col min="5890" max="5890" width="29.75" style="2266" customWidth="1"/>
    <col min="5891" max="5891" width="3.75" style="2266" customWidth="1"/>
    <col min="5892" max="5892" width="15.5" style="2266" customWidth="1"/>
    <col min="5893" max="5893" width="19.875" style="2266" customWidth="1"/>
    <col min="5894" max="5894" width="1.75" style="2266" customWidth="1"/>
    <col min="5895" max="5895" width="4.625" style="2266" customWidth="1"/>
    <col min="5896" max="5896" width="28.625" style="2266" customWidth="1"/>
    <col min="5897" max="5897" width="57.625" style="2266" customWidth="1"/>
    <col min="5898" max="5898" width="9.75" style="2266" customWidth="1"/>
    <col min="5899" max="5899" width="0.875" style="2266" customWidth="1"/>
    <col min="5900" max="5900" width="4.625" style="2266" customWidth="1"/>
    <col min="5901" max="5901" width="28.375" style="2266" customWidth="1"/>
    <col min="5902" max="5902" width="57.625" style="2266" customWidth="1"/>
    <col min="5903" max="5903" width="9.5" style="2266" customWidth="1"/>
    <col min="5904" max="5904" width="21.125" style="2266" customWidth="1"/>
    <col min="5905" max="5905" width="49.625" style="2266" customWidth="1"/>
    <col min="5906" max="5906" width="11.75" style="2266" customWidth="1"/>
    <col min="5907" max="6144" width="9" style="2266"/>
    <col min="6145" max="6145" width="24.75" style="2266" customWidth="1"/>
    <col min="6146" max="6146" width="29.75" style="2266" customWidth="1"/>
    <col min="6147" max="6147" width="3.75" style="2266" customWidth="1"/>
    <col min="6148" max="6148" width="15.5" style="2266" customWidth="1"/>
    <col min="6149" max="6149" width="19.875" style="2266" customWidth="1"/>
    <col min="6150" max="6150" width="1.75" style="2266" customWidth="1"/>
    <col min="6151" max="6151" width="4.625" style="2266" customWidth="1"/>
    <col min="6152" max="6152" width="28.625" style="2266" customWidth="1"/>
    <col min="6153" max="6153" width="57.625" style="2266" customWidth="1"/>
    <col min="6154" max="6154" width="9.75" style="2266" customWidth="1"/>
    <col min="6155" max="6155" width="0.875" style="2266" customWidth="1"/>
    <col min="6156" max="6156" width="4.625" style="2266" customWidth="1"/>
    <col min="6157" max="6157" width="28.375" style="2266" customWidth="1"/>
    <col min="6158" max="6158" width="57.625" style="2266" customWidth="1"/>
    <col min="6159" max="6159" width="9.5" style="2266" customWidth="1"/>
    <col min="6160" max="6160" width="21.125" style="2266" customWidth="1"/>
    <col min="6161" max="6161" width="49.625" style="2266" customWidth="1"/>
    <col min="6162" max="6162" width="11.75" style="2266" customWidth="1"/>
    <col min="6163" max="6400" width="9" style="2266"/>
    <col min="6401" max="6401" width="24.75" style="2266" customWidth="1"/>
    <col min="6402" max="6402" width="29.75" style="2266" customWidth="1"/>
    <col min="6403" max="6403" width="3.75" style="2266" customWidth="1"/>
    <col min="6404" max="6404" width="15.5" style="2266" customWidth="1"/>
    <col min="6405" max="6405" width="19.875" style="2266" customWidth="1"/>
    <col min="6406" max="6406" width="1.75" style="2266" customWidth="1"/>
    <col min="6407" max="6407" width="4.625" style="2266" customWidth="1"/>
    <col min="6408" max="6408" width="28.625" style="2266" customWidth="1"/>
    <col min="6409" max="6409" width="57.625" style="2266" customWidth="1"/>
    <col min="6410" max="6410" width="9.75" style="2266" customWidth="1"/>
    <col min="6411" max="6411" width="0.875" style="2266" customWidth="1"/>
    <col min="6412" max="6412" width="4.625" style="2266" customWidth="1"/>
    <col min="6413" max="6413" width="28.375" style="2266" customWidth="1"/>
    <col min="6414" max="6414" width="57.625" style="2266" customWidth="1"/>
    <col min="6415" max="6415" width="9.5" style="2266" customWidth="1"/>
    <col min="6416" max="6416" width="21.125" style="2266" customWidth="1"/>
    <col min="6417" max="6417" width="49.625" style="2266" customWidth="1"/>
    <col min="6418" max="6418" width="11.75" style="2266" customWidth="1"/>
    <col min="6419" max="6656" width="9" style="2266"/>
    <col min="6657" max="6657" width="24.75" style="2266" customWidth="1"/>
    <col min="6658" max="6658" width="29.75" style="2266" customWidth="1"/>
    <col min="6659" max="6659" width="3.75" style="2266" customWidth="1"/>
    <col min="6660" max="6660" width="15.5" style="2266" customWidth="1"/>
    <col min="6661" max="6661" width="19.875" style="2266" customWidth="1"/>
    <col min="6662" max="6662" width="1.75" style="2266" customWidth="1"/>
    <col min="6663" max="6663" width="4.625" style="2266" customWidth="1"/>
    <col min="6664" max="6664" width="28.625" style="2266" customWidth="1"/>
    <col min="6665" max="6665" width="57.625" style="2266" customWidth="1"/>
    <col min="6666" max="6666" width="9.75" style="2266" customWidth="1"/>
    <col min="6667" max="6667" width="0.875" style="2266" customWidth="1"/>
    <col min="6668" max="6668" width="4.625" style="2266" customWidth="1"/>
    <col min="6669" max="6669" width="28.375" style="2266" customWidth="1"/>
    <col min="6670" max="6670" width="57.625" style="2266" customWidth="1"/>
    <col min="6671" max="6671" width="9.5" style="2266" customWidth="1"/>
    <col min="6672" max="6672" width="21.125" style="2266" customWidth="1"/>
    <col min="6673" max="6673" width="49.625" style="2266" customWidth="1"/>
    <col min="6674" max="6674" width="11.75" style="2266" customWidth="1"/>
    <col min="6675" max="6912" width="9" style="2266"/>
    <col min="6913" max="6913" width="24.75" style="2266" customWidth="1"/>
    <col min="6914" max="6914" width="29.75" style="2266" customWidth="1"/>
    <col min="6915" max="6915" width="3.75" style="2266" customWidth="1"/>
    <col min="6916" max="6916" width="15.5" style="2266" customWidth="1"/>
    <col min="6917" max="6917" width="19.875" style="2266" customWidth="1"/>
    <col min="6918" max="6918" width="1.75" style="2266" customWidth="1"/>
    <col min="6919" max="6919" width="4.625" style="2266" customWidth="1"/>
    <col min="6920" max="6920" width="28.625" style="2266" customWidth="1"/>
    <col min="6921" max="6921" width="57.625" style="2266" customWidth="1"/>
    <col min="6922" max="6922" width="9.75" style="2266" customWidth="1"/>
    <col min="6923" max="6923" width="0.875" style="2266" customWidth="1"/>
    <col min="6924" max="6924" width="4.625" style="2266" customWidth="1"/>
    <col min="6925" max="6925" width="28.375" style="2266" customWidth="1"/>
    <col min="6926" max="6926" width="57.625" style="2266" customWidth="1"/>
    <col min="6927" max="6927" width="9.5" style="2266" customWidth="1"/>
    <col min="6928" max="6928" width="21.125" style="2266" customWidth="1"/>
    <col min="6929" max="6929" width="49.625" style="2266" customWidth="1"/>
    <col min="6930" max="6930" width="11.75" style="2266" customWidth="1"/>
    <col min="6931" max="7168" width="9" style="2266"/>
    <col min="7169" max="7169" width="24.75" style="2266" customWidth="1"/>
    <col min="7170" max="7170" width="29.75" style="2266" customWidth="1"/>
    <col min="7171" max="7171" width="3.75" style="2266" customWidth="1"/>
    <col min="7172" max="7172" width="15.5" style="2266" customWidth="1"/>
    <col min="7173" max="7173" width="19.875" style="2266" customWidth="1"/>
    <col min="7174" max="7174" width="1.75" style="2266" customWidth="1"/>
    <col min="7175" max="7175" width="4.625" style="2266" customWidth="1"/>
    <col min="7176" max="7176" width="28.625" style="2266" customWidth="1"/>
    <col min="7177" max="7177" width="57.625" style="2266" customWidth="1"/>
    <col min="7178" max="7178" width="9.75" style="2266" customWidth="1"/>
    <col min="7179" max="7179" width="0.875" style="2266" customWidth="1"/>
    <col min="7180" max="7180" width="4.625" style="2266" customWidth="1"/>
    <col min="7181" max="7181" width="28.375" style="2266" customWidth="1"/>
    <col min="7182" max="7182" width="57.625" style="2266" customWidth="1"/>
    <col min="7183" max="7183" width="9.5" style="2266" customWidth="1"/>
    <col min="7184" max="7184" width="21.125" style="2266" customWidth="1"/>
    <col min="7185" max="7185" width="49.625" style="2266" customWidth="1"/>
    <col min="7186" max="7186" width="11.75" style="2266" customWidth="1"/>
    <col min="7187" max="7424" width="9" style="2266"/>
    <col min="7425" max="7425" width="24.75" style="2266" customWidth="1"/>
    <col min="7426" max="7426" width="29.75" style="2266" customWidth="1"/>
    <col min="7427" max="7427" width="3.75" style="2266" customWidth="1"/>
    <col min="7428" max="7428" width="15.5" style="2266" customWidth="1"/>
    <col min="7429" max="7429" width="19.875" style="2266" customWidth="1"/>
    <col min="7430" max="7430" width="1.75" style="2266" customWidth="1"/>
    <col min="7431" max="7431" width="4.625" style="2266" customWidth="1"/>
    <col min="7432" max="7432" width="28.625" style="2266" customWidth="1"/>
    <col min="7433" max="7433" width="57.625" style="2266" customWidth="1"/>
    <col min="7434" max="7434" width="9.75" style="2266" customWidth="1"/>
    <col min="7435" max="7435" width="0.875" style="2266" customWidth="1"/>
    <col min="7436" max="7436" width="4.625" style="2266" customWidth="1"/>
    <col min="7437" max="7437" width="28.375" style="2266" customWidth="1"/>
    <col min="7438" max="7438" width="57.625" style="2266" customWidth="1"/>
    <col min="7439" max="7439" width="9.5" style="2266" customWidth="1"/>
    <col min="7440" max="7440" width="21.125" style="2266" customWidth="1"/>
    <col min="7441" max="7441" width="49.625" style="2266" customWidth="1"/>
    <col min="7442" max="7442" width="11.75" style="2266" customWidth="1"/>
    <col min="7443" max="7680" width="9" style="2266"/>
    <col min="7681" max="7681" width="24.75" style="2266" customWidth="1"/>
    <col min="7682" max="7682" width="29.75" style="2266" customWidth="1"/>
    <col min="7683" max="7683" width="3.75" style="2266" customWidth="1"/>
    <col min="7684" max="7684" width="15.5" style="2266" customWidth="1"/>
    <col min="7685" max="7685" width="19.875" style="2266" customWidth="1"/>
    <col min="7686" max="7686" width="1.75" style="2266" customWidth="1"/>
    <col min="7687" max="7687" width="4.625" style="2266" customWidth="1"/>
    <col min="7688" max="7688" width="28.625" style="2266" customWidth="1"/>
    <col min="7689" max="7689" width="57.625" style="2266" customWidth="1"/>
    <col min="7690" max="7690" width="9.75" style="2266" customWidth="1"/>
    <col min="7691" max="7691" width="0.875" style="2266" customWidth="1"/>
    <col min="7692" max="7692" width="4.625" style="2266" customWidth="1"/>
    <col min="7693" max="7693" width="28.375" style="2266" customWidth="1"/>
    <col min="7694" max="7694" width="57.625" style="2266" customWidth="1"/>
    <col min="7695" max="7695" width="9.5" style="2266" customWidth="1"/>
    <col min="7696" max="7696" width="21.125" style="2266" customWidth="1"/>
    <col min="7697" max="7697" width="49.625" style="2266" customWidth="1"/>
    <col min="7698" max="7698" width="11.75" style="2266" customWidth="1"/>
    <col min="7699" max="7936" width="9" style="2266"/>
    <col min="7937" max="7937" width="24.75" style="2266" customWidth="1"/>
    <col min="7938" max="7938" width="29.75" style="2266" customWidth="1"/>
    <col min="7939" max="7939" width="3.75" style="2266" customWidth="1"/>
    <col min="7940" max="7940" width="15.5" style="2266" customWidth="1"/>
    <col min="7941" max="7941" width="19.875" style="2266" customWidth="1"/>
    <col min="7942" max="7942" width="1.75" style="2266" customWidth="1"/>
    <col min="7943" max="7943" width="4.625" style="2266" customWidth="1"/>
    <col min="7944" max="7944" width="28.625" style="2266" customWidth="1"/>
    <col min="7945" max="7945" width="57.625" style="2266" customWidth="1"/>
    <col min="7946" max="7946" width="9.75" style="2266" customWidth="1"/>
    <col min="7947" max="7947" width="0.875" style="2266" customWidth="1"/>
    <col min="7948" max="7948" width="4.625" style="2266" customWidth="1"/>
    <col min="7949" max="7949" width="28.375" style="2266" customWidth="1"/>
    <col min="7950" max="7950" width="57.625" style="2266" customWidth="1"/>
    <col min="7951" max="7951" width="9.5" style="2266" customWidth="1"/>
    <col min="7952" max="7952" width="21.125" style="2266" customWidth="1"/>
    <col min="7953" max="7953" width="49.625" style="2266" customWidth="1"/>
    <col min="7954" max="7954" width="11.75" style="2266" customWidth="1"/>
    <col min="7955" max="8192" width="9" style="2266"/>
    <col min="8193" max="8193" width="24.75" style="2266" customWidth="1"/>
    <col min="8194" max="8194" width="29.75" style="2266" customWidth="1"/>
    <col min="8195" max="8195" width="3.75" style="2266" customWidth="1"/>
    <col min="8196" max="8196" width="15.5" style="2266" customWidth="1"/>
    <col min="8197" max="8197" width="19.875" style="2266" customWidth="1"/>
    <col min="8198" max="8198" width="1.75" style="2266" customWidth="1"/>
    <col min="8199" max="8199" width="4.625" style="2266" customWidth="1"/>
    <col min="8200" max="8200" width="28.625" style="2266" customWidth="1"/>
    <col min="8201" max="8201" width="57.625" style="2266" customWidth="1"/>
    <col min="8202" max="8202" width="9.75" style="2266" customWidth="1"/>
    <col min="8203" max="8203" width="0.875" style="2266" customWidth="1"/>
    <col min="8204" max="8204" width="4.625" style="2266" customWidth="1"/>
    <col min="8205" max="8205" width="28.375" style="2266" customWidth="1"/>
    <col min="8206" max="8206" width="57.625" style="2266" customWidth="1"/>
    <col min="8207" max="8207" width="9.5" style="2266" customWidth="1"/>
    <col min="8208" max="8208" width="21.125" style="2266" customWidth="1"/>
    <col min="8209" max="8209" width="49.625" style="2266" customWidth="1"/>
    <col min="8210" max="8210" width="11.75" style="2266" customWidth="1"/>
    <col min="8211" max="8448" width="9" style="2266"/>
    <col min="8449" max="8449" width="24.75" style="2266" customWidth="1"/>
    <col min="8450" max="8450" width="29.75" style="2266" customWidth="1"/>
    <col min="8451" max="8451" width="3.75" style="2266" customWidth="1"/>
    <col min="8452" max="8452" width="15.5" style="2266" customWidth="1"/>
    <col min="8453" max="8453" width="19.875" style="2266" customWidth="1"/>
    <col min="8454" max="8454" width="1.75" style="2266" customWidth="1"/>
    <col min="8455" max="8455" width="4.625" style="2266" customWidth="1"/>
    <col min="8456" max="8456" width="28.625" style="2266" customWidth="1"/>
    <col min="8457" max="8457" width="57.625" style="2266" customWidth="1"/>
    <col min="8458" max="8458" width="9.75" style="2266" customWidth="1"/>
    <col min="8459" max="8459" width="0.875" style="2266" customWidth="1"/>
    <col min="8460" max="8460" width="4.625" style="2266" customWidth="1"/>
    <col min="8461" max="8461" width="28.375" style="2266" customWidth="1"/>
    <col min="8462" max="8462" width="57.625" style="2266" customWidth="1"/>
    <col min="8463" max="8463" width="9.5" style="2266" customWidth="1"/>
    <col min="8464" max="8464" width="21.125" style="2266" customWidth="1"/>
    <col min="8465" max="8465" width="49.625" style="2266" customWidth="1"/>
    <col min="8466" max="8466" width="11.75" style="2266" customWidth="1"/>
    <col min="8467" max="8704" width="9" style="2266"/>
    <col min="8705" max="8705" width="24.75" style="2266" customWidth="1"/>
    <col min="8706" max="8706" width="29.75" style="2266" customWidth="1"/>
    <col min="8707" max="8707" width="3.75" style="2266" customWidth="1"/>
    <col min="8708" max="8708" width="15.5" style="2266" customWidth="1"/>
    <col min="8709" max="8709" width="19.875" style="2266" customWidth="1"/>
    <col min="8710" max="8710" width="1.75" style="2266" customWidth="1"/>
    <col min="8711" max="8711" width="4.625" style="2266" customWidth="1"/>
    <col min="8712" max="8712" width="28.625" style="2266" customWidth="1"/>
    <col min="8713" max="8713" width="57.625" style="2266" customWidth="1"/>
    <col min="8714" max="8714" width="9.75" style="2266" customWidth="1"/>
    <col min="8715" max="8715" width="0.875" style="2266" customWidth="1"/>
    <col min="8716" max="8716" width="4.625" style="2266" customWidth="1"/>
    <col min="8717" max="8717" width="28.375" style="2266" customWidth="1"/>
    <col min="8718" max="8718" width="57.625" style="2266" customWidth="1"/>
    <col min="8719" max="8719" width="9.5" style="2266" customWidth="1"/>
    <col min="8720" max="8720" width="21.125" style="2266" customWidth="1"/>
    <col min="8721" max="8721" width="49.625" style="2266" customWidth="1"/>
    <col min="8722" max="8722" width="11.75" style="2266" customWidth="1"/>
    <col min="8723" max="8960" width="9" style="2266"/>
    <col min="8961" max="8961" width="24.75" style="2266" customWidth="1"/>
    <col min="8962" max="8962" width="29.75" style="2266" customWidth="1"/>
    <col min="8963" max="8963" width="3.75" style="2266" customWidth="1"/>
    <col min="8964" max="8964" width="15.5" style="2266" customWidth="1"/>
    <col min="8965" max="8965" width="19.875" style="2266" customWidth="1"/>
    <col min="8966" max="8966" width="1.75" style="2266" customWidth="1"/>
    <col min="8967" max="8967" width="4.625" style="2266" customWidth="1"/>
    <col min="8968" max="8968" width="28.625" style="2266" customWidth="1"/>
    <col min="8969" max="8969" width="57.625" style="2266" customWidth="1"/>
    <col min="8970" max="8970" width="9.75" style="2266" customWidth="1"/>
    <col min="8971" max="8971" width="0.875" style="2266" customWidth="1"/>
    <col min="8972" max="8972" width="4.625" style="2266" customWidth="1"/>
    <col min="8973" max="8973" width="28.375" style="2266" customWidth="1"/>
    <col min="8974" max="8974" width="57.625" style="2266" customWidth="1"/>
    <col min="8975" max="8975" width="9.5" style="2266" customWidth="1"/>
    <col min="8976" max="8976" width="21.125" style="2266" customWidth="1"/>
    <col min="8977" max="8977" width="49.625" style="2266" customWidth="1"/>
    <col min="8978" max="8978" width="11.75" style="2266" customWidth="1"/>
    <col min="8979" max="9216" width="9" style="2266"/>
    <col min="9217" max="9217" width="24.75" style="2266" customWidth="1"/>
    <col min="9218" max="9218" width="29.75" style="2266" customWidth="1"/>
    <col min="9219" max="9219" width="3.75" style="2266" customWidth="1"/>
    <col min="9220" max="9220" width="15.5" style="2266" customWidth="1"/>
    <col min="9221" max="9221" width="19.875" style="2266" customWidth="1"/>
    <col min="9222" max="9222" width="1.75" style="2266" customWidth="1"/>
    <col min="9223" max="9223" width="4.625" style="2266" customWidth="1"/>
    <col min="9224" max="9224" width="28.625" style="2266" customWidth="1"/>
    <col min="9225" max="9225" width="57.625" style="2266" customWidth="1"/>
    <col min="9226" max="9226" width="9.75" style="2266" customWidth="1"/>
    <col min="9227" max="9227" width="0.875" style="2266" customWidth="1"/>
    <col min="9228" max="9228" width="4.625" style="2266" customWidth="1"/>
    <col min="9229" max="9229" width="28.375" style="2266" customWidth="1"/>
    <col min="9230" max="9230" width="57.625" style="2266" customWidth="1"/>
    <col min="9231" max="9231" width="9.5" style="2266" customWidth="1"/>
    <col min="9232" max="9232" width="21.125" style="2266" customWidth="1"/>
    <col min="9233" max="9233" width="49.625" style="2266" customWidth="1"/>
    <col min="9234" max="9234" width="11.75" style="2266" customWidth="1"/>
    <col min="9235" max="9472" width="9" style="2266"/>
    <col min="9473" max="9473" width="24.75" style="2266" customWidth="1"/>
    <col min="9474" max="9474" width="29.75" style="2266" customWidth="1"/>
    <col min="9475" max="9475" width="3.75" style="2266" customWidth="1"/>
    <col min="9476" max="9476" width="15.5" style="2266" customWidth="1"/>
    <col min="9477" max="9477" width="19.875" style="2266" customWidth="1"/>
    <col min="9478" max="9478" width="1.75" style="2266" customWidth="1"/>
    <col min="9479" max="9479" width="4.625" style="2266" customWidth="1"/>
    <col min="9480" max="9480" width="28.625" style="2266" customWidth="1"/>
    <col min="9481" max="9481" width="57.625" style="2266" customWidth="1"/>
    <col min="9482" max="9482" width="9.75" style="2266" customWidth="1"/>
    <col min="9483" max="9483" width="0.875" style="2266" customWidth="1"/>
    <col min="9484" max="9484" width="4.625" style="2266" customWidth="1"/>
    <col min="9485" max="9485" width="28.375" style="2266" customWidth="1"/>
    <col min="9486" max="9486" width="57.625" style="2266" customWidth="1"/>
    <col min="9487" max="9487" width="9.5" style="2266" customWidth="1"/>
    <col min="9488" max="9488" width="21.125" style="2266" customWidth="1"/>
    <col min="9489" max="9489" width="49.625" style="2266" customWidth="1"/>
    <col min="9490" max="9490" width="11.75" style="2266" customWidth="1"/>
    <col min="9491" max="9728" width="9" style="2266"/>
    <col min="9729" max="9729" width="24.75" style="2266" customWidth="1"/>
    <col min="9730" max="9730" width="29.75" style="2266" customWidth="1"/>
    <col min="9731" max="9731" width="3.75" style="2266" customWidth="1"/>
    <col min="9732" max="9732" width="15.5" style="2266" customWidth="1"/>
    <col min="9733" max="9733" width="19.875" style="2266" customWidth="1"/>
    <col min="9734" max="9734" width="1.75" style="2266" customWidth="1"/>
    <col min="9735" max="9735" width="4.625" style="2266" customWidth="1"/>
    <col min="9736" max="9736" width="28.625" style="2266" customWidth="1"/>
    <col min="9737" max="9737" width="57.625" style="2266" customWidth="1"/>
    <col min="9738" max="9738" width="9.75" style="2266" customWidth="1"/>
    <col min="9739" max="9739" width="0.875" style="2266" customWidth="1"/>
    <col min="9740" max="9740" width="4.625" style="2266" customWidth="1"/>
    <col min="9741" max="9741" width="28.375" style="2266" customWidth="1"/>
    <col min="9742" max="9742" width="57.625" style="2266" customWidth="1"/>
    <col min="9743" max="9743" width="9.5" style="2266" customWidth="1"/>
    <col min="9744" max="9744" width="21.125" style="2266" customWidth="1"/>
    <col min="9745" max="9745" width="49.625" style="2266" customWidth="1"/>
    <col min="9746" max="9746" width="11.75" style="2266" customWidth="1"/>
    <col min="9747" max="9984" width="9" style="2266"/>
    <col min="9985" max="9985" width="24.75" style="2266" customWidth="1"/>
    <col min="9986" max="9986" width="29.75" style="2266" customWidth="1"/>
    <col min="9987" max="9987" width="3.75" style="2266" customWidth="1"/>
    <col min="9988" max="9988" width="15.5" style="2266" customWidth="1"/>
    <col min="9989" max="9989" width="19.875" style="2266" customWidth="1"/>
    <col min="9990" max="9990" width="1.75" style="2266" customWidth="1"/>
    <col min="9991" max="9991" width="4.625" style="2266" customWidth="1"/>
    <col min="9992" max="9992" width="28.625" style="2266" customWidth="1"/>
    <col min="9993" max="9993" width="57.625" style="2266" customWidth="1"/>
    <col min="9994" max="9994" width="9.75" style="2266" customWidth="1"/>
    <col min="9995" max="9995" width="0.875" style="2266" customWidth="1"/>
    <col min="9996" max="9996" width="4.625" style="2266" customWidth="1"/>
    <col min="9997" max="9997" width="28.375" style="2266" customWidth="1"/>
    <col min="9998" max="9998" width="57.625" style="2266" customWidth="1"/>
    <col min="9999" max="9999" width="9.5" style="2266" customWidth="1"/>
    <col min="10000" max="10000" width="21.125" style="2266" customWidth="1"/>
    <col min="10001" max="10001" width="49.625" style="2266" customWidth="1"/>
    <col min="10002" max="10002" width="11.75" style="2266" customWidth="1"/>
    <col min="10003" max="10240" width="9" style="2266"/>
    <col min="10241" max="10241" width="24.75" style="2266" customWidth="1"/>
    <col min="10242" max="10242" width="29.75" style="2266" customWidth="1"/>
    <col min="10243" max="10243" width="3.75" style="2266" customWidth="1"/>
    <col min="10244" max="10244" width="15.5" style="2266" customWidth="1"/>
    <col min="10245" max="10245" width="19.875" style="2266" customWidth="1"/>
    <col min="10246" max="10246" width="1.75" style="2266" customWidth="1"/>
    <col min="10247" max="10247" width="4.625" style="2266" customWidth="1"/>
    <col min="10248" max="10248" width="28.625" style="2266" customWidth="1"/>
    <col min="10249" max="10249" width="57.625" style="2266" customWidth="1"/>
    <col min="10250" max="10250" width="9.75" style="2266" customWidth="1"/>
    <col min="10251" max="10251" width="0.875" style="2266" customWidth="1"/>
    <col min="10252" max="10252" width="4.625" style="2266" customWidth="1"/>
    <col min="10253" max="10253" width="28.375" style="2266" customWidth="1"/>
    <col min="10254" max="10254" width="57.625" style="2266" customWidth="1"/>
    <col min="10255" max="10255" width="9.5" style="2266" customWidth="1"/>
    <col min="10256" max="10256" width="21.125" style="2266" customWidth="1"/>
    <col min="10257" max="10257" width="49.625" style="2266" customWidth="1"/>
    <col min="10258" max="10258" width="11.75" style="2266" customWidth="1"/>
    <col min="10259" max="10496" width="9" style="2266"/>
    <col min="10497" max="10497" width="24.75" style="2266" customWidth="1"/>
    <col min="10498" max="10498" width="29.75" style="2266" customWidth="1"/>
    <col min="10499" max="10499" width="3.75" style="2266" customWidth="1"/>
    <col min="10500" max="10500" width="15.5" style="2266" customWidth="1"/>
    <col min="10501" max="10501" width="19.875" style="2266" customWidth="1"/>
    <col min="10502" max="10502" width="1.75" style="2266" customWidth="1"/>
    <col min="10503" max="10503" width="4.625" style="2266" customWidth="1"/>
    <col min="10504" max="10504" width="28.625" style="2266" customWidth="1"/>
    <col min="10505" max="10505" width="57.625" style="2266" customWidth="1"/>
    <col min="10506" max="10506" width="9.75" style="2266" customWidth="1"/>
    <col min="10507" max="10507" width="0.875" style="2266" customWidth="1"/>
    <col min="10508" max="10508" width="4.625" style="2266" customWidth="1"/>
    <col min="10509" max="10509" width="28.375" style="2266" customWidth="1"/>
    <col min="10510" max="10510" width="57.625" style="2266" customWidth="1"/>
    <col min="10511" max="10511" width="9.5" style="2266" customWidth="1"/>
    <col min="10512" max="10512" width="21.125" style="2266" customWidth="1"/>
    <col min="10513" max="10513" width="49.625" style="2266" customWidth="1"/>
    <col min="10514" max="10514" width="11.75" style="2266" customWidth="1"/>
    <col min="10515" max="10752" width="9" style="2266"/>
    <col min="10753" max="10753" width="24.75" style="2266" customWidth="1"/>
    <col min="10754" max="10754" width="29.75" style="2266" customWidth="1"/>
    <col min="10755" max="10755" width="3.75" style="2266" customWidth="1"/>
    <col min="10756" max="10756" width="15.5" style="2266" customWidth="1"/>
    <col min="10757" max="10757" width="19.875" style="2266" customWidth="1"/>
    <col min="10758" max="10758" width="1.75" style="2266" customWidth="1"/>
    <col min="10759" max="10759" width="4.625" style="2266" customWidth="1"/>
    <col min="10760" max="10760" width="28.625" style="2266" customWidth="1"/>
    <col min="10761" max="10761" width="57.625" style="2266" customWidth="1"/>
    <col min="10762" max="10762" width="9.75" style="2266" customWidth="1"/>
    <col min="10763" max="10763" width="0.875" style="2266" customWidth="1"/>
    <col min="10764" max="10764" width="4.625" style="2266" customWidth="1"/>
    <col min="10765" max="10765" width="28.375" style="2266" customWidth="1"/>
    <col min="10766" max="10766" width="57.625" style="2266" customWidth="1"/>
    <col min="10767" max="10767" width="9.5" style="2266" customWidth="1"/>
    <col min="10768" max="10768" width="21.125" style="2266" customWidth="1"/>
    <col min="10769" max="10769" width="49.625" style="2266" customWidth="1"/>
    <col min="10770" max="10770" width="11.75" style="2266" customWidth="1"/>
    <col min="10771" max="11008" width="9" style="2266"/>
    <col min="11009" max="11009" width="24.75" style="2266" customWidth="1"/>
    <col min="11010" max="11010" width="29.75" style="2266" customWidth="1"/>
    <col min="11011" max="11011" width="3.75" style="2266" customWidth="1"/>
    <col min="11012" max="11012" width="15.5" style="2266" customWidth="1"/>
    <col min="11013" max="11013" width="19.875" style="2266" customWidth="1"/>
    <col min="11014" max="11014" width="1.75" style="2266" customWidth="1"/>
    <col min="11015" max="11015" width="4.625" style="2266" customWidth="1"/>
    <col min="11016" max="11016" width="28.625" style="2266" customWidth="1"/>
    <col min="11017" max="11017" width="57.625" style="2266" customWidth="1"/>
    <col min="11018" max="11018" width="9.75" style="2266" customWidth="1"/>
    <col min="11019" max="11019" width="0.875" style="2266" customWidth="1"/>
    <col min="11020" max="11020" width="4.625" style="2266" customWidth="1"/>
    <col min="11021" max="11021" width="28.375" style="2266" customWidth="1"/>
    <col min="11022" max="11022" width="57.625" style="2266" customWidth="1"/>
    <col min="11023" max="11023" width="9.5" style="2266" customWidth="1"/>
    <col min="11024" max="11024" width="21.125" style="2266" customWidth="1"/>
    <col min="11025" max="11025" width="49.625" style="2266" customWidth="1"/>
    <col min="11026" max="11026" width="11.75" style="2266" customWidth="1"/>
    <col min="11027" max="11264" width="9" style="2266"/>
    <col min="11265" max="11265" width="24.75" style="2266" customWidth="1"/>
    <col min="11266" max="11266" width="29.75" style="2266" customWidth="1"/>
    <col min="11267" max="11267" width="3.75" style="2266" customWidth="1"/>
    <col min="11268" max="11268" width="15.5" style="2266" customWidth="1"/>
    <col min="11269" max="11269" width="19.875" style="2266" customWidth="1"/>
    <col min="11270" max="11270" width="1.75" style="2266" customWidth="1"/>
    <col min="11271" max="11271" width="4.625" style="2266" customWidth="1"/>
    <col min="11272" max="11272" width="28.625" style="2266" customWidth="1"/>
    <col min="11273" max="11273" width="57.625" style="2266" customWidth="1"/>
    <col min="11274" max="11274" width="9.75" style="2266" customWidth="1"/>
    <col min="11275" max="11275" width="0.875" style="2266" customWidth="1"/>
    <col min="11276" max="11276" width="4.625" style="2266" customWidth="1"/>
    <col min="11277" max="11277" width="28.375" style="2266" customWidth="1"/>
    <col min="11278" max="11278" width="57.625" style="2266" customWidth="1"/>
    <col min="11279" max="11279" width="9.5" style="2266" customWidth="1"/>
    <col min="11280" max="11280" width="21.125" style="2266" customWidth="1"/>
    <col min="11281" max="11281" width="49.625" style="2266" customWidth="1"/>
    <col min="11282" max="11282" width="11.75" style="2266" customWidth="1"/>
    <col min="11283" max="11520" width="9" style="2266"/>
    <col min="11521" max="11521" width="24.75" style="2266" customWidth="1"/>
    <col min="11522" max="11522" width="29.75" style="2266" customWidth="1"/>
    <col min="11523" max="11523" width="3.75" style="2266" customWidth="1"/>
    <col min="11524" max="11524" width="15.5" style="2266" customWidth="1"/>
    <col min="11525" max="11525" width="19.875" style="2266" customWidth="1"/>
    <col min="11526" max="11526" width="1.75" style="2266" customWidth="1"/>
    <col min="11527" max="11527" width="4.625" style="2266" customWidth="1"/>
    <col min="11528" max="11528" width="28.625" style="2266" customWidth="1"/>
    <col min="11529" max="11529" width="57.625" style="2266" customWidth="1"/>
    <col min="11530" max="11530" width="9.75" style="2266" customWidth="1"/>
    <col min="11531" max="11531" width="0.875" style="2266" customWidth="1"/>
    <col min="11532" max="11532" width="4.625" style="2266" customWidth="1"/>
    <col min="11533" max="11533" width="28.375" style="2266" customWidth="1"/>
    <col min="11534" max="11534" width="57.625" style="2266" customWidth="1"/>
    <col min="11535" max="11535" width="9.5" style="2266" customWidth="1"/>
    <col min="11536" max="11536" width="21.125" style="2266" customWidth="1"/>
    <col min="11537" max="11537" width="49.625" style="2266" customWidth="1"/>
    <col min="11538" max="11538" width="11.75" style="2266" customWidth="1"/>
    <col min="11539" max="11776" width="9" style="2266"/>
    <col min="11777" max="11777" width="24.75" style="2266" customWidth="1"/>
    <col min="11778" max="11778" width="29.75" style="2266" customWidth="1"/>
    <col min="11779" max="11779" width="3.75" style="2266" customWidth="1"/>
    <col min="11780" max="11780" width="15.5" style="2266" customWidth="1"/>
    <col min="11781" max="11781" width="19.875" style="2266" customWidth="1"/>
    <col min="11782" max="11782" width="1.75" style="2266" customWidth="1"/>
    <col min="11783" max="11783" width="4.625" style="2266" customWidth="1"/>
    <col min="11784" max="11784" width="28.625" style="2266" customWidth="1"/>
    <col min="11785" max="11785" width="57.625" style="2266" customWidth="1"/>
    <col min="11786" max="11786" width="9.75" style="2266" customWidth="1"/>
    <col min="11787" max="11787" width="0.875" style="2266" customWidth="1"/>
    <col min="11788" max="11788" width="4.625" style="2266" customWidth="1"/>
    <col min="11789" max="11789" width="28.375" style="2266" customWidth="1"/>
    <col min="11790" max="11790" width="57.625" style="2266" customWidth="1"/>
    <col min="11791" max="11791" width="9.5" style="2266" customWidth="1"/>
    <col min="11792" max="11792" width="21.125" style="2266" customWidth="1"/>
    <col min="11793" max="11793" width="49.625" style="2266" customWidth="1"/>
    <col min="11794" max="11794" width="11.75" style="2266" customWidth="1"/>
    <col min="11795" max="12032" width="9" style="2266"/>
    <col min="12033" max="12033" width="24.75" style="2266" customWidth="1"/>
    <col min="12034" max="12034" width="29.75" style="2266" customWidth="1"/>
    <col min="12035" max="12035" width="3.75" style="2266" customWidth="1"/>
    <col min="12036" max="12036" width="15.5" style="2266" customWidth="1"/>
    <col min="12037" max="12037" width="19.875" style="2266" customWidth="1"/>
    <col min="12038" max="12038" width="1.75" style="2266" customWidth="1"/>
    <col min="12039" max="12039" width="4.625" style="2266" customWidth="1"/>
    <col min="12040" max="12040" width="28.625" style="2266" customWidth="1"/>
    <col min="12041" max="12041" width="57.625" style="2266" customWidth="1"/>
    <col min="12042" max="12042" width="9.75" style="2266" customWidth="1"/>
    <col min="12043" max="12043" width="0.875" style="2266" customWidth="1"/>
    <col min="12044" max="12044" width="4.625" style="2266" customWidth="1"/>
    <col min="12045" max="12045" width="28.375" style="2266" customWidth="1"/>
    <col min="12046" max="12046" width="57.625" style="2266" customWidth="1"/>
    <col min="12047" max="12047" width="9.5" style="2266" customWidth="1"/>
    <col min="12048" max="12048" width="21.125" style="2266" customWidth="1"/>
    <col min="12049" max="12049" width="49.625" style="2266" customWidth="1"/>
    <col min="12050" max="12050" width="11.75" style="2266" customWidth="1"/>
    <col min="12051" max="12288" width="9" style="2266"/>
    <col min="12289" max="12289" width="24.75" style="2266" customWidth="1"/>
    <col min="12290" max="12290" width="29.75" style="2266" customWidth="1"/>
    <col min="12291" max="12291" width="3.75" style="2266" customWidth="1"/>
    <col min="12292" max="12292" width="15.5" style="2266" customWidth="1"/>
    <col min="12293" max="12293" width="19.875" style="2266" customWidth="1"/>
    <col min="12294" max="12294" width="1.75" style="2266" customWidth="1"/>
    <col min="12295" max="12295" width="4.625" style="2266" customWidth="1"/>
    <col min="12296" max="12296" width="28.625" style="2266" customWidth="1"/>
    <col min="12297" max="12297" width="57.625" style="2266" customWidth="1"/>
    <col min="12298" max="12298" width="9.75" style="2266" customWidth="1"/>
    <col min="12299" max="12299" width="0.875" style="2266" customWidth="1"/>
    <col min="12300" max="12300" width="4.625" style="2266" customWidth="1"/>
    <col min="12301" max="12301" width="28.375" style="2266" customWidth="1"/>
    <col min="12302" max="12302" width="57.625" style="2266" customWidth="1"/>
    <col min="12303" max="12303" width="9.5" style="2266" customWidth="1"/>
    <col min="12304" max="12304" width="21.125" style="2266" customWidth="1"/>
    <col min="12305" max="12305" width="49.625" style="2266" customWidth="1"/>
    <col min="12306" max="12306" width="11.75" style="2266" customWidth="1"/>
    <col min="12307" max="12544" width="9" style="2266"/>
    <col min="12545" max="12545" width="24.75" style="2266" customWidth="1"/>
    <col min="12546" max="12546" width="29.75" style="2266" customWidth="1"/>
    <col min="12547" max="12547" width="3.75" style="2266" customWidth="1"/>
    <col min="12548" max="12548" width="15.5" style="2266" customWidth="1"/>
    <col min="12549" max="12549" width="19.875" style="2266" customWidth="1"/>
    <col min="12550" max="12550" width="1.75" style="2266" customWidth="1"/>
    <col min="12551" max="12551" width="4.625" style="2266" customWidth="1"/>
    <col min="12552" max="12552" width="28.625" style="2266" customWidth="1"/>
    <col min="12553" max="12553" width="57.625" style="2266" customWidth="1"/>
    <col min="12554" max="12554" width="9.75" style="2266" customWidth="1"/>
    <col min="12555" max="12555" width="0.875" style="2266" customWidth="1"/>
    <col min="12556" max="12556" width="4.625" style="2266" customWidth="1"/>
    <col min="12557" max="12557" width="28.375" style="2266" customWidth="1"/>
    <col min="12558" max="12558" width="57.625" style="2266" customWidth="1"/>
    <col min="12559" max="12559" width="9.5" style="2266" customWidth="1"/>
    <col min="12560" max="12560" width="21.125" style="2266" customWidth="1"/>
    <col min="12561" max="12561" width="49.625" style="2266" customWidth="1"/>
    <col min="12562" max="12562" width="11.75" style="2266" customWidth="1"/>
    <col min="12563" max="12800" width="9" style="2266"/>
    <col min="12801" max="12801" width="24.75" style="2266" customWidth="1"/>
    <col min="12802" max="12802" width="29.75" style="2266" customWidth="1"/>
    <col min="12803" max="12803" width="3.75" style="2266" customWidth="1"/>
    <col min="12804" max="12804" width="15.5" style="2266" customWidth="1"/>
    <col min="12805" max="12805" width="19.875" style="2266" customWidth="1"/>
    <col min="12806" max="12806" width="1.75" style="2266" customWidth="1"/>
    <col min="12807" max="12807" width="4.625" style="2266" customWidth="1"/>
    <col min="12808" max="12808" width="28.625" style="2266" customWidth="1"/>
    <col min="12809" max="12809" width="57.625" style="2266" customWidth="1"/>
    <col min="12810" max="12810" width="9.75" style="2266" customWidth="1"/>
    <col min="12811" max="12811" width="0.875" style="2266" customWidth="1"/>
    <col min="12812" max="12812" width="4.625" style="2266" customWidth="1"/>
    <col min="12813" max="12813" width="28.375" style="2266" customWidth="1"/>
    <col min="12814" max="12814" width="57.625" style="2266" customWidth="1"/>
    <col min="12815" max="12815" width="9.5" style="2266" customWidth="1"/>
    <col min="12816" max="12816" width="21.125" style="2266" customWidth="1"/>
    <col min="12817" max="12817" width="49.625" style="2266" customWidth="1"/>
    <col min="12818" max="12818" width="11.75" style="2266" customWidth="1"/>
    <col min="12819" max="13056" width="9" style="2266"/>
    <col min="13057" max="13057" width="24.75" style="2266" customWidth="1"/>
    <col min="13058" max="13058" width="29.75" style="2266" customWidth="1"/>
    <col min="13059" max="13059" width="3.75" style="2266" customWidth="1"/>
    <col min="13060" max="13060" width="15.5" style="2266" customWidth="1"/>
    <col min="13061" max="13061" width="19.875" style="2266" customWidth="1"/>
    <col min="13062" max="13062" width="1.75" style="2266" customWidth="1"/>
    <col min="13063" max="13063" width="4.625" style="2266" customWidth="1"/>
    <col min="13064" max="13064" width="28.625" style="2266" customWidth="1"/>
    <col min="13065" max="13065" width="57.625" style="2266" customWidth="1"/>
    <col min="13066" max="13066" width="9.75" style="2266" customWidth="1"/>
    <col min="13067" max="13067" width="0.875" style="2266" customWidth="1"/>
    <col min="13068" max="13068" width="4.625" style="2266" customWidth="1"/>
    <col min="13069" max="13069" width="28.375" style="2266" customWidth="1"/>
    <col min="13070" max="13070" width="57.625" style="2266" customWidth="1"/>
    <col min="13071" max="13071" width="9.5" style="2266" customWidth="1"/>
    <col min="13072" max="13072" width="21.125" style="2266" customWidth="1"/>
    <col min="13073" max="13073" width="49.625" style="2266" customWidth="1"/>
    <col min="13074" max="13074" width="11.75" style="2266" customWidth="1"/>
    <col min="13075" max="13312" width="9" style="2266"/>
    <col min="13313" max="13313" width="24.75" style="2266" customWidth="1"/>
    <col min="13314" max="13314" width="29.75" style="2266" customWidth="1"/>
    <col min="13315" max="13315" width="3.75" style="2266" customWidth="1"/>
    <col min="13316" max="13316" width="15.5" style="2266" customWidth="1"/>
    <col min="13317" max="13317" width="19.875" style="2266" customWidth="1"/>
    <col min="13318" max="13318" width="1.75" style="2266" customWidth="1"/>
    <col min="13319" max="13319" width="4.625" style="2266" customWidth="1"/>
    <col min="13320" max="13320" width="28.625" style="2266" customWidth="1"/>
    <col min="13321" max="13321" width="57.625" style="2266" customWidth="1"/>
    <col min="13322" max="13322" width="9.75" style="2266" customWidth="1"/>
    <col min="13323" max="13323" width="0.875" style="2266" customWidth="1"/>
    <col min="13324" max="13324" width="4.625" style="2266" customWidth="1"/>
    <col min="13325" max="13325" width="28.375" style="2266" customWidth="1"/>
    <col min="13326" max="13326" width="57.625" style="2266" customWidth="1"/>
    <col min="13327" max="13327" width="9.5" style="2266" customWidth="1"/>
    <col min="13328" max="13328" width="21.125" style="2266" customWidth="1"/>
    <col min="13329" max="13329" width="49.625" style="2266" customWidth="1"/>
    <col min="13330" max="13330" width="11.75" style="2266" customWidth="1"/>
    <col min="13331" max="13568" width="9" style="2266"/>
    <col min="13569" max="13569" width="24.75" style="2266" customWidth="1"/>
    <col min="13570" max="13570" width="29.75" style="2266" customWidth="1"/>
    <col min="13571" max="13571" width="3.75" style="2266" customWidth="1"/>
    <col min="13572" max="13572" width="15.5" style="2266" customWidth="1"/>
    <col min="13573" max="13573" width="19.875" style="2266" customWidth="1"/>
    <col min="13574" max="13574" width="1.75" style="2266" customWidth="1"/>
    <col min="13575" max="13575" width="4.625" style="2266" customWidth="1"/>
    <col min="13576" max="13576" width="28.625" style="2266" customWidth="1"/>
    <col min="13577" max="13577" width="57.625" style="2266" customWidth="1"/>
    <col min="13578" max="13578" width="9.75" style="2266" customWidth="1"/>
    <col min="13579" max="13579" width="0.875" style="2266" customWidth="1"/>
    <col min="13580" max="13580" width="4.625" style="2266" customWidth="1"/>
    <col min="13581" max="13581" width="28.375" style="2266" customWidth="1"/>
    <col min="13582" max="13582" width="57.625" style="2266" customWidth="1"/>
    <col min="13583" max="13583" width="9.5" style="2266" customWidth="1"/>
    <col min="13584" max="13584" width="21.125" style="2266" customWidth="1"/>
    <col min="13585" max="13585" width="49.625" style="2266" customWidth="1"/>
    <col min="13586" max="13586" width="11.75" style="2266" customWidth="1"/>
    <col min="13587" max="13824" width="9" style="2266"/>
    <col min="13825" max="13825" width="24.75" style="2266" customWidth="1"/>
    <col min="13826" max="13826" width="29.75" style="2266" customWidth="1"/>
    <col min="13827" max="13827" width="3.75" style="2266" customWidth="1"/>
    <col min="13828" max="13828" width="15.5" style="2266" customWidth="1"/>
    <col min="13829" max="13829" width="19.875" style="2266" customWidth="1"/>
    <col min="13830" max="13830" width="1.75" style="2266" customWidth="1"/>
    <col min="13831" max="13831" width="4.625" style="2266" customWidth="1"/>
    <col min="13832" max="13832" width="28.625" style="2266" customWidth="1"/>
    <col min="13833" max="13833" width="57.625" style="2266" customWidth="1"/>
    <col min="13834" max="13834" width="9.75" style="2266" customWidth="1"/>
    <col min="13835" max="13835" width="0.875" style="2266" customWidth="1"/>
    <col min="13836" max="13836" width="4.625" style="2266" customWidth="1"/>
    <col min="13837" max="13837" width="28.375" style="2266" customWidth="1"/>
    <col min="13838" max="13838" width="57.625" style="2266" customWidth="1"/>
    <col min="13839" max="13839" width="9.5" style="2266" customWidth="1"/>
    <col min="13840" max="13840" width="21.125" style="2266" customWidth="1"/>
    <col min="13841" max="13841" width="49.625" style="2266" customWidth="1"/>
    <col min="13842" max="13842" width="11.75" style="2266" customWidth="1"/>
    <col min="13843" max="14080" width="9" style="2266"/>
    <col min="14081" max="14081" width="24.75" style="2266" customWidth="1"/>
    <col min="14082" max="14082" width="29.75" style="2266" customWidth="1"/>
    <col min="14083" max="14083" width="3.75" style="2266" customWidth="1"/>
    <col min="14084" max="14084" width="15.5" style="2266" customWidth="1"/>
    <col min="14085" max="14085" width="19.875" style="2266" customWidth="1"/>
    <col min="14086" max="14086" width="1.75" style="2266" customWidth="1"/>
    <col min="14087" max="14087" width="4.625" style="2266" customWidth="1"/>
    <col min="14088" max="14088" width="28.625" style="2266" customWidth="1"/>
    <col min="14089" max="14089" width="57.625" style="2266" customWidth="1"/>
    <col min="14090" max="14090" width="9.75" style="2266" customWidth="1"/>
    <col min="14091" max="14091" width="0.875" style="2266" customWidth="1"/>
    <col min="14092" max="14092" width="4.625" style="2266" customWidth="1"/>
    <col min="14093" max="14093" width="28.375" style="2266" customWidth="1"/>
    <col min="14094" max="14094" width="57.625" style="2266" customWidth="1"/>
    <col min="14095" max="14095" width="9.5" style="2266" customWidth="1"/>
    <col min="14096" max="14096" width="21.125" style="2266" customWidth="1"/>
    <col min="14097" max="14097" width="49.625" style="2266" customWidth="1"/>
    <col min="14098" max="14098" width="11.75" style="2266" customWidth="1"/>
    <col min="14099" max="14336" width="9" style="2266"/>
    <col min="14337" max="14337" width="24.75" style="2266" customWidth="1"/>
    <col min="14338" max="14338" width="29.75" style="2266" customWidth="1"/>
    <col min="14339" max="14339" width="3.75" style="2266" customWidth="1"/>
    <col min="14340" max="14340" width="15.5" style="2266" customWidth="1"/>
    <col min="14341" max="14341" width="19.875" style="2266" customWidth="1"/>
    <col min="14342" max="14342" width="1.75" style="2266" customWidth="1"/>
    <col min="14343" max="14343" width="4.625" style="2266" customWidth="1"/>
    <col min="14344" max="14344" width="28.625" style="2266" customWidth="1"/>
    <col min="14345" max="14345" width="57.625" style="2266" customWidth="1"/>
    <col min="14346" max="14346" width="9.75" style="2266" customWidth="1"/>
    <col min="14347" max="14347" width="0.875" style="2266" customWidth="1"/>
    <col min="14348" max="14348" width="4.625" style="2266" customWidth="1"/>
    <col min="14349" max="14349" width="28.375" style="2266" customWidth="1"/>
    <col min="14350" max="14350" width="57.625" style="2266" customWidth="1"/>
    <col min="14351" max="14351" width="9.5" style="2266" customWidth="1"/>
    <col min="14352" max="14352" width="21.125" style="2266" customWidth="1"/>
    <col min="14353" max="14353" width="49.625" style="2266" customWidth="1"/>
    <col min="14354" max="14354" width="11.75" style="2266" customWidth="1"/>
    <col min="14355" max="14592" width="9" style="2266"/>
    <col min="14593" max="14593" width="24.75" style="2266" customWidth="1"/>
    <col min="14594" max="14594" width="29.75" style="2266" customWidth="1"/>
    <col min="14595" max="14595" width="3.75" style="2266" customWidth="1"/>
    <col min="14596" max="14596" width="15.5" style="2266" customWidth="1"/>
    <col min="14597" max="14597" width="19.875" style="2266" customWidth="1"/>
    <col min="14598" max="14598" width="1.75" style="2266" customWidth="1"/>
    <col min="14599" max="14599" width="4.625" style="2266" customWidth="1"/>
    <col min="14600" max="14600" width="28.625" style="2266" customWidth="1"/>
    <col min="14601" max="14601" width="57.625" style="2266" customWidth="1"/>
    <col min="14602" max="14602" width="9.75" style="2266" customWidth="1"/>
    <col min="14603" max="14603" width="0.875" style="2266" customWidth="1"/>
    <col min="14604" max="14604" width="4.625" style="2266" customWidth="1"/>
    <col min="14605" max="14605" width="28.375" style="2266" customWidth="1"/>
    <col min="14606" max="14606" width="57.625" style="2266" customWidth="1"/>
    <col min="14607" max="14607" width="9.5" style="2266" customWidth="1"/>
    <col min="14608" max="14608" width="21.125" style="2266" customWidth="1"/>
    <col min="14609" max="14609" width="49.625" style="2266" customWidth="1"/>
    <col min="14610" max="14610" width="11.75" style="2266" customWidth="1"/>
    <col min="14611" max="14848" width="9" style="2266"/>
    <col min="14849" max="14849" width="24.75" style="2266" customWidth="1"/>
    <col min="14850" max="14850" width="29.75" style="2266" customWidth="1"/>
    <col min="14851" max="14851" width="3.75" style="2266" customWidth="1"/>
    <col min="14852" max="14852" width="15.5" style="2266" customWidth="1"/>
    <col min="14853" max="14853" width="19.875" style="2266" customWidth="1"/>
    <col min="14854" max="14854" width="1.75" style="2266" customWidth="1"/>
    <col min="14855" max="14855" width="4.625" style="2266" customWidth="1"/>
    <col min="14856" max="14856" width="28.625" style="2266" customWidth="1"/>
    <col min="14857" max="14857" width="57.625" style="2266" customWidth="1"/>
    <col min="14858" max="14858" width="9.75" style="2266" customWidth="1"/>
    <col min="14859" max="14859" width="0.875" style="2266" customWidth="1"/>
    <col min="14860" max="14860" width="4.625" style="2266" customWidth="1"/>
    <col min="14861" max="14861" width="28.375" style="2266" customWidth="1"/>
    <col min="14862" max="14862" width="57.625" style="2266" customWidth="1"/>
    <col min="14863" max="14863" width="9.5" style="2266" customWidth="1"/>
    <col min="14864" max="14864" width="21.125" style="2266" customWidth="1"/>
    <col min="14865" max="14865" width="49.625" style="2266" customWidth="1"/>
    <col min="14866" max="14866" width="11.75" style="2266" customWidth="1"/>
    <col min="14867" max="15104" width="9" style="2266"/>
    <col min="15105" max="15105" width="24.75" style="2266" customWidth="1"/>
    <col min="15106" max="15106" width="29.75" style="2266" customWidth="1"/>
    <col min="15107" max="15107" width="3.75" style="2266" customWidth="1"/>
    <col min="15108" max="15108" width="15.5" style="2266" customWidth="1"/>
    <col min="15109" max="15109" width="19.875" style="2266" customWidth="1"/>
    <col min="15110" max="15110" width="1.75" style="2266" customWidth="1"/>
    <col min="15111" max="15111" width="4.625" style="2266" customWidth="1"/>
    <col min="15112" max="15112" width="28.625" style="2266" customWidth="1"/>
    <col min="15113" max="15113" width="57.625" style="2266" customWidth="1"/>
    <col min="15114" max="15114" width="9.75" style="2266" customWidth="1"/>
    <col min="15115" max="15115" width="0.875" style="2266" customWidth="1"/>
    <col min="15116" max="15116" width="4.625" style="2266" customWidth="1"/>
    <col min="15117" max="15117" width="28.375" style="2266" customWidth="1"/>
    <col min="15118" max="15118" width="57.625" style="2266" customWidth="1"/>
    <col min="15119" max="15119" width="9.5" style="2266" customWidth="1"/>
    <col min="15120" max="15120" width="21.125" style="2266" customWidth="1"/>
    <col min="15121" max="15121" width="49.625" style="2266" customWidth="1"/>
    <col min="15122" max="15122" width="11.75" style="2266" customWidth="1"/>
    <col min="15123" max="15360" width="9" style="2266"/>
    <col min="15361" max="15361" width="24.75" style="2266" customWidth="1"/>
    <col min="15362" max="15362" width="29.75" style="2266" customWidth="1"/>
    <col min="15363" max="15363" width="3.75" style="2266" customWidth="1"/>
    <col min="15364" max="15364" width="15.5" style="2266" customWidth="1"/>
    <col min="15365" max="15365" width="19.875" style="2266" customWidth="1"/>
    <col min="15366" max="15366" width="1.75" style="2266" customWidth="1"/>
    <col min="15367" max="15367" width="4.625" style="2266" customWidth="1"/>
    <col min="15368" max="15368" width="28.625" style="2266" customWidth="1"/>
    <col min="15369" max="15369" width="57.625" style="2266" customWidth="1"/>
    <col min="15370" max="15370" width="9.75" style="2266" customWidth="1"/>
    <col min="15371" max="15371" width="0.875" style="2266" customWidth="1"/>
    <col min="15372" max="15372" width="4.625" style="2266" customWidth="1"/>
    <col min="15373" max="15373" width="28.375" style="2266" customWidth="1"/>
    <col min="15374" max="15374" width="57.625" style="2266" customWidth="1"/>
    <col min="15375" max="15375" width="9.5" style="2266" customWidth="1"/>
    <col min="15376" max="15376" width="21.125" style="2266" customWidth="1"/>
    <col min="15377" max="15377" width="49.625" style="2266" customWidth="1"/>
    <col min="15378" max="15378" width="11.75" style="2266" customWidth="1"/>
    <col min="15379" max="15616" width="9" style="2266"/>
    <col min="15617" max="15617" width="24.75" style="2266" customWidth="1"/>
    <col min="15618" max="15618" width="29.75" style="2266" customWidth="1"/>
    <col min="15619" max="15619" width="3.75" style="2266" customWidth="1"/>
    <col min="15620" max="15620" width="15.5" style="2266" customWidth="1"/>
    <col min="15621" max="15621" width="19.875" style="2266" customWidth="1"/>
    <col min="15622" max="15622" width="1.75" style="2266" customWidth="1"/>
    <col min="15623" max="15623" width="4.625" style="2266" customWidth="1"/>
    <col min="15624" max="15624" width="28.625" style="2266" customWidth="1"/>
    <col min="15625" max="15625" width="57.625" style="2266" customWidth="1"/>
    <col min="15626" max="15626" width="9.75" style="2266" customWidth="1"/>
    <col min="15627" max="15627" width="0.875" style="2266" customWidth="1"/>
    <col min="15628" max="15628" width="4.625" style="2266" customWidth="1"/>
    <col min="15629" max="15629" width="28.375" style="2266" customWidth="1"/>
    <col min="15630" max="15630" width="57.625" style="2266" customWidth="1"/>
    <col min="15631" max="15631" width="9.5" style="2266" customWidth="1"/>
    <col min="15632" max="15632" width="21.125" style="2266" customWidth="1"/>
    <col min="15633" max="15633" width="49.625" style="2266" customWidth="1"/>
    <col min="15634" max="15634" width="11.75" style="2266" customWidth="1"/>
    <col min="15635" max="15872" width="9" style="2266"/>
    <col min="15873" max="15873" width="24.75" style="2266" customWidth="1"/>
    <col min="15874" max="15874" width="29.75" style="2266" customWidth="1"/>
    <col min="15875" max="15875" width="3.75" style="2266" customWidth="1"/>
    <col min="15876" max="15876" width="15.5" style="2266" customWidth="1"/>
    <col min="15877" max="15877" width="19.875" style="2266" customWidth="1"/>
    <col min="15878" max="15878" width="1.75" style="2266" customWidth="1"/>
    <col min="15879" max="15879" width="4.625" style="2266" customWidth="1"/>
    <col min="15880" max="15880" width="28.625" style="2266" customWidth="1"/>
    <col min="15881" max="15881" width="57.625" style="2266" customWidth="1"/>
    <col min="15882" max="15882" width="9.75" style="2266" customWidth="1"/>
    <col min="15883" max="15883" width="0.875" style="2266" customWidth="1"/>
    <col min="15884" max="15884" width="4.625" style="2266" customWidth="1"/>
    <col min="15885" max="15885" width="28.375" style="2266" customWidth="1"/>
    <col min="15886" max="15886" width="57.625" style="2266" customWidth="1"/>
    <col min="15887" max="15887" width="9.5" style="2266" customWidth="1"/>
    <col min="15888" max="15888" width="21.125" style="2266" customWidth="1"/>
    <col min="15889" max="15889" width="49.625" style="2266" customWidth="1"/>
    <col min="15890" max="15890" width="11.75" style="2266" customWidth="1"/>
    <col min="15891" max="16128" width="9" style="2266"/>
    <col min="16129" max="16129" width="24.75" style="2266" customWidth="1"/>
    <col min="16130" max="16130" width="29.75" style="2266" customWidth="1"/>
    <col min="16131" max="16131" width="3.75" style="2266" customWidth="1"/>
    <col min="16132" max="16132" width="15.5" style="2266" customWidth="1"/>
    <col min="16133" max="16133" width="19.875" style="2266" customWidth="1"/>
    <col min="16134" max="16134" width="1.75" style="2266" customWidth="1"/>
    <col min="16135" max="16135" width="4.625" style="2266" customWidth="1"/>
    <col min="16136" max="16136" width="28.625" style="2266" customWidth="1"/>
    <col min="16137" max="16137" width="57.625" style="2266" customWidth="1"/>
    <col min="16138" max="16138" width="9.75" style="2266" customWidth="1"/>
    <col min="16139" max="16139" width="0.875" style="2266" customWidth="1"/>
    <col min="16140" max="16140" width="4.625" style="2266" customWidth="1"/>
    <col min="16141" max="16141" width="28.375" style="2266" customWidth="1"/>
    <col min="16142" max="16142" width="57.625" style="2266" customWidth="1"/>
    <col min="16143" max="16143" width="9.5" style="2266" customWidth="1"/>
    <col min="16144" max="16144" width="21.125" style="2266" customWidth="1"/>
    <col min="16145" max="16145" width="49.625" style="2266" customWidth="1"/>
    <col min="16146" max="16146" width="11.75" style="2266" customWidth="1"/>
    <col min="16147" max="16384" width="9" style="2266"/>
  </cols>
  <sheetData>
    <row r="1" spans="1:16" ht="21.75" thickBot="1">
      <c r="A1" s="2265" t="s">
        <v>1586</v>
      </c>
      <c r="B1"/>
      <c r="E1" s="2267"/>
      <c r="G1" s="2990" t="s">
        <v>1587</v>
      </c>
      <c r="H1" s="2990"/>
      <c r="I1" s="2990"/>
      <c r="J1" s="2990"/>
      <c r="L1" s="2990" t="s">
        <v>1587</v>
      </c>
      <c r="M1" s="2990"/>
      <c r="N1" s="2990"/>
      <c r="O1" s="2990"/>
    </row>
    <row r="2" spans="1:16" ht="22.5" customHeight="1">
      <c r="A2" s="2269"/>
      <c r="C2"/>
      <c r="D2"/>
      <c r="E2"/>
      <c r="G2" s="2270" t="s">
        <v>1588</v>
      </c>
      <c r="H2" s="2271" t="s">
        <v>1589</v>
      </c>
      <c r="I2" s="2272" t="s">
        <v>1590</v>
      </c>
      <c r="J2" s="2273" t="s">
        <v>1591</v>
      </c>
      <c r="K2" s="2274"/>
      <c r="L2" s="2270" t="s">
        <v>1588</v>
      </c>
      <c r="M2" s="2271" t="s">
        <v>1589</v>
      </c>
      <c r="N2" s="2275" t="s">
        <v>1590</v>
      </c>
      <c r="O2" s="2273" t="s">
        <v>1591</v>
      </c>
      <c r="P2" s="2276"/>
    </row>
    <row r="3" spans="1:16" ht="13.5" customHeight="1">
      <c r="A3" s="2991" t="s">
        <v>1592</v>
      </c>
      <c r="B3" s="2992"/>
      <c r="C3" s="2992"/>
      <c r="D3" s="2992"/>
      <c r="E3" s="2993"/>
      <c r="G3" s="3000">
        <v>1</v>
      </c>
      <c r="H3" s="3001" t="s">
        <v>1593</v>
      </c>
      <c r="I3" s="2277" t="s">
        <v>1594</v>
      </c>
      <c r="J3" s="3002">
        <v>43555</v>
      </c>
      <c r="K3" s="2278"/>
      <c r="L3" s="3003">
        <v>160</v>
      </c>
      <c r="M3" s="3005" t="s">
        <v>1595</v>
      </c>
      <c r="N3" s="2279" t="s">
        <v>1596</v>
      </c>
      <c r="O3" s="3002">
        <v>43555</v>
      </c>
      <c r="P3" s="2280"/>
    </row>
    <row r="4" spans="1:16">
      <c r="A4" s="2994"/>
      <c r="B4" s="2995"/>
      <c r="C4" s="2995"/>
      <c r="D4" s="2995"/>
      <c r="E4" s="2996"/>
      <c r="G4" s="3000"/>
      <c r="H4" s="3001"/>
      <c r="I4" s="2281" t="s">
        <v>1597</v>
      </c>
      <c r="J4" s="3002"/>
      <c r="K4" s="2278"/>
      <c r="L4" s="3004"/>
      <c r="M4" s="3006"/>
      <c r="N4" s="2282" t="s">
        <v>1598</v>
      </c>
      <c r="O4" s="3002"/>
      <c r="P4" s="2280"/>
    </row>
    <row r="5" spans="1:16" ht="15" customHeight="1">
      <c r="A5" s="2997"/>
      <c r="B5" s="2998"/>
      <c r="C5" s="2998"/>
      <c r="D5" s="2998"/>
      <c r="E5" s="2999"/>
      <c r="F5" s="2283"/>
      <c r="G5" s="3000">
        <v>5</v>
      </c>
      <c r="H5" s="3007" t="s">
        <v>1599</v>
      </c>
      <c r="I5" s="2284" t="s">
        <v>1600</v>
      </c>
      <c r="J5" s="3002">
        <v>43555</v>
      </c>
      <c r="K5" s="2278"/>
      <c r="L5" s="3003">
        <v>166</v>
      </c>
      <c r="M5" s="2285" t="s">
        <v>1601</v>
      </c>
      <c r="N5" s="2284" t="s">
        <v>1602</v>
      </c>
      <c r="O5" s="3002">
        <v>43555</v>
      </c>
      <c r="P5" s="2276"/>
    </row>
    <row r="6" spans="1:16">
      <c r="D6" s="2286"/>
      <c r="E6" s="2286"/>
      <c r="G6" s="3000"/>
      <c r="H6" s="3008"/>
      <c r="I6" s="2287" t="s">
        <v>1603</v>
      </c>
      <c r="J6" s="3002"/>
      <c r="K6" s="2278"/>
      <c r="L6" s="3004"/>
      <c r="M6" s="2288"/>
      <c r="N6" s="2287" t="s">
        <v>1604</v>
      </c>
      <c r="O6" s="3002"/>
      <c r="P6" s="2276"/>
    </row>
    <row r="7" spans="1:16" ht="14.25" customHeight="1">
      <c r="A7" s="2266" t="s">
        <v>1605</v>
      </c>
      <c r="C7" s="2283"/>
      <c r="D7" s="2289"/>
      <c r="E7" s="2289"/>
      <c r="G7" s="3000">
        <v>8</v>
      </c>
      <c r="H7" s="3009" t="s">
        <v>1606</v>
      </c>
      <c r="I7" s="2279" t="s">
        <v>1607</v>
      </c>
      <c r="J7" s="3002">
        <v>43555</v>
      </c>
      <c r="K7" s="2278"/>
      <c r="L7" s="3003">
        <v>182</v>
      </c>
      <c r="M7" s="2290" t="s">
        <v>1608</v>
      </c>
      <c r="N7" s="2284" t="s">
        <v>1609</v>
      </c>
      <c r="O7" s="3002">
        <v>43555</v>
      </c>
      <c r="P7" s="2276"/>
    </row>
    <row r="8" spans="1:16">
      <c r="D8" s="2289"/>
      <c r="E8" s="2291"/>
      <c r="G8" s="3000"/>
      <c r="H8" s="3008"/>
      <c r="I8" s="2287" t="s">
        <v>1610</v>
      </c>
      <c r="J8" s="3002"/>
      <c r="K8" s="2278"/>
      <c r="L8" s="3004"/>
      <c r="M8" s="2288"/>
      <c r="N8" s="2282" t="s">
        <v>1611</v>
      </c>
      <c r="O8" s="3002"/>
      <c r="P8" s="2276"/>
    </row>
    <row r="9" spans="1:16" ht="14.25" thickBot="1">
      <c r="A9" s="2266" t="s">
        <v>1612</v>
      </c>
      <c r="D9" s="2289"/>
      <c r="E9" s="2291"/>
      <c r="G9" s="3000">
        <v>13</v>
      </c>
      <c r="H9" s="3009" t="s">
        <v>1613</v>
      </c>
      <c r="I9" s="2279" t="s">
        <v>1614</v>
      </c>
      <c r="J9" s="3002">
        <v>43555</v>
      </c>
      <c r="K9" s="2278"/>
      <c r="L9" s="3003">
        <v>184</v>
      </c>
      <c r="M9" s="2290" t="s">
        <v>1615</v>
      </c>
      <c r="N9" s="2284" t="s">
        <v>1616</v>
      </c>
      <c r="O9" s="3002">
        <v>43555</v>
      </c>
      <c r="P9" s="2276"/>
    </row>
    <row r="10" spans="1:16">
      <c r="A10" s="2292" t="s">
        <v>1589</v>
      </c>
      <c r="B10" s="2293" t="s">
        <v>1590</v>
      </c>
      <c r="D10" s="2289"/>
      <c r="E10" s="2291"/>
      <c r="G10" s="3000"/>
      <c r="H10" s="3008"/>
      <c r="I10" s="2282" t="s">
        <v>1617</v>
      </c>
      <c r="J10" s="3002"/>
      <c r="K10" s="2278"/>
      <c r="L10" s="3004"/>
      <c r="M10" s="2288"/>
      <c r="N10" s="2282" t="s">
        <v>1618</v>
      </c>
      <c r="O10" s="3002"/>
      <c r="P10" s="2276"/>
    </row>
    <row r="11" spans="1:16" ht="13.5" customHeight="1">
      <c r="A11" s="2294" t="s">
        <v>1619</v>
      </c>
      <c r="B11" s="2295" t="s">
        <v>1620</v>
      </c>
      <c r="D11" s="2291"/>
      <c r="E11" s="2291"/>
      <c r="G11" s="3000">
        <v>14</v>
      </c>
      <c r="H11" s="3009" t="s">
        <v>1621</v>
      </c>
      <c r="I11" s="2284" t="s">
        <v>1622</v>
      </c>
      <c r="J11" s="3002">
        <v>43555</v>
      </c>
      <c r="K11" s="2278"/>
      <c r="L11" s="3003">
        <v>192</v>
      </c>
      <c r="M11" s="2290" t="s">
        <v>1623</v>
      </c>
      <c r="N11" s="2284" t="s">
        <v>1624</v>
      </c>
      <c r="O11" s="3010">
        <v>42691</v>
      </c>
      <c r="P11" s="2276"/>
    </row>
    <row r="12" spans="1:16">
      <c r="A12" s="2296" t="s">
        <v>1625</v>
      </c>
      <c r="B12" s="2297" t="s">
        <v>1626</v>
      </c>
      <c r="D12" s="2291"/>
      <c r="E12" s="2291"/>
      <c r="G12" s="3000"/>
      <c r="H12" s="3008"/>
      <c r="I12" s="2282" t="s">
        <v>1627</v>
      </c>
      <c r="J12" s="3002"/>
      <c r="K12" s="2278"/>
      <c r="L12" s="3004"/>
      <c r="M12" s="2288"/>
      <c r="N12" s="2282" t="s">
        <v>1628</v>
      </c>
      <c r="O12" s="3011"/>
      <c r="P12" s="2276"/>
    </row>
    <row r="13" spans="1:16">
      <c r="A13" s="2298" t="s">
        <v>1619</v>
      </c>
      <c r="B13" s="2295" t="s">
        <v>1629</v>
      </c>
      <c r="D13" s="2291"/>
      <c r="E13" s="2291"/>
      <c r="G13" s="3000">
        <v>17</v>
      </c>
      <c r="H13" s="3001" t="s">
        <v>1630</v>
      </c>
      <c r="I13" s="2277" t="s">
        <v>1631</v>
      </c>
      <c r="J13" s="3002">
        <v>43555</v>
      </c>
      <c r="K13" s="2278"/>
      <c r="L13" s="3003">
        <v>195</v>
      </c>
      <c r="M13" s="2290" t="s">
        <v>1632</v>
      </c>
      <c r="N13" s="2284" t="s">
        <v>1633</v>
      </c>
      <c r="O13" s="3010">
        <v>42770</v>
      </c>
      <c r="P13" s="2276"/>
    </row>
    <row r="14" spans="1:16">
      <c r="A14" s="2296" t="s">
        <v>1634</v>
      </c>
      <c r="B14" s="2297" t="s">
        <v>1635</v>
      </c>
      <c r="D14" s="2291"/>
      <c r="E14" s="2291"/>
      <c r="G14" s="3000"/>
      <c r="H14" s="3001" t="s">
        <v>1634</v>
      </c>
      <c r="I14" s="2287" t="s">
        <v>1636</v>
      </c>
      <c r="J14" s="3002"/>
      <c r="K14" s="2278"/>
      <c r="L14" s="3004"/>
      <c r="M14" s="2288"/>
      <c r="N14" s="2282" t="s">
        <v>1637</v>
      </c>
      <c r="O14" s="3011"/>
      <c r="P14" s="2276"/>
    </row>
    <row r="15" spans="1:16">
      <c r="A15" s="2298" t="s">
        <v>1638</v>
      </c>
      <c r="B15" s="2295" t="s">
        <v>1639</v>
      </c>
      <c r="D15" s="2291"/>
      <c r="E15" s="2291"/>
      <c r="G15" s="3000">
        <v>18</v>
      </c>
      <c r="H15" s="3001" t="s">
        <v>1640</v>
      </c>
      <c r="I15" s="2277" t="s">
        <v>1641</v>
      </c>
      <c r="J15" s="3002">
        <v>43555</v>
      </c>
      <c r="K15" s="2278"/>
      <c r="L15" s="3003">
        <v>198</v>
      </c>
      <c r="M15" s="2290" t="s">
        <v>1642</v>
      </c>
      <c r="N15" s="2284" t="s">
        <v>1643</v>
      </c>
      <c r="O15" s="3010">
        <v>42825</v>
      </c>
      <c r="P15" s="2276"/>
    </row>
    <row r="16" spans="1:16">
      <c r="A16" s="2296" t="s">
        <v>1644</v>
      </c>
      <c r="B16" s="2297" t="s">
        <v>1645</v>
      </c>
      <c r="D16" s="2291"/>
      <c r="E16" s="2291"/>
      <c r="G16" s="3000"/>
      <c r="H16" s="3001" t="s">
        <v>1644</v>
      </c>
      <c r="I16" s="2281" t="s">
        <v>1646</v>
      </c>
      <c r="J16" s="3002"/>
      <c r="K16" s="2278"/>
      <c r="L16" s="3004"/>
      <c r="M16" s="2288"/>
      <c r="N16" s="2282" t="s">
        <v>1647</v>
      </c>
      <c r="O16" s="3011"/>
      <c r="P16" s="2276"/>
    </row>
    <row r="17" spans="1:16" ht="13.5" customHeight="1">
      <c r="A17" s="3003" t="s">
        <v>1648</v>
      </c>
      <c r="B17" s="2295" t="s">
        <v>1649</v>
      </c>
      <c r="D17" s="2291"/>
      <c r="E17" s="2291"/>
      <c r="G17" s="3000">
        <v>19</v>
      </c>
      <c r="H17" s="3001" t="s">
        <v>1650</v>
      </c>
      <c r="I17" s="2277" t="s">
        <v>1651</v>
      </c>
      <c r="J17" s="3002">
        <v>43555</v>
      </c>
      <c r="K17" s="2278"/>
      <c r="L17" s="3003">
        <v>201</v>
      </c>
      <c r="M17" s="2290" t="s">
        <v>1652</v>
      </c>
      <c r="N17" s="2284" t="s">
        <v>1653</v>
      </c>
      <c r="O17" s="3010">
        <v>42826</v>
      </c>
      <c r="P17" s="2276"/>
    </row>
    <row r="18" spans="1:16">
      <c r="A18" s="3004"/>
      <c r="B18" s="2297" t="s">
        <v>1654</v>
      </c>
      <c r="D18" s="2291"/>
      <c r="E18" s="2291"/>
      <c r="G18" s="3000"/>
      <c r="H18" s="3001" t="s">
        <v>1655</v>
      </c>
      <c r="I18" s="2281" t="s">
        <v>1656</v>
      </c>
      <c r="J18" s="3002"/>
      <c r="K18" s="2278"/>
      <c r="L18" s="3004"/>
      <c r="M18" s="2288"/>
      <c r="N18" s="2282" t="s">
        <v>1657</v>
      </c>
      <c r="O18" s="3011"/>
      <c r="P18" s="2276"/>
    </row>
    <row r="19" spans="1:16" ht="13.5" customHeight="1">
      <c r="A19" s="2298" t="s">
        <v>1658</v>
      </c>
      <c r="B19" s="2295" t="s">
        <v>1659</v>
      </c>
      <c r="D19" s="2291"/>
      <c r="E19" s="2291"/>
      <c r="G19" s="3000">
        <v>20</v>
      </c>
      <c r="H19" s="3001" t="s">
        <v>1660</v>
      </c>
      <c r="I19" s="2277" t="s">
        <v>1661</v>
      </c>
      <c r="J19" s="3002">
        <v>43555</v>
      </c>
      <c r="K19" s="2278"/>
      <c r="L19" s="3003">
        <v>207</v>
      </c>
      <c r="M19" s="2290" t="s">
        <v>1662</v>
      </c>
      <c r="N19" s="2284" t="s">
        <v>1663</v>
      </c>
      <c r="O19" s="3010">
        <v>43176</v>
      </c>
      <c r="P19" s="2276"/>
    </row>
    <row r="20" spans="1:16">
      <c r="A20" s="2296" t="s">
        <v>1664</v>
      </c>
      <c r="B20" s="2297" t="s">
        <v>1665</v>
      </c>
      <c r="D20" s="2291"/>
      <c r="E20" s="2291"/>
      <c r="G20" s="3000"/>
      <c r="H20" s="3001" t="s">
        <v>1664</v>
      </c>
      <c r="I20" s="2281" t="s">
        <v>1666</v>
      </c>
      <c r="J20" s="3002"/>
      <c r="K20" s="2278"/>
      <c r="L20" s="3004"/>
      <c r="M20" s="2288"/>
      <c r="N20" s="2282" t="s">
        <v>1667</v>
      </c>
      <c r="O20" s="3011"/>
      <c r="P20" s="2276"/>
    </row>
    <row r="21" spans="1:16">
      <c r="A21" s="2298" t="s">
        <v>1668</v>
      </c>
      <c r="B21" s="2295" t="s">
        <v>1669</v>
      </c>
      <c r="D21" s="2291"/>
      <c r="E21" s="2291"/>
      <c r="G21" s="3000">
        <v>21</v>
      </c>
      <c r="H21" s="3001" t="s">
        <v>1670</v>
      </c>
      <c r="I21" s="2277" t="s">
        <v>1671</v>
      </c>
      <c r="J21" s="3002">
        <v>43555</v>
      </c>
      <c r="K21" s="2278"/>
      <c r="L21" s="3003">
        <v>208</v>
      </c>
      <c r="M21" s="2290" t="s">
        <v>1672</v>
      </c>
      <c r="N21" s="2284" t="s">
        <v>1673</v>
      </c>
      <c r="O21" s="3010">
        <v>43181</v>
      </c>
      <c r="P21" s="2276"/>
    </row>
    <row r="22" spans="1:16">
      <c r="A22" s="2296" t="s">
        <v>1674</v>
      </c>
      <c r="B22" s="2297" t="s">
        <v>1675</v>
      </c>
      <c r="D22" s="2291"/>
      <c r="E22" s="2291"/>
      <c r="G22" s="3000"/>
      <c r="H22" s="3001" t="s">
        <v>1676</v>
      </c>
      <c r="I22" s="2281" t="s">
        <v>1677</v>
      </c>
      <c r="J22" s="3002"/>
      <c r="K22" s="2278"/>
      <c r="L22" s="3004"/>
      <c r="M22" s="2288"/>
      <c r="N22" s="2282" t="s">
        <v>1678</v>
      </c>
      <c r="O22" s="3011"/>
      <c r="P22" s="2276"/>
    </row>
    <row r="23" spans="1:16" ht="14.25" customHeight="1">
      <c r="A23" s="2298" t="s">
        <v>1679</v>
      </c>
      <c r="B23" s="2295" t="s">
        <v>1680</v>
      </c>
      <c r="D23" s="2291"/>
      <c r="E23" s="2291"/>
      <c r="G23" s="3000">
        <v>24</v>
      </c>
      <c r="H23" s="3001" t="s">
        <v>1681</v>
      </c>
      <c r="I23" s="2277" t="s">
        <v>1682</v>
      </c>
      <c r="J23" s="3002">
        <v>43555</v>
      </c>
      <c r="K23" s="2278"/>
      <c r="L23" s="3003">
        <v>218</v>
      </c>
      <c r="M23" s="2290" t="s">
        <v>1683</v>
      </c>
      <c r="N23" s="2284" t="s">
        <v>1684</v>
      </c>
      <c r="O23" s="3010">
        <v>43530</v>
      </c>
      <c r="P23" s="2276"/>
    </row>
    <row r="24" spans="1:16" ht="14.25" thickBot="1">
      <c r="A24" s="2299" t="s">
        <v>1676</v>
      </c>
      <c r="B24" s="2300" t="s">
        <v>1685</v>
      </c>
      <c r="D24" s="2291"/>
      <c r="E24" s="2291"/>
      <c r="G24" s="3000"/>
      <c r="H24" s="3001"/>
      <c r="I24" s="2281" t="s">
        <v>1686</v>
      </c>
      <c r="J24" s="3002"/>
      <c r="K24" s="2278"/>
      <c r="L24" s="3004"/>
      <c r="M24" s="2288"/>
      <c r="N24" s="2282" t="s">
        <v>1687</v>
      </c>
      <c r="O24" s="3011"/>
      <c r="P24" s="2276"/>
    </row>
    <row r="25" spans="1:16" ht="13.5" customHeight="1">
      <c r="A25"/>
      <c r="B25"/>
      <c r="D25" s="2291"/>
      <c r="E25" s="2291"/>
      <c r="G25" s="3000">
        <v>26</v>
      </c>
      <c r="H25" s="3007" t="s">
        <v>1688</v>
      </c>
      <c r="I25" s="2277" t="s">
        <v>1689</v>
      </c>
      <c r="J25" s="3002">
        <v>43555</v>
      </c>
      <c r="K25" s="2278"/>
      <c r="L25" s="3003">
        <v>224</v>
      </c>
      <c r="M25" s="2290" t="s">
        <v>1690</v>
      </c>
      <c r="N25" s="2284" t="s">
        <v>1691</v>
      </c>
      <c r="O25" s="3010">
        <v>42757</v>
      </c>
      <c r="P25" s="2276"/>
    </row>
    <row r="26" spans="1:16">
      <c r="A26"/>
      <c r="B26"/>
      <c r="D26" s="2291"/>
      <c r="E26" s="2291"/>
      <c r="G26" s="3000"/>
      <c r="H26" s="3008"/>
      <c r="I26" s="2281" t="s">
        <v>1692</v>
      </c>
      <c r="J26" s="3002"/>
      <c r="K26" s="2278"/>
      <c r="L26" s="3004"/>
      <c r="M26" s="2288"/>
      <c r="N26" s="2282" t="s">
        <v>1693</v>
      </c>
      <c r="O26" s="3011"/>
      <c r="P26" s="2276"/>
    </row>
    <row r="27" spans="1:16">
      <c r="A27"/>
      <c r="B27"/>
      <c r="D27" s="2291"/>
      <c r="E27" s="2291"/>
      <c r="G27" s="3000">
        <v>27</v>
      </c>
      <c r="H27" s="3001" t="s">
        <v>1694</v>
      </c>
      <c r="I27" s="2277" t="s">
        <v>1695</v>
      </c>
      <c r="J27" s="3002">
        <v>43555</v>
      </c>
      <c r="K27" s="2278"/>
      <c r="L27" s="3003">
        <v>227</v>
      </c>
      <c r="M27" s="2290" t="s">
        <v>1696</v>
      </c>
      <c r="N27" s="2284" t="s">
        <v>1697</v>
      </c>
      <c r="O27" s="3010">
        <v>42913</v>
      </c>
      <c r="P27" s="2276"/>
    </row>
    <row r="28" spans="1:16">
      <c r="D28" s="2301"/>
      <c r="G28" s="3000"/>
      <c r="H28" s="3001"/>
      <c r="I28" s="2281" t="s">
        <v>1698</v>
      </c>
      <c r="J28" s="3002"/>
      <c r="K28" s="2278"/>
      <c r="L28" s="3004"/>
      <c r="M28" s="2288"/>
      <c r="N28" s="2282" t="s">
        <v>1699</v>
      </c>
      <c r="O28" s="3011"/>
      <c r="P28" s="2276"/>
    </row>
    <row r="29" spans="1:16" ht="13.5" customHeight="1">
      <c r="G29" s="3003">
        <v>56</v>
      </c>
      <c r="H29" s="3007" t="s">
        <v>1700</v>
      </c>
      <c r="I29" s="2277" t="s">
        <v>1701</v>
      </c>
      <c r="J29" s="3002">
        <v>43555</v>
      </c>
      <c r="K29" s="2278"/>
      <c r="L29" s="3003">
        <v>229</v>
      </c>
      <c r="M29" s="2290" t="s">
        <v>1702</v>
      </c>
      <c r="N29" s="2284" t="s">
        <v>1703</v>
      </c>
      <c r="O29" s="3010">
        <v>43107</v>
      </c>
      <c r="P29" s="2276"/>
    </row>
    <row r="30" spans="1:16">
      <c r="G30" s="3004"/>
      <c r="H30" s="3008"/>
      <c r="I30" s="2281" t="s">
        <v>1704</v>
      </c>
      <c r="J30" s="3002"/>
      <c r="K30" s="2278"/>
      <c r="L30" s="3004"/>
      <c r="M30" s="2288"/>
      <c r="N30" s="2282" t="s">
        <v>1705</v>
      </c>
      <c r="O30" s="3011"/>
      <c r="P30" s="2276"/>
    </row>
    <row r="31" spans="1:16">
      <c r="G31" s="3003">
        <v>65</v>
      </c>
      <c r="H31" s="3007" t="s">
        <v>1706</v>
      </c>
      <c r="I31" s="2277" t="s">
        <v>1707</v>
      </c>
      <c r="J31" s="3002">
        <v>43555</v>
      </c>
      <c r="K31" s="2278"/>
      <c r="L31" s="3003">
        <v>253</v>
      </c>
      <c r="M31" s="2290" t="s">
        <v>1708</v>
      </c>
      <c r="N31" s="2302" t="s">
        <v>1709</v>
      </c>
      <c r="O31" s="3010">
        <v>42532</v>
      </c>
      <c r="P31" s="2276"/>
    </row>
    <row r="32" spans="1:16">
      <c r="G32" s="3004"/>
      <c r="H32" s="3008"/>
      <c r="I32" s="2281" t="s">
        <v>1710</v>
      </c>
      <c r="J32" s="3002"/>
      <c r="K32" s="2278"/>
      <c r="L32" s="3004"/>
      <c r="M32" s="2288"/>
      <c r="N32" s="2303" t="s">
        <v>1711</v>
      </c>
      <c r="O32" s="3011"/>
      <c r="P32" s="2276"/>
    </row>
    <row r="33" spans="7:16">
      <c r="G33" s="3003">
        <v>69</v>
      </c>
      <c r="H33" s="3007" t="s">
        <v>1712</v>
      </c>
      <c r="I33" s="2277" t="s">
        <v>1713</v>
      </c>
      <c r="J33" s="3002">
        <v>43555</v>
      </c>
      <c r="K33" s="2278"/>
      <c r="L33" s="3003">
        <v>257</v>
      </c>
      <c r="M33" s="2290" t="s">
        <v>1714</v>
      </c>
      <c r="N33" s="2302" t="s">
        <v>1715</v>
      </c>
      <c r="O33" s="3010">
        <v>43123</v>
      </c>
      <c r="P33" s="2276"/>
    </row>
    <row r="34" spans="7:16">
      <c r="G34" s="3004"/>
      <c r="H34" s="3008"/>
      <c r="I34" s="2281" t="s">
        <v>1716</v>
      </c>
      <c r="J34" s="3002"/>
      <c r="K34" s="2278"/>
      <c r="L34" s="3004"/>
      <c r="M34" s="2288"/>
      <c r="N34" s="2303" t="s">
        <v>1717</v>
      </c>
      <c r="O34" s="3011"/>
      <c r="P34" s="2304"/>
    </row>
    <row r="35" spans="7:16" ht="13.5" customHeight="1">
      <c r="G35" s="3003">
        <v>73</v>
      </c>
      <c r="H35" s="3007" t="s">
        <v>1718</v>
      </c>
      <c r="I35" s="2305" t="s">
        <v>1719</v>
      </c>
      <c r="J35" s="3002">
        <v>43555</v>
      </c>
      <c r="K35" s="2278"/>
      <c r="L35" s="3003">
        <v>260</v>
      </c>
      <c r="M35" s="3007" t="s">
        <v>1720</v>
      </c>
      <c r="N35" s="2284" t="s">
        <v>1721</v>
      </c>
      <c r="O35" s="3002">
        <v>43466</v>
      </c>
      <c r="P35" s="2304"/>
    </row>
    <row r="36" spans="7:16">
      <c r="G36" s="3004"/>
      <c r="H36" s="3008"/>
      <c r="I36" s="2281" t="s">
        <v>1722</v>
      </c>
      <c r="J36" s="3002"/>
      <c r="K36" s="2278"/>
      <c r="L36" s="3004"/>
      <c r="M36" s="3008"/>
      <c r="N36" s="2306" t="s">
        <v>1723</v>
      </c>
      <c r="O36" s="3002"/>
      <c r="P36" s="2304"/>
    </row>
    <row r="37" spans="7:16" ht="13.5" customHeight="1">
      <c r="G37" s="3003">
        <v>75</v>
      </c>
      <c r="H37" s="3007" t="s">
        <v>1724</v>
      </c>
      <c r="I37" s="2277" t="s">
        <v>1725</v>
      </c>
      <c r="J37" s="3002">
        <v>43555</v>
      </c>
      <c r="K37" s="2278"/>
      <c r="L37" s="3003">
        <v>263</v>
      </c>
      <c r="M37" s="3007" t="s">
        <v>1726</v>
      </c>
      <c r="N37" s="2277" t="s">
        <v>1727</v>
      </c>
      <c r="O37" s="3002">
        <v>42887</v>
      </c>
      <c r="P37" s="2304"/>
    </row>
    <row r="38" spans="7:16">
      <c r="G38" s="3004"/>
      <c r="H38" s="3008"/>
      <c r="I38" s="2281" t="s">
        <v>1728</v>
      </c>
      <c r="J38" s="3002"/>
      <c r="K38" s="2278"/>
      <c r="L38" s="3004"/>
      <c r="M38" s="3008"/>
      <c r="N38" s="2281" t="s">
        <v>1729</v>
      </c>
      <c r="O38" s="3002"/>
      <c r="P38" s="2276"/>
    </row>
    <row r="39" spans="7:16">
      <c r="G39" s="3003">
        <v>77</v>
      </c>
      <c r="H39" s="3007" t="s">
        <v>1730</v>
      </c>
      <c r="I39" s="2277" t="s">
        <v>1731</v>
      </c>
      <c r="J39" s="3002">
        <v>43555</v>
      </c>
      <c r="K39" s="2278"/>
      <c r="L39" s="3003">
        <v>265</v>
      </c>
      <c r="M39" s="3007" t="s">
        <v>1732</v>
      </c>
      <c r="N39" s="2307" t="s">
        <v>1733</v>
      </c>
      <c r="O39" s="3002">
        <v>43181</v>
      </c>
    </row>
    <row r="40" spans="7:16" ht="14.25" thickBot="1">
      <c r="G40" s="3004"/>
      <c r="H40" s="3008"/>
      <c r="I40" s="2281" t="s">
        <v>1734</v>
      </c>
      <c r="J40" s="3002"/>
      <c r="K40" s="2278"/>
      <c r="L40" s="3012"/>
      <c r="M40" s="3013"/>
      <c r="N40" s="2308" t="s">
        <v>1735</v>
      </c>
      <c r="O40" s="3014"/>
    </row>
    <row r="41" spans="7:16">
      <c r="G41" s="3003">
        <v>78</v>
      </c>
      <c r="H41" s="3007" t="s">
        <v>1736</v>
      </c>
      <c r="I41" s="2277" t="s">
        <v>1737</v>
      </c>
      <c r="J41" s="3002">
        <v>43555</v>
      </c>
      <c r="K41" s="2278"/>
      <c r="L41" s="2309"/>
      <c r="M41" s="2309"/>
      <c r="N41" s="2309"/>
      <c r="O41" s="2309"/>
    </row>
    <row r="42" spans="7:16">
      <c r="G42" s="3004"/>
      <c r="H42" s="3008"/>
      <c r="I42" s="2281" t="s">
        <v>1738</v>
      </c>
      <c r="J42" s="3002"/>
      <c r="K42" s="2278"/>
      <c r="L42" s="2309" t="s">
        <v>1739</v>
      </c>
      <c r="M42" s="2266"/>
      <c r="N42" s="2266"/>
      <c r="O42" s="2266"/>
    </row>
    <row r="43" spans="7:16" ht="14.25" thickBot="1">
      <c r="G43" s="3003">
        <v>83</v>
      </c>
      <c r="H43" s="3007" t="s">
        <v>1740</v>
      </c>
      <c r="I43" s="2277" t="s">
        <v>1741</v>
      </c>
      <c r="J43" s="3002">
        <v>43555</v>
      </c>
      <c r="K43" s="2278"/>
      <c r="L43" s="2309" t="s">
        <v>1742</v>
      </c>
      <c r="M43" s="2266"/>
      <c r="N43" s="2266"/>
      <c r="O43" s="2266"/>
    </row>
    <row r="44" spans="7:16">
      <c r="G44" s="3004"/>
      <c r="H44" s="3008"/>
      <c r="I44" s="2281" t="s">
        <v>1743</v>
      </c>
      <c r="J44" s="3002"/>
      <c r="K44" s="2278"/>
      <c r="L44" s="2310" t="s">
        <v>483</v>
      </c>
      <c r="M44" s="2271" t="s">
        <v>1589</v>
      </c>
      <c r="N44" s="2272" t="s">
        <v>1590</v>
      </c>
      <c r="O44" s="2273" t="s">
        <v>1591</v>
      </c>
    </row>
    <row r="45" spans="7:16">
      <c r="G45" s="3003">
        <v>87</v>
      </c>
      <c r="H45" s="3007" t="s">
        <v>1744</v>
      </c>
      <c r="I45" s="2277" t="s">
        <v>1745</v>
      </c>
      <c r="J45" s="3002">
        <v>43555</v>
      </c>
      <c r="K45" s="2278"/>
      <c r="L45" s="3003">
        <v>2</v>
      </c>
      <c r="M45" s="3001" t="s">
        <v>1746</v>
      </c>
      <c r="N45" s="2277" t="s">
        <v>1594</v>
      </c>
      <c r="O45" s="3002">
        <v>43555</v>
      </c>
    </row>
    <row r="46" spans="7:16">
      <c r="G46" s="3004"/>
      <c r="H46" s="3008"/>
      <c r="I46" s="2281" t="s">
        <v>1747</v>
      </c>
      <c r="J46" s="3002"/>
      <c r="K46" s="2278"/>
      <c r="L46" s="3004"/>
      <c r="M46" s="3001"/>
      <c r="N46" s="2281" t="s">
        <v>1748</v>
      </c>
      <c r="O46" s="3002"/>
    </row>
    <row r="47" spans="7:16" ht="13.5" customHeight="1">
      <c r="G47" s="3003">
        <v>96</v>
      </c>
      <c r="H47" s="3007" t="s">
        <v>1749</v>
      </c>
      <c r="I47" s="2277" t="s">
        <v>1750</v>
      </c>
      <c r="J47" s="3002">
        <v>43555</v>
      </c>
      <c r="K47" s="2278"/>
      <c r="L47" s="3003">
        <v>11</v>
      </c>
      <c r="M47" s="3005" t="s">
        <v>1751</v>
      </c>
      <c r="N47" s="2284" t="s">
        <v>1600</v>
      </c>
      <c r="O47" s="3002">
        <v>43555</v>
      </c>
    </row>
    <row r="48" spans="7:16">
      <c r="G48" s="3004"/>
      <c r="H48" s="3008"/>
      <c r="I48" s="2281" t="s">
        <v>1752</v>
      </c>
      <c r="J48" s="3002"/>
      <c r="K48" s="2278"/>
      <c r="L48" s="3004"/>
      <c r="M48" s="3006"/>
      <c r="N48" s="2281" t="s">
        <v>1753</v>
      </c>
      <c r="O48" s="3002"/>
    </row>
    <row r="49" spans="7:16">
      <c r="G49" s="3003">
        <v>97</v>
      </c>
      <c r="H49" s="3007" t="s">
        <v>1754</v>
      </c>
      <c r="I49" s="2277" t="s">
        <v>1755</v>
      </c>
      <c r="J49" s="3002">
        <v>43555</v>
      </c>
      <c r="K49" s="2278"/>
      <c r="L49" s="3003">
        <v>44</v>
      </c>
      <c r="M49" s="3005" t="s">
        <v>1694</v>
      </c>
      <c r="N49" s="2277" t="s">
        <v>1695</v>
      </c>
      <c r="O49" s="3002">
        <v>43555</v>
      </c>
    </row>
    <row r="50" spans="7:16">
      <c r="G50" s="3004"/>
      <c r="H50" s="3008"/>
      <c r="I50" s="2281" t="s">
        <v>1756</v>
      </c>
      <c r="J50" s="3002"/>
      <c r="K50" s="2278"/>
      <c r="L50" s="3004"/>
      <c r="M50" s="3006"/>
      <c r="N50" s="2281" t="s">
        <v>1757</v>
      </c>
      <c r="O50" s="3002"/>
      <c r="P50" s="2276"/>
    </row>
    <row r="51" spans="7:16">
      <c r="G51" s="3003">
        <v>105</v>
      </c>
      <c r="H51" s="3007" t="s">
        <v>1758</v>
      </c>
      <c r="I51" s="2277" t="s">
        <v>1759</v>
      </c>
      <c r="J51" s="3002">
        <v>43555</v>
      </c>
      <c r="K51" s="2278"/>
      <c r="L51" s="3003">
        <v>55</v>
      </c>
      <c r="M51" s="3005" t="s">
        <v>1760</v>
      </c>
      <c r="N51" s="2277" t="s">
        <v>1631</v>
      </c>
      <c r="O51" s="3002">
        <v>43555</v>
      </c>
      <c r="P51" s="2276"/>
    </row>
    <row r="52" spans="7:16">
      <c r="G52" s="3004"/>
      <c r="H52" s="3008"/>
      <c r="I52" s="2281" t="s">
        <v>1761</v>
      </c>
      <c r="J52" s="3002"/>
      <c r="K52" s="2278"/>
      <c r="L52" s="3004"/>
      <c r="M52" s="3006"/>
      <c r="N52" s="2287" t="s">
        <v>1636</v>
      </c>
      <c r="O52" s="3002"/>
      <c r="P52" s="2276"/>
    </row>
    <row r="53" spans="7:16">
      <c r="G53" s="3003">
        <v>110</v>
      </c>
      <c r="H53" s="3005" t="s">
        <v>1762</v>
      </c>
      <c r="I53" s="2277" t="s">
        <v>1763</v>
      </c>
      <c r="J53" s="3002">
        <v>43555</v>
      </c>
      <c r="K53" s="2278"/>
      <c r="L53" s="3003">
        <v>85</v>
      </c>
      <c r="M53" s="3005" t="s">
        <v>1764</v>
      </c>
      <c r="N53" s="2277" t="s">
        <v>1765</v>
      </c>
      <c r="O53" s="3002">
        <v>43555</v>
      </c>
      <c r="P53" s="2276"/>
    </row>
    <row r="54" spans="7:16">
      <c r="G54" s="3004"/>
      <c r="H54" s="3006"/>
      <c r="I54" s="2281" t="s">
        <v>1766</v>
      </c>
      <c r="J54" s="3002"/>
      <c r="K54" s="2278"/>
      <c r="L54" s="3004"/>
      <c r="M54" s="3006"/>
      <c r="N54" s="2281" t="s">
        <v>1692</v>
      </c>
      <c r="O54" s="3002"/>
      <c r="P54" s="2276"/>
    </row>
    <row r="55" spans="7:16">
      <c r="G55" s="3003">
        <v>113</v>
      </c>
      <c r="H55" s="3007" t="s">
        <v>1767</v>
      </c>
      <c r="I55" s="2279" t="s">
        <v>1768</v>
      </c>
      <c r="J55" s="3002">
        <v>43555</v>
      </c>
      <c r="K55" s="2278"/>
      <c r="L55" s="3003">
        <v>96</v>
      </c>
      <c r="M55" s="3005" t="s">
        <v>1769</v>
      </c>
      <c r="N55" s="2277" t="s">
        <v>1641</v>
      </c>
      <c r="O55" s="3002">
        <v>43081</v>
      </c>
      <c r="P55" s="2276"/>
    </row>
    <row r="56" spans="7:16">
      <c r="G56" s="3004"/>
      <c r="H56" s="3008"/>
      <c r="I56" s="2311" t="s">
        <v>1770</v>
      </c>
      <c r="J56" s="3002"/>
      <c r="K56" s="2278"/>
      <c r="L56" s="3004"/>
      <c r="M56" s="3006"/>
      <c r="N56" s="2281" t="s">
        <v>1646</v>
      </c>
      <c r="O56" s="3002"/>
      <c r="P56" s="2276"/>
    </row>
    <row r="57" spans="7:16">
      <c r="G57" s="3003">
        <v>114</v>
      </c>
      <c r="H57" s="3005" t="s">
        <v>1771</v>
      </c>
      <c r="I57" s="2279" t="s">
        <v>1772</v>
      </c>
      <c r="J57" s="3002">
        <v>43555</v>
      </c>
      <c r="K57" s="2278"/>
      <c r="L57" s="3003">
        <v>101</v>
      </c>
      <c r="M57" s="3005" t="s">
        <v>1773</v>
      </c>
      <c r="N57" s="2277" t="s">
        <v>1774</v>
      </c>
      <c r="O57" s="3002">
        <v>43295</v>
      </c>
      <c r="P57" s="2276"/>
    </row>
    <row r="58" spans="7:16">
      <c r="G58" s="3004"/>
      <c r="H58" s="3006"/>
      <c r="I58" s="2281" t="s">
        <v>1775</v>
      </c>
      <c r="J58" s="3002"/>
      <c r="K58" s="2278"/>
      <c r="L58" s="3004"/>
      <c r="M58" s="3006"/>
      <c r="N58" s="2282" t="s">
        <v>1656</v>
      </c>
      <c r="O58" s="3002"/>
      <c r="P58" s="2276"/>
    </row>
    <row r="59" spans="7:16">
      <c r="G59" s="3003">
        <v>119</v>
      </c>
      <c r="H59" s="3005" t="s">
        <v>1776</v>
      </c>
      <c r="I59" s="2277" t="s">
        <v>1777</v>
      </c>
      <c r="J59" s="3002">
        <v>43555</v>
      </c>
      <c r="K59" s="2278"/>
      <c r="L59" s="3015">
        <v>108</v>
      </c>
      <c r="M59" s="3005" t="s">
        <v>1621</v>
      </c>
      <c r="N59" s="2284" t="s">
        <v>1622</v>
      </c>
      <c r="O59" s="3002">
        <v>42632</v>
      </c>
      <c r="P59" s="2276"/>
    </row>
    <row r="60" spans="7:16">
      <c r="G60" s="3004"/>
      <c r="H60" s="3006"/>
      <c r="I60" s="2282" t="s">
        <v>1778</v>
      </c>
      <c r="J60" s="3002"/>
      <c r="K60" s="2278"/>
      <c r="L60" s="3016"/>
      <c r="M60" s="3006"/>
      <c r="N60" s="2282" t="s">
        <v>1627</v>
      </c>
      <c r="O60" s="3002"/>
      <c r="P60" s="2276"/>
    </row>
    <row r="61" spans="7:16">
      <c r="G61" s="3003">
        <v>126</v>
      </c>
      <c r="H61" s="3005" t="s">
        <v>1779</v>
      </c>
      <c r="I61" s="2277" t="s">
        <v>1780</v>
      </c>
      <c r="J61" s="3002">
        <v>43555</v>
      </c>
      <c r="K61" s="2278"/>
      <c r="L61" s="3003">
        <v>112</v>
      </c>
      <c r="M61" s="3005" t="s">
        <v>1781</v>
      </c>
      <c r="N61" s="2277" t="s">
        <v>1782</v>
      </c>
      <c r="O61" s="3002">
        <v>42898</v>
      </c>
      <c r="P61" s="2276"/>
    </row>
    <row r="62" spans="7:16">
      <c r="G62" s="3004"/>
      <c r="H62" s="3006"/>
      <c r="I62" s="2282" t="s">
        <v>1783</v>
      </c>
      <c r="J62" s="3002"/>
      <c r="K62" s="2278"/>
      <c r="L62" s="3004"/>
      <c r="M62" s="3006"/>
      <c r="N62" s="2281" t="s">
        <v>1784</v>
      </c>
      <c r="O62" s="3002"/>
      <c r="P62" s="2276"/>
    </row>
    <row r="63" spans="7:16">
      <c r="G63" s="3003">
        <v>128</v>
      </c>
      <c r="H63" s="3005" t="s">
        <v>1785</v>
      </c>
      <c r="I63" s="2312" t="s">
        <v>1786</v>
      </c>
      <c r="J63" s="3002">
        <v>43555</v>
      </c>
      <c r="K63" s="2278"/>
      <c r="L63" s="3003">
        <v>126</v>
      </c>
      <c r="M63" s="3005" t="s">
        <v>1726</v>
      </c>
      <c r="N63" s="2277" t="s">
        <v>1727</v>
      </c>
      <c r="O63" s="3002">
        <v>42514</v>
      </c>
      <c r="P63" s="2276"/>
    </row>
    <row r="64" spans="7:16">
      <c r="G64" s="3004"/>
      <c r="H64" s="3006"/>
      <c r="I64" s="2313" t="s">
        <v>1787</v>
      </c>
      <c r="J64" s="3002"/>
      <c r="K64" s="2278"/>
      <c r="L64" s="3004"/>
      <c r="M64" s="3006"/>
      <c r="N64" s="2281" t="s">
        <v>1729</v>
      </c>
      <c r="O64" s="3002"/>
      <c r="P64" s="2276"/>
    </row>
    <row r="65" spans="1:16">
      <c r="G65" s="3003">
        <v>135</v>
      </c>
      <c r="H65" s="3005" t="s">
        <v>1788</v>
      </c>
      <c r="I65" s="2284" t="s">
        <v>1789</v>
      </c>
      <c r="J65" s="3002">
        <v>43555</v>
      </c>
      <c r="K65" s="2278"/>
      <c r="L65" s="3003">
        <v>128</v>
      </c>
      <c r="M65" s="3005" t="s">
        <v>1790</v>
      </c>
      <c r="N65" s="2277" t="s">
        <v>1791</v>
      </c>
      <c r="O65" s="3002">
        <v>42648</v>
      </c>
      <c r="P65" s="2276"/>
    </row>
    <row r="66" spans="1:16">
      <c r="G66" s="3017"/>
      <c r="H66" s="3018"/>
      <c r="I66" s="2287" t="s">
        <v>1792</v>
      </c>
      <c r="J66" s="3002"/>
      <c r="K66" s="2278"/>
      <c r="L66" s="3004"/>
      <c r="M66" s="3006"/>
      <c r="N66" s="2281" t="s">
        <v>1793</v>
      </c>
      <c r="O66" s="3002"/>
      <c r="P66" s="2276"/>
    </row>
    <row r="67" spans="1:16" customFormat="1">
      <c r="G67" s="3003">
        <v>148</v>
      </c>
      <c r="H67" s="3005" t="s">
        <v>1794</v>
      </c>
      <c r="I67" s="2284" t="s">
        <v>1795</v>
      </c>
      <c r="J67" s="3002">
        <v>43555</v>
      </c>
      <c r="K67" s="2278"/>
      <c r="L67" s="3003">
        <v>133</v>
      </c>
      <c r="M67" s="3005" t="s">
        <v>1796</v>
      </c>
      <c r="N67" s="2307" t="s">
        <v>1797</v>
      </c>
      <c r="O67" s="3002">
        <v>42822</v>
      </c>
      <c r="P67" s="2280"/>
    </row>
    <row r="68" spans="1:16" customFormat="1">
      <c r="G68" s="3017"/>
      <c r="H68" s="3006"/>
      <c r="I68" s="2287" t="s">
        <v>1798</v>
      </c>
      <c r="J68" s="3002"/>
      <c r="K68" s="2278"/>
      <c r="L68" s="3004"/>
      <c r="M68" s="3006"/>
      <c r="N68" s="2281" t="s">
        <v>1756</v>
      </c>
      <c r="O68" s="3002"/>
      <c r="P68" s="2280"/>
    </row>
    <row r="69" spans="1:16" customFormat="1">
      <c r="G69" s="3003">
        <v>149</v>
      </c>
      <c r="H69" s="3005" t="s">
        <v>1799</v>
      </c>
      <c r="I69" s="2284" t="s">
        <v>1800</v>
      </c>
      <c r="J69" s="3002">
        <v>43555</v>
      </c>
      <c r="K69" s="2278"/>
      <c r="L69" s="3003">
        <v>134</v>
      </c>
      <c r="M69" s="3005" t="s">
        <v>1801</v>
      </c>
      <c r="N69" s="2314" t="s">
        <v>1802</v>
      </c>
      <c r="O69" s="3002">
        <v>42928</v>
      </c>
    </row>
    <row r="70" spans="1:16" customFormat="1">
      <c r="G70" s="3017"/>
      <c r="H70" s="3018"/>
      <c r="I70" s="2281" t="s">
        <v>1803</v>
      </c>
      <c r="J70" s="3002"/>
      <c r="K70" s="2278"/>
      <c r="L70" s="3004"/>
      <c r="M70" s="3006"/>
      <c r="N70" s="2315" t="s">
        <v>1778</v>
      </c>
      <c r="O70" s="3002"/>
    </row>
    <row r="71" spans="1:16" customFormat="1">
      <c r="G71" s="3003">
        <v>155</v>
      </c>
      <c r="H71" s="3005" t="s">
        <v>1804</v>
      </c>
      <c r="I71" s="2277" t="s">
        <v>1805</v>
      </c>
      <c r="J71" s="3002">
        <v>43555</v>
      </c>
      <c r="K71" s="2278"/>
      <c r="L71" s="3003">
        <v>146</v>
      </c>
      <c r="M71" s="3005" t="s">
        <v>1806</v>
      </c>
      <c r="N71" s="2277" t="s">
        <v>1750</v>
      </c>
      <c r="O71" s="3002">
        <v>42542</v>
      </c>
    </row>
    <row r="72" spans="1:16" customFormat="1">
      <c r="G72" s="3017"/>
      <c r="H72" s="3018"/>
      <c r="I72" s="2282" t="s">
        <v>1807</v>
      </c>
      <c r="J72" s="3010"/>
      <c r="K72" s="2278"/>
      <c r="L72" s="3004"/>
      <c r="M72" s="3006"/>
      <c r="N72" s="2281" t="s">
        <v>1752</v>
      </c>
      <c r="O72" s="3002"/>
    </row>
    <row r="73" spans="1:16">
      <c r="G73" s="3003">
        <v>157</v>
      </c>
      <c r="H73" s="3005" t="s">
        <v>1808</v>
      </c>
      <c r="I73" s="2277" t="s">
        <v>1809</v>
      </c>
      <c r="J73" s="3002">
        <v>43555</v>
      </c>
      <c r="K73" s="2278"/>
      <c r="L73" s="3003">
        <v>148</v>
      </c>
      <c r="M73" s="3005" t="s">
        <v>1810</v>
      </c>
      <c r="N73" s="2314" t="s">
        <v>1811</v>
      </c>
      <c r="O73" s="3002">
        <v>42693</v>
      </c>
    </row>
    <row r="74" spans="1:16">
      <c r="G74" s="3004"/>
      <c r="H74" s="3006"/>
      <c r="I74" s="2281" t="s">
        <v>1812</v>
      </c>
      <c r="J74" s="3002"/>
      <c r="K74" s="2278"/>
      <c r="L74" s="3004"/>
      <c r="M74" s="3006"/>
      <c r="N74" s="2281" t="s">
        <v>1813</v>
      </c>
      <c r="O74" s="3002"/>
    </row>
    <row r="75" spans="1:16" s="2318" customFormat="1">
      <c r="A75" s="3019"/>
      <c r="B75" s="3019"/>
      <c r="C75" s="3019"/>
      <c r="D75" s="3019"/>
      <c r="E75" s="3019"/>
      <c r="F75" s="3019"/>
      <c r="G75" s="3003">
        <v>159</v>
      </c>
      <c r="H75" s="3005" t="s">
        <v>1814</v>
      </c>
      <c r="I75" s="2277" t="s">
        <v>1815</v>
      </c>
      <c r="J75" s="3002">
        <v>43555</v>
      </c>
      <c r="K75" s="2316"/>
      <c r="L75" s="3003">
        <v>150</v>
      </c>
      <c r="M75" s="3005" t="s">
        <v>1816</v>
      </c>
      <c r="N75" s="2317" t="s">
        <v>1817</v>
      </c>
      <c r="O75" s="3002">
        <v>42720</v>
      </c>
    </row>
    <row r="76" spans="1:16" ht="14.25" thickBot="1">
      <c r="G76" s="3012"/>
      <c r="H76" s="3020"/>
      <c r="I76" s="2319" t="s">
        <v>1818</v>
      </c>
      <c r="J76" s="3014"/>
      <c r="L76" s="3012"/>
      <c r="M76" s="3020"/>
      <c r="N76" s="2319" t="s">
        <v>1819</v>
      </c>
      <c r="O76" s="3014"/>
    </row>
  </sheetData>
  <mergeCells count="206">
    <mergeCell ref="O75:O76"/>
    <mergeCell ref="A75:F75"/>
    <mergeCell ref="G75:G76"/>
    <mergeCell ref="H75:H76"/>
    <mergeCell ref="J75:J76"/>
    <mergeCell ref="L75:L76"/>
    <mergeCell ref="M75:M76"/>
    <mergeCell ref="G73:G74"/>
    <mergeCell ref="H73:H74"/>
    <mergeCell ref="J73:J74"/>
    <mergeCell ref="L73:L74"/>
    <mergeCell ref="M73:M74"/>
    <mergeCell ref="O73:O74"/>
    <mergeCell ref="G71:G72"/>
    <mergeCell ref="H71:H72"/>
    <mergeCell ref="J71:J72"/>
    <mergeCell ref="L71:L72"/>
    <mergeCell ref="M71:M72"/>
    <mergeCell ref="O71:O72"/>
    <mergeCell ref="G69:G70"/>
    <mergeCell ref="H69:H70"/>
    <mergeCell ref="J69:J70"/>
    <mergeCell ref="L69:L70"/>
    <mergeCell ref="M69:M70"/>
    <mergeCell ref="O69:O70"/>
    <mergeCell ref="G67:G68"/>
    <mergeCell ref="H67:H68"/>
    <mergeCell ref="J67:J68"/>
    <mergeCell ref="L67:L68"/>
    <mergeCell ref="M67:M68"/>
    <mergeCell ref="O67:O68"/>
    <mergeCell ref="G65:G66"/>
    <mergeCell ref="H65:H66"/>
    <mergeCell ref="J65:J66"/>
    <mergeCell ref="L65:L66"/>
    <mergeCell ref="M65:M66"/>
    <mergeCell ref="O65:O66"/>
    <mergeCell ref="G63:G64"/>
    <mergeCell ref="H63:H64"/>
    <mergeCell ref="J63:J64"/>
    <mergeCell ref="L63:L64"/>
    <mergeCell ref="M63:M64"/>
    <mergeCell ref="O63:O64"/>
    <mergeCell ref="G61:G62"/>
    <mergeCell ref="H61:H62"/>
    <mergeCell ref="J61:J62"/>
    <mergeCell ref="L61:L62"/>
    <mergeCell ref="M61:M62"/>
    <mergeCell ref="O61:O62"/>
    <mergeCell ref="G59:G60"/>
    <mergeCell ref="H59:H60"/>
    <mergeCell ref="J59:J60"/>
    <mergeCell ref="L59:L60"/>
    <mergeCell ref="M59:M60"/>
    <mergeCell ref="O59:O60"/>
    <mergeCell ref="G57:G58"/>
    <mergeCell ref="H57:H58"/>
    <mergeCell ref="J57:J58"/>
    <mergeCell ref="L57:L58"/>
    <mergeCell ref="M57:M58"/>
    <mergeCell ref="O57:O58"/>
    <mergeCell ref="G55:G56"/>
    <mergeCell ref="H55:H56"/>
    <mergeCell ref="J55:J56"/>
    <mergeCell ref="L55:L56"/>
    <mergeCell ref="M55:M56"/>
    <mergeCell ref="O55:O56"/>
    <mergeCell ref="G53:G54"/>
    <mergeCell ref="H53:H54"/>
    <mergeCell ref="J53:J54"/>
    <mergeCell ref="L53:L54"/>
    <mergeCell ref="M53:M54"/>
    <mergeCell ref="O53:O54"/>
    <mergeCell ref="G51:G52"/>
    <mergeCell ref="H51:H52"/>
    <mergeCell ref="J51:J52"/>
    <mergeCell ref="L51:L52"/>
    <mergeCell ref="M51:M52"/>
    <mergeCell ref="O51:O52"/>
    <mergeCell ref="G49:G50"/>
    <mergeCell ref="H49:H50"/>
    <mergeCell ref="J49:J50"/>
    <mergeCell ref="L49:L50"/>
    <mergeCell ref="M49:M50"/>
    <mergeCell ref="O49:O50"/>
    <mergeCell ref="G47:G48"/>
    <mergeCell ref="H47:H48"/>
    <mergeCell ref="J47:J48"/>
    <mergeCell ref="L47:L48"/>
    <mergeCell ref="M47:M48"/>
    <mergeCell ref="O47:O48"/>
    <mergeCell ref="G45:G46"/>
    <mergeCell ref="H45:H46"/>
    <mergeCell ref="J45:J46"/>
    <mergeCell ref="L45:L46"/>
    <mergeCell ref="M45:M46"/>
    <mergeCell ref="O45:O46"/>
    <mergeCell ref="G41:G42"/>
    <mergeCell ref="H41:H42"/>
    <mergeCell ref="J41:J42"/>
    <mergeCell ref="G43:G44"/>
    <mergeCell ref="H43:H44"/>
    <mergeCell ref="J43:J44"/>
    <mergeCell ref="G39:G40"/>
    <mergeCell ref="H39:H40"/>
    <mergeCell ref="J39:J40"/>
    <mergeCell ref="L39:L40"/>
    <mergeCell ref="M39:M40"/>
    <mergeCell ref="O39:O40"/>
    <mergeCell ref="G37:G38"/>
    <mergeCell ref="H37:H38"/>
    <mergeCell ref="J37:J38"/>
    <mergeCell ref="L37:L38"/>
    <mergeCell ref="M37:M38"/>
    <mergeCell ref="O37:O38"/>
    <mergeCell ref="G35:G36"/>
    <mergeCell ref="H35:H36"/>
    <mergeCell ref="J35:J36"/>
    <mergeCell ref="L35:L36"/>
    <mergeCell ref="M35:M36"/>
    <mergeCell ref="O35:O36"/>
    <mergeCell ref="G31:G32"/>
    <mergeCell ref="H31:H32"/>
    <mergeCell ref="J31:J32"/>
    <mergeCell ref="L31:L32"/>
    <mergeCell ref="O31:O32"/>
    <mergeCell ref="G33:G34"/>
    <mergeCell ref="H33:H34"/>
    <mergeCell ref="J33:J34"/>
    <mergeCell ref="L33:L34"/>
    <mergeCell ref="O33:O34"/>
    <mergeCell ref="G27:G28"/>
    <mergeCell ref="H27:H28"/>
    <mergeCell ref="J27:J28"/>
    <mergeCell ref="L27:L28"/>
    <mergeCell ref="O27:O28"/>
    <mergeCell ref="G29:G30"/>
    <mergeCell ref="H29:H30"/>
    <mergeCell ref="J29:J30"/>
    <mergeCell ref="L29:L30"/>
    <mergeCell ref="O29:O30"/>
    <mergeCell ref="G23:G24"/>
    <mergeCell ref="H23:H24"/>
    <mergeCell ref="J23:J24"/>
    <mergeCell ref="L23:L24"/>
    <mergeCell ref="O23:O24"/>
    <mergeCell ref="G25:G26"/>
    <mergeCell ref="H25:H26"/>
    <mergeCell ref="J25:J26"/>
    <mergeCell ref="L25:L26"/>
    <mergeCell ref="O25:O26"/>
    <mergeCell ref="G19:G20"/>
    <mergeCell ref="H19:H20"/>
    <mergeCell ref="J19:J20"/>
    <mergeCell ref="L19:L20"/>
    <mergeCell ref="O19:O20"/>
    <mergeCell ref="G21:G22"/>
    <mergeCell ref="H21:H22"/>
    <mergeCell ref="J21:J22"/>
    <mergeCell ref="L21:L22"/>
    <mergeCell ref="O21:O22"/>
    <mergeCell ref="G11:G12"/>
    <mergeCell ref="H11:H12"/>
    <mergeCell ref="J11:J12"/>
    <mergeCell ref="L11:L12"/>
    <mergeCell ref="O11:O12"/>
    <mergeCell ref="A17:A18"/>
    <mergeCell ref="G17:G18"/>
    <mergeCell ref="H17:H18"/>
    <mergeCell ref="J17:J18"/>
    <mergeCell ref="L17:L18"/>
    <mergeCell ref="O17:O18"/>
    <mergeCell ref="G13:G14"/>
    <mergeCell ref="H13:H14"/>
    <mergeCell ref="J13:J14"/>
    <mergeCell ref="L13:L14"/>
    <mergeCell ref="O13:O14"/>
    <mergeCell ref="G15:G16"/>
    <mergeCell ref="H15:H16"/>
    <mergeCell ref="J15:J16"/>
    <mergeCell ref="L15:L16"/>
    <mergeCell ref="O15:O16"/>
    <mergeCell ref="G7:G8"/>
    <mergeCell ref="H7:H8"/>
    <mergeCell ref="J7:J8"/>
    <mergeCell ref="L7:L8"/>
    <mergeCell ref="O7:O8"/>
    <mergeCell ref="G9:G10"/>
    <mergeCell ref="H9:H10"/>
    <mergeCell ref="J9:J10"/>
    <mergeCell ref="L9:L10"/>
    <mergeCell ref="O9:O10"/>
    <mergeCell ref="G1:J1"/>
    <mergeCell ref="L1:O1"/>
    <mergeCell ref="A3:E5"/>
    <mergeCell ref="G3:G4"/>
    <mergeCell ref="H3:H4"/>
    <mergeCell ref="J3:J4"/>
    <mergeCell ref="L3:L4"/>
    <mergeCell ref="M3:M4"/>
    <mergeCell ref="O3:O4"/>
    <mergeCell ref="G5:G6"/>
    <mergeCell ref="H5:H6"/>
    <mergeCell ref="J5:J6"/>
    <mergeCell ref="L5:L6"/>
    <mergeCell ref="O5:O6"/>
  </mergeCells>
  <phoneticPr fontId="4"/>
  <pageMargins left="0.70866141732283472" right="0.15748031496062992" top="0.39370078740157483" bottom="0.19685039370078741" header="0.39370078740157483" footer="0.23622047244094491"/>
  <pageSetup paperSize="9" scale="83" firstPageNumber="104" fitToWidth="0" orientation="portrait" r:id="rId1"/>
  <headerFooter scaleWithDoc="0"/>
  <colBreaks count="2" manualBreakCount="2">
    <brk id="6" max="1048575" man="1"/>
    <brk id="10" max="76"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0"/>
  <sheetViews>
    <sheetView zoomScaleNormal="100" zoomScaleSheetLayoutView="100" workbookViewId="0">
      <selection activeCell="D7" sqref="D7:D13"/>
    </sheetView>
  </sheetViews>
  <sheetFormatPr defaultRowHeight="13.5"/>
  <cols>
    <col min="1" max="1" width="4.75" style="2322" customWidth="1"/>
    <col min="2" max="2" width="25.125" style="2321" customWidth="1"/>
    <col min="3" max="3" width="15" style="2322" bestFit="1" customWidth="1"/>
    <col min="4" max="4" width="9" style="2321"/>
    <col min="5" max="5" width="18.875" style="2322" customWidth="1"/>
    <col min="6" max="6" width="13.75" style="2322" customWidth="1"/>
    <col min="7" max="7" width="26.5" style="2322" customWidth="1"/>
    <col min="8" max="16384" width="9" style="2322"/>
  </cols>
  <sheetData>
    <row r="1" spans="1:7" ht="21">
      <c r="A1" s="2320" t="s">
        <v>1820</v>
      </c>
      <c r="G1" s="2323" t="s">
        <v>1821</v>
      </c>
    </row>
    <row r="2" spans="1:7" s="2327" customFormat="1" ht="24" customHeight="1" thickBot="1">
      <c r="A2" s="2324" t="s">
        <v>483</v>
      </c>
      <c r="B2" s="2325" t="s">
        <v>1822</v>
      </c>
      <c r="C2" s="2324" t="s">
        <v>1823</v>
      </c>
      <c r="D2" s="2325" t="s">
        <v>1824</v>
      </c>
      <c r="E2" s="2324" t="s">
        <v>1825</v>
      </c>
      <c r="F2" s="2326" t="s">
        <v>1826</v>
      </c>
      <c r="G2" s="2326" t="s">
        <v>1827</v>
      </c>
    </row>
    <row r="3" spans="1:7" ht="18" customHeight="1">
      <c r="A3" s="2328">
        <v>1</v>
      </c>
      <c r="B3" s="2329" t="s">
        <v>1828</v>
      </c>
      <c r="C3" s="2330" t="s">
        <v>1829</v>
      </c>
      <c r="D3" s="3021" t="s">
        <v>1830</v>
      </c>
      <c r="E3" s="3023" t="s">
        <v>1831</v>
      </c>
      <c r="F3" s="3025" t="s">
        <v>1831</v>
      </c>
      <c r="G3" s="3028"/>
    </row>
    <row r="4" spans="1:7" ht="18" customHeight="1">
      <c r="A4" s="2331">
        <v>2</v>
      </c>
      <c r="B4" s="2332" t="s">
        <v>1832</v>
      </c>
      <c r="C4" s="2333" t="s">
        <v>1833</v>
      </c>
      <c r="D4" s="3022"/>
      <c r="E4" s="3024"/>
      <c r="F4" s="3026"/>
      <c r="G4" s="3029"/>
    </row>
    <row r="5" spans="1:7" ht="18" customHeight="1">
      <c r="A5" s="2331">
        <v>9</v>
      </c>
      <c r="B5" s="2332" t="s">
        <v>1834</v>
      </c>
      <c r="C5" s="2334" t="s">
        <v>1835</v>
      </c>
      <c r="D5" s="3031" t="s">
        <v>1836</v>
      </c>
      <c r="E5" s="3032" t="s">
        <v>1837</v>
      </c>
      <c r="F5" s="3026"/>
      <c r="G5" s="3029"/>
    </row>
    <row r="6" spans="1:7" ht="18" customHeight="1">
      <c r="A6" s="2331">
        <v>11</v>
      </c>
      <c r="B6" s="2332" t="s">
        <v>1838</v>
      </c>
      <c r="C6" s="2334" t="s">
        <v>1839</v>
      </c>
      <c r="D6" s="3031"/>
      <c r="E6" s="3024"/>
      <c r="F6" s="3026"/>
      <c r="G6" s="3029"/>
    </row>
    <row r="7" spans="1:7" ht="18" customHeight="1">
      <c r="A7" s="2331">
        <v>38</v>
      </c>
      <c r="B7" s="2332" t="s">
        <v>1840</v>
      </c>
      <c r="C7" s="2333" t="s">
        <v>1841</v>
      </c>
      <c r="D7" s="3033" t="s">
        <v>1830</v>
      </c>
      <c r="E7" s="3035" t="s">
        <v>1842</v>
      </c>
      <c r="F7" s="3026"/>
      <c r="G7" s="3029"/>
    </row>
    <row r="8" spans="1:7" ht="18" customHeight="1">
      <c r="A8" s="2331">
        <v>46</v>
      </c>
      <c r="B8" s="2332" t="s">
        <v>1843</v>
      </c>
      <c r="C8" s="2333" t="s">
        <v>1844</v>
      </c>
      <c r="D8" s="3022"/>
      <c r="E8" s="3036"/>
      <c r="F8" s="3026"/>
      <c r="G8" s="3029"/>
    </row>
    <row r="9" spans="1:7" ht="18" customHeight="1">
      <c r="A9" s="2331">
        <v>47</v>
      </c>
      <c r="B9" s="2332" t="s">
        <v>1845</v>
      </c>
      <c r="C9" s="2333" t="s">
        <v>1846</v>
      </c>
      <c r="D9" s="3022"/>
      <c r="E9" s="3036"/>
      <c r="F9" s="3026"/>
      <c r="G9" s="3029"/>
    </row>
    <row r="10" spans="1:7" ht="18" customHeight="1">
      <c r="A10" s="2331">
        <v>48</v>
      </c>
      <c r="B10" s="2332" t="s">
        <v>1847</v>
      </c>
      <c r="C10" s="2333" t="s">
        <v>1848</v>
      </c>
      <c r="D10" s="3022"/>
      <c r="E10" s="3036"/>
      <c r="F10" s="3026"/>
      <c r="G10" s="3029"/>
    </row>
    <row r="11" spans="1:7" ht="18" customHeight="1">
      <c r="A11" s="2331">
        <v>49</v>
      </c>
      <c r="B11" s="2332" t="s">
        <v>1849</v>
      </c>
      <c r="C11" s="2333" t="s">
        <v>1848</v>
      </c>
      <c r="D11" s="3022"/>
      <c r="E11" s="3036"/>
      <c r="F11" s="3026"/>
      <c r="G11" s="3029"/>
    </row>
    <row r="12" spans="1:7" ht="18" customHeight="1">
      <c r="A12" s="2331">
        <v>50</v>
      </c>
      <c r="B12" s="2332" t="s">
        <v>1850</v>
      </c>
      <c r="C12" s="2333" t="s">
        <v>1851</v>
      </c>
      <c r="D12" s="3022"/>
      <c r="E12" s="3036"/>
      <c r="F12" s="3026"/>
      <c r="G12" s="3029"/>
    </row>
    <row r="13" spans="1:7" ht="18" customHeight="1" thickBot="1">
      <c r="A13" s="2335">
        <v>51</v>
      </c>
      <c r="B13" s="2336" t="s">
        <v>1852</v>
      </c>
      <c r="C13" s="2337" t="s">
        <v>1853</v>
      </c>
      <c r="D13" s="3034"/>
      <c r="E13" s="3037"/>
      <c r="F13" s="3026"/>
      <c r="G13" s="3029"/>
    </row>
    <row r="14" spans="1:7" ht="18" customHeight="1">
      <c r="A14" s="2338">
        <v>10</v>
      </c>
      <c r="B14" s="2339" t="s">
        <v>1854</v>
      </c>
      <c r="C14" s="2340" t="s">
        <v>1855</v>
      </c>
      <c r="D14" s="3021" t="s">
        <v>1856</v>
      </c>
      <c r="E14" s="3023" t="s">
        <v>1831</v>
      </c>
      <c r="F14" s="3026"/>
      <c r="G14" s="3029"/>
    </row>
    <row r="15" spans="1:7" ht="18" customHeight="1">
      <c r="A15" s="2331">
        <v>21</v>
      </c>
      <c r="B15" s="2332" t="s">
        <v>1857</v>
      </c>
      <c r="C15" s="2334" t="s">
        <v>1858</v>
      </c>
      <c r="D15" s="3022"/>
      <c r="E15" s="3038"/>
      <c r="F15" s="3026"/>
      <c r="G15" s="3029"/>
    </row>
    <row r="16" spans="1:7" ht="18" customHeight="1">
      <c r="A16" s="2331">
        <v>22</v>
      </c>
      <c r="B16" s="2332" t="s">
        <v>1859</v>
      </c>
      <c r="C16" s="2334" t="s">
        <v>1860</v>
      </c>
      <c r="D16" s="3022"/>
      <c r="E16" s="3038"/>
      <c r="F16" s="3026"/>
      <c r="G16" s="3029"/>
    </row>
    <row r="17" spans="1:7" ht="18" customHeight="1">
      <c r="A17" s="2331">
        <v>23</v>
      </c>
      <c r="B17" s="2332" t="s">
        <v>1861</v>
      </c>
      <c r="C17" s="2334" t="s">
        <v>1862</v>
      </c>
      <c r="D17" s="3022"/>
      <c r="E17" s="3038"/>
      <c r="F17" s="3026"/>
      <c r="G17" s="3029"/>
    </row>
    <row r="18" spans="1:7" ht="18" customHeight="1">
      <c r="A18" s="2331">
        <v>24</v>
      </c>
      <c r="B18" s="2332" t="s">
        <v>1863</v>
      </c>
      <c r="C18" s="2334" t="s">
        <v>1864</v>
      </c>
      <c r="D18" s="3022"/>
      <c r="E18" s="3038"/>
      <c r="F18" s="3026"/>
      <c r="G18" s="3029"/>
    </row>
    <row r="19" spans="1:7" ht="18" customHeight="1">
      <c r="A19" s="2331">
        <v>25</v>
      </c>
      <c r="B19" s="2332" t="s">
        <v>1865</v>
      </c>
      <c r="C19" s="2334" t="s">
        <v>1866</v>
      </c>
      <c r="D19" s="3022"/>
      <c r="E19" s="3038"/>
      <c r="F19" s="3026"/>
      <c r="G19" s="3029"/>
    </row>
    <row r="20" spans="1:7" ht="48.75" customHeight="1">
      <c r="A20" s="2331">
        <v>27</v>
      </c>
      <c r="B20" s="2332" t="s">
        <v>1867</v>
      </c>
      <c r="C20" s="2334" t="s">
        <v>1866</v>
      </c>
      <c r="D20" s="3022"/>
      <c r="E20" s="3038"/>
      <c r="F20" s="3026"/>
      <c r="G20" s="3029"/>
    </row>
    <row r="21" spans="1:7" ht="18" customHeight="1">
      <c r="A21" s="2331">
        <v>28</v>
      </c>
      <c r="B21" s="2332" t="s">
        <v>1868</v>
      </c>
      <c r="C21" s="2334" t="s">
        <v>1864</v>
      </c>
      <c r="D21" s="3022"/>
      <c r="E21" s="3038"/>
      <c r="F21" s="3026"/>
      <c r="G21" s="3029"/>
    </row>
    <row r="22" spans="1:7" ht="18" customHeight="1">
      <c r="A22" s="2331">
        <v>29</v>
      </c>
      <c r="B22" s="2332" t="s">
        <v>1869</v>
      </c>
      <c r="C22" s="2334" t="s">
        <v>1864</v>
      </c>
      <c r="D22" s="3022"/>
      <c r="E22" s="3038"/>
      <c r="F22" s="3026"/>
      <c r="G22" s="3029"/>
    </row>
    <row r="23" spans="1:7" ht="18" customHeight="1">
      <c r="A23" s="2331">
        <v>30</v>
      </c>
      <c r="B23" s="2332" t="s">
        <v>1870</v>
      </c>
      <c r="C23" s="2334" t="s">
        <v>1871</v>
      </c>
      <c r="D23" s="3022"/>
      <c r="E23" s="3038"/>
      <c r="F23" s="3026"/>
      <c r="G23" s="3029"/>
    </row>
    <row r="24" spans="1:7" ht="18" customHeight="1" thickBot="1">
      <c r="A24" s="2335">
        <v>31</v>
      </c>
      <c r="B24" s="2336" t="s">
        <v>1872</v>
      </c>
      <c r="C24" s="2341" t="s">
        <v>1873</v>
      </c>
      <c r="D24" s="3034"/>
      <c r="E24" s="3039"/>
      <c r="F24" s="3027"/>
      <c r="G24" s="3030"/>
    </row>
    <row r="25" spans="1:7" ht="18" customHeight="1">
      <c r="A25" s="2342">
        <v>13</v>
      </c>
      <c r="B25" s="2343" t="s">
        <v>1874</v>
      </c>
      <c r="C25" s="2344" t="s">
        <v>1875</v>
      </c>
      <c r="D25" s="3022" t="s">
        <v>1856</v>
      </c>
      <c r="E25" s="2345" t="s">
        <v>1837</v>
      </c>
      <c r="F25" s="3041" t="s">
        <v>1876</v>
      </c>
      <c r="G25" s="2346" t="s">
        <v>1877</v>
      </c>
    </row>
    <row r="26" spans="1:7" ht="25.5" customHeight="1">
      <c r="A26" s="2347">
        <v>26</v>
      </c>
      <c r="B26" s="2332" t="s">
        <v>1878</v>
      </c>
      <c r="C26" s="2334" t="s">
        <v>1855</v>
      </c>
      <c r="D26" s="3022"/>
      <c r="E26" s="2348" t="s">
        <v>1831</v>
      </c>
      <c r="F26" s="3041"/>
      <c r="G26" s="2346" t="s">
        <v>1879</v>
      </c>
    </row>
    <row r="27" spans="1:7" ht="18" customHeight="1">
      <c r="A27" s="2347">
        <v>3</v>
      </c>
      <c r="B27" s="2332" t="s">
        <v>1880</v>
      </c>
      <c r="C27" s="2334" t="s">
        <v>1881</v>
      </c>
      <c r="D27" s="3022"/>
      <c r="E27" s="3043" t="s">
        <v>1882</v>
      </c>
      <c r="F27" s="3041"/>
      <c r="G27" s="3028"/>
    </row>
    <row r="28" spans="1:7" ht="18" customHeight="1">
      <c r="A28" s="2347">
        <v>4</v>
      </c>
      <c r="B28" s="2332" t="s">
        <v>1883</v>
      </c>
      <c r="C28" s="2334" t="s">
        <v>1884</v>
      </c>
      <c r="D28" s="3022"/>
      <c r="E28" s="3041"/>
      <c r="F28" s="3041"/>
      <c r="G28" s="3029"/>
    </row>
    <row r="29" spans="1:7" ht="18" customHeight="1">
      <c r="A29" s="2347">
        <v>5</v>
      </c>
      <c r="B29" s="2332" t="s">
        <v>1885</v>
      </c>
      <c r="C29" s="2334" t="s">
        <v>1855</v>
      </c>
      <c r="D29" s="3022"/>
      <c r="E29" s="3041"/>
      <c r="F29" s="3041"/>
      <c r="G29" s="3029"/>
    </row>
    <row r="30" spans="1:7" ht="18" customHeight="1">
      <c r="A30" s="2347">
        <v>7</v>
      </c>
      <c r="B30" s="2332" t="s">
        <v>1886</v>
      </c>
      <c r="C30" s="2334" t="s">
        <v>1855</v>
      </c>
      <c r="D30" s="3022"/>
      <c r="E30" s="3041"/>
      <c r="F30" s="3041"/>
      <c r="G30" s="3029"/>
    </row>
    <row r="31" spans="1:7" ht="18" customHeight="1">
      <c r="A31" s="2347">
        <v>12</v>
      </c>
      <c r="B31" s="2332" t="s">
        <v>1887</v>
      </c>
      <c r="C31" s="2334" t="s">
        <v>1888</v>
      </c>
      <c r="D31" s="3022"/>
      <c r="E31" s="3041"/>
      <c r="F31" s="3041"/>
      <c r="G31" s="3029"/>
    </row>
    <row r="32" spans="1:7" ht="18" customHeight="1">
      <c r="A32" s="2347">
        <v>36</v>
      </c>
      <c r="B32" s="2332" t="s">
        <v>1889</v>
      </c>
      <c r="C32" s="2334" t="s">
        <v>1841</v>
      </c>
      <c r="D32" s="3022"/>
      <c r="E32" s="3041"/>
      <c r="F32" s="3041"/>
      <c r="G32" s="3029"/>
    </row>
    <row r="33" spans="1:7" ht="18" customHeight="1">
      <c r="A33" s="2349">
        <v>37</v>
      </c>
      <c r="B33" s="2332" t="s">
        <v>1890</v>
      </c>
      <c r="C33" s="2334" t="s">
        <v>1891</v>
      </c>
      <c r="D33" s="3022"/>
      <c r="E33" s="3041"/>
      <c r="F33" s="3041"/>
      <c r="G33" s="3029"/>
    </row>
    <row r="34" spans="1:7" ht="18" customHeight="1">
      <c r="A34" s="2347">
        <v>39</v>
      </c>
      <c r="B34" s="2332" t="s">
        <v>1892</v>
      </c>
      <c r="C34" s="2334" t="s">
        <v>1893</v>
      </c>
      <c r="D34" s="3022"/>
      <c r="E34" s="3041"/>
      <c r="F34" s="3041"/>
      <c r="G34" s="3029"/>
    </row>
    <row r="35" spans="1:7" ht="18" customHeight="1">
      <c r="A35" s="2347">
        <v>40</v>
      </c>
      <c r="B35" s="2332" t="s">
        <v>1894</v>
      </c>
      <c r="C35" s="2334" t="s">
        <v>1895</v>
      </c>
      <c r="D35" s="3022"/>
      <c r="E35" s="3041"/>
      <c r="F35" s="3041"/>
      <c r="G35" s="3029"/>
    </row>
    <row r="36" spans="1:7" ht="18" customHeight="1">
      <c r="A36" s="2347">
        <v>41</v>
      </c>
      <c r="B36" s="2332" t="s">
        <v>1896</v>
      </c>
      <c r="C36" s="2334" t="s">
        <v>1897</v>
      </c>
      <c r="D36" s="3022"/>
      <c r="E36" s="3041"/>
      <c r="F36" s="3041"/>
      <c r="G36" s="3029"/>
    </row>
    <row r="37" spans="1:7" ht="18" customHeight="1">
      <c r="A37" s="2347">
        <v>44</v>
      </c>
      <c r="B37" s="2332" t="s">
        <v>1898</v>
      </c>
      <c r="C37" s="2334" t="s">
        <v>1860</v>
      </c>
      <c r="D37" s="3022"/>
      <c r="E37" s="3041"/>
      <c r="F37" s="3041"/>
      <c r="G37" s="3029"/>
    </row>
    <row r="38" spans="1:7" ht="18" customHeight="1">
      <c r="A38" s="2347">
        <v>45</v>
      </c>
      <c r="B38" s="2332" t="s">
        <v>1899</v>
      </c>
      <c r="C38" s="2334" t="s">
        <v>1900</v>
      </c>
      <c r="D38" s="3022"/>
      <c r="E38" s="3041"/>
      <c r="F38" s="3041"/>
      <c r="G38" s="3030"/>
    </row>
    <row r="39" spans="1:7" ht="18" customHeight="1">
      <c r="A39" s="2347">
        <v>6</v>
      </c>
      <c r="B39" s="2332" t="s">
        <v>1901</v>
      </c>
      <c r="C39" s="2334" t="s">
        <v>1855</v>
      </c>
      <c r="D39" s="3022"/>
      <c r="E39" s="3041"/>
      <c r="F39" s="3041"/>
      <c r="G39" s="3043" t="s">
        <v>1902</v>
      </c>
    </row>
    <row r="40" spans="1:7" ht="18" customHeight="1">
      <c r="A40" s="2347">
        <v>8</v>
      </c>
      <c r="B40" s="2332" t="s">
        <v>1903</v>
      </c>
      <c r="C40" s="2334" t="s">
        <v>1891</v>
      </c>
      <c r="D40" s="3022"/>
      <c r="E40" s="3041"/>
      <c r="F40" s="3041"/>
      <c r="G40" s="3041"/>
    </row>
    <row r="41" spans="1:7" ht="18" customHeight="1">
      <c r="A41" s="2347">
        <v>32</v>
      </c>
      <c r="B41" s="2332" t="s">
        <v>1904</v>
      </c>
      <c r="C41" s="2334" t="s">
        <v>1875</v>
      </c>
      <c r="D41" s="3022"/>
      <c r="E41" s="3041"/>
      <c r="F41" s="3041"/>
      <c r="G41" s="3041"/>
    </row>
    <row r="42" spans="1:7" ht="18" customHeight="1">
      <c r="A42" s="2347">
        <v>33</v>
      </c>
      <c r="B42" s="2332" t="s">
        <v>1905</v>
      </c>
      <c r="C42" s="2334" t="s">
        <v>1897</v>
      </c>
      <c r="D42" s="3022"/>
      <c r="E42" s="3041"/>
      <c r="F42" s="3041"/>
      <c r="G42" s="3041"/>
    </row>
    <row r="43" spans="1:7" ht="18" customHeight="1">
      <c r="A43" s="2347">
        <v>34</v>
      </c>
      <c r="B43" s="2332" t="s">
        <v>1906</v>
      </c>
      <c r="C43" s="2334" t="s">
        <v>1907</v>
      </c>
      <c r="D43" s="3022"/>
      <c r="E43" s="3041"/>
      <c r="F43" s="3041"/>
      <c r="G43" s="3041"/>
    </row>
    <row r="44" spans="1:7" ht="18" customHeight="1">
      <c r="A44" s="2347">
        <v>35</v>
      </c>
      <c r="B44" s="2332" t="s">
        <v>1908</v>
      </c>
      <c r="C44" s="2334" t="s">
        <v>1875</v>
      </c>
      <c r="D44" s="3022"/>
      <c r="E44" s="3041"/>
      <c r="F44" s="3041"/>
      <c r="G44" s="3042"/>
    </row>
    <row r="45" spans="1:7" ht="18" customHeight="1">
      <c r="A45" s="2347">
        <v>14</v>
      </c>
      <c r="B45" s="2332" t="s">
        <v>1909</v>
      </c>
      <c r="C45" s="2334" t="s">
        <v>1910</v>
      </c>
      <c r="D45" s="3022"/>
      <c r="E45" s="3041"/>
      <c r="F45" s="3041"/>
      <c r="G45" s="3043" t="s">
        <v>1911</v>
      </c>
    </row>
    <row r="46" spans="1:7" ht="18" customHeight="1">
      <c r="A46" s="2347">
        <v>15</v>
      </c>
      <c r="B46" s="2332" t="s">
        <v>1912</v>
      </c>
      <c r="C46" s="2334" t="s">
        <v>1891</v>
      </c>
      <c r="D46" s="3022"/>
      <c r="E46" s="3041"/>
      <c r="F46" s="3041"/>
      <c r="G46" s="3041"/>
    </row>
    <row r="47" spans="1:7" ht="24.75" customHeight="1">
      <c r="A47" s="2347">
        <v>16</v>
      </c>
      <c r="B47" s="2332" t="s">
        <v>1913</v>
      </c>
      <c r="C47" s="2334" t="s">
        <v>1835</v>
      </c>
      <c r="D47" s="3022"/>
      <c r="E47" s="3041"/>
      <c r="F47" s="3041"/>
      <c r="G47" s="3041"/>
    </row>
    <row r="48" spans="1:7" ht="18" customHeight="1">
      <c r="A48" s="2347">
        <v>17</v>
      </c>
      <c r="B48" s="2332" t="s">
        <v>1914</v>
      </c>
      <c r="C48" s="2334" t="s">
        <v>1860</v>
      </c>
      <c r="D48" s="3022"/>
      <c r="E48" s="3041"/>
      <c r="F48" s="3041"/>
      <c r="G48" s="3041"/>
    </row>
    <row r="49" spans="1:7" ht="18" customHeight="1">
      <c r="A49" s="2347">
        <v>18</v>
      </c>
      <c r="B49" s="2332" t="s">
        <v>1915</v>
      </c>
      <c r="C49" s="2334" t="s">
        <v>1855</v>
      </c>
      <c r="D49" s="3022"/>
      <c r="E49" s="3041"/>
      <c r="F49" s="3041"/>
      <c r="G49" s="3041"/>
    </row>
    <row r="50" spans="1:7" ht="18" customHeight="1">
      <c r="A50" s="2347">
        <v>19</v>
      </c>
      <c r="B50" s="2332" t="s">
        <v>1916</v>
      </c>
      <c r="C50" s="2334" t="s">
        <v>1855</v>
      </c>
      <c r="D50" s="3022"/>
      <c r="E50" s="3041"/>
      <c r="F50" s="3041"/>
      <c r="G50" s="3041"/>
    </row>
    <row r="51" spans="1:7" ht="18" customHeight="1">
      <c r="A51" s="2347">
        <v>20</v>
      </c>
      <c r="B51" s="2332" t="s">
        <v>1917</v>
      </c>
      <c r="C51" s="2334" t="s">
        <v>1855</v>
      </c>
      <c r="D51" s="3040"/>
      <c r="E51" s="3042"/>
      <c r="F51" s="3041"/>
      <c r="G51" s="3042"/>
    </row>
    <row r="52" spans="1:7" ht="45" customHeight="1">
      <c r="A52" s="2347">
        <v>42</v>
      </c>
      <c r="B52" s="2332" t="s">
        <v>1918</v>
      </c>
      <c r="C52" s="2333" t="s">
        <v>1919</v>
      </c>
      <c r="D52" s="3033" t="s">
        <v>1830</v>
      </c>
      <c r="E52" s="3043" t="s">
        <v>1920</v>
      </c>
      <c r="F52" s="3041"/>
      <c r="G52" s="3043" t="s">
        <v>1921</v>
      </c>
    </row>
    <row r="53" spans="1:7" ht="45" customHeight="1">
      <c r="A53" s="2347">
        <v>43</v>
      </c>
      <c r="B53" s="2332" t="s">
        <v>1922</v>
      </c>
      <c r="C53" s="2333" t="s">
        <v>1919</v>
      </c>
      <c r="D53" s="3040"/>
      <c r="E53" s="3042"/>
      <c r="F53" s="3042"/>
      <c r="G53" s="3042"/>
    </row>
    <row r="54" spans="1:7" ht="8.25" customHeight="1"/>
    <row r="55" spans="1:7">
      <c r="A55" s="2322" t="s">
        <v>1923</v>
      </c>
      <c r="B55" s="2350" t="s">
        <v>1924</v>
      </c>
    </row>
    <row r="56" spans="1:7">
      <c r="A56" s="2322" t="s">
        <v>1925</v>
      </c>
      <c r="B56" s="2350" t="s">
        <v>1926</v>
      </c>
    </row>
    <row r="57" spans="1:7">
      <c r="A57" s="2322" t="s">
        <v>1927</v>
      </c>
      <c r="B57" s="2350" t="s">
        <v>1928</v>
      </c>
    </row>
    <row r="58" spans="1:7" ht="13.5" customHeight="1">
      <c r="A58" s="2351"/>
      <c r="B58" s="2352"/>
      <c r="C58" s="2353"/>
      <c r="D58" s="2353"/>
      <c r="E58" s="2353"/>
      <c r="F58" s="2353"/>
      <c r="G58" s="2353"/>
    </row>
    <row r="60" spans="1:7">
      <c r="C60" s="2354"/>
      <c r="D60" s="2355"/>
    </row>
  </sheetData>
  <mergeCells count="19">
    <mergeCell ref="D25:D51"/>
    <mergeCell ref="F25:F53"/>
    <mergeCell ref="E27:E51"/>
    <mergeCell ref="G27:G38"/>
    <mergeCell ref="G39:G44"/>
    <mergeCell ref="G45:G51"/>
    <mergeCell ref="D52:D53"/>
    <mergeCell ref="E52:E53"/>
    <mergeCell ref="G52:G53"/>
    <mergeCell ref="D3:D4"/>
    <mergeCell ref="E3:E4"/>
    <mergeCell ref="F3:F24"/>
    <mergeCell ref="G3:G24"/>
    <mergeCell ref="D5:D6"/>
    <mergeCell ref="E5:E6"/>
    <mergeCell ref="D7:D13"/>
    <mergeCell ref="E7:E13"/>
    <mergeCell ref="D14:D24"/>
    <mergeCell ref="E14:E24"/>
  </mergeCells>
  <phoneticPr fontId="4"/>
  <printOptions horizontalCentered="1"/>
  <pageMargins left="0.39370078740157483" right="0.19685039370078741" top="0.59055118110236227" bottom="0.2" header="0.51181102362204722" footer="0.11811023622047245"/>
  <pageSetup paperSize="9" scale="74"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6"/>
  <sheetViews>
    <sheetView view="pageBreakPreview" zoomScaleNormal="100" zoomScaleSheetLayoutView="100" workbookViewId="0">
      <pane xSplit="1" ySplit="7" topLeftCell="B8" activePane="bottomRight" state="frozen"/>
      <selection pane="topRight" activeCell="B1" sqref="B1"/>
      <selection pane="bottomLeft" activeCell="A6" sqref="A6"/>
      <selection pane="bottomRight" activeCell="M13" sqref="M13"/>
    </sheetView>
  </sheetViews>
  <sheetFormatPr defaultRowHeight="13.5"/>
  <cols>
    <col min="1" max="1" width="7.125" style="2360" customWidth="1"/>
    <col min="2" max="2" width="13.625" style="2357" customWidth="1"/>
    <col min="3" max="3" width="35.625" style="2357" customWidth="1"/>
    <col min="4" max="4" width="6.625" style="2358" customWidth="1"/>
    <col min="5" max="5" width="10.5" style="2360" hidden="1" customWidth="1"/>
    <col min="6" max="6" width="2.625" style="2360" customWidth="1"/>
    <col min="7" max="7" width="3.625" style="2358" customWidth="1"/>
    <col min="8" max="8" width="9" style="2359" hidden="1" customWidth="1"/>
    <col min="9" max="9" width="3.875" style="2359" customWidth="1"/>
    <col min="10" max="16384" width="9" style="2359"/>
  </cols>
  <sheetData>
    <row r="1" spans="1:10" ht="22.5" customHeight="1">
      <c r="A1" s="2356" t="s">
        <v>1929</v>
      </c>
      <c r="E1" s="2358"/>
      <c r="F1" s="2358"/>
    </row>
    <row r="2" spans="1:10" ht="20.25" customHeight="1">
      <c r="A2" s="3044" t="s">
        <v>1930</v>
      </c>
      <c r="B2" s="3045"/>
      <c r="C2" s="3045"/>
      <c r="D2" s="3045"/>
      <c r="E2" s="3045"/>
      <c r="F2" s="3045"/>
      <c r="G2" s="3045"/>
      <c r="H2" s="3045"/>
      <c r="I2" s="3045"/>
      <c r="J2" s="3045"/>
    </row>
    <row r="3" spans="1:10" ht="20.25" customHeight="1">
      <c r="A3" s="3045"/>
      <c r="B3" s="3045"/>
      <c r="C3" s="3045"/>
      <c r="D3" s="3045"/>
      <c r="E3" s="3045"/>
      <c r="F3" s="3045"/>
      <c r="G3" s="3045"/>
      <c r="H3" s="3045"/>
      <c r="I3" s="3045"/>
      <c r="J3" s="3045"/>
    </row>
    <row r="4" spans="1:10" ht="20.25" customHeight="1">
      <c r="A4" s="3046" t="s">
        <v>1931</v>
      </c>
      <c r="B4" s="3046"/>
      <c r="C4" s="3046"/>
      <c r="D4" s="3046"/>
      <c r="E4" s="3046"/>
      <c r="F4" s="3046"/>
      <c r="G4" s="3046"/>
      <c r="H4" s="3046"/>
      <c r="I4" s="3046"/>
      <c r="J4" s="3046"/>
    </row>
    <row r="5" spans="1:10" ht="20.25" customHeight="1">
      <c r="A5" s="3046"/>
      <c r="B5" s="3046"/>
      <c r="C5" s="3046"/>
      <c r="D5" s="3046"/>
      <c r="E5" s="3046"/>
      <c r="F5" s="3046"/>
      <c r="G5" s="3046"/>
      <c r="H5" s="3046"/>
      <c r="I5" s="3046"/>
      <c r="J5" s="3046"/>
    </row>
    <row r="6" spans="1:10" ht="17.100000000000001" customHeight="1">
      <c r="C6" s="3047" t="s">
        <v>1932</v>
      </c>
      <c r="D6" s="3047"/>
      <c r="E6" s="3047"/>
      <c r="F6" s="3047"/>
      <c r="G6" s="3047"/>
    </row>
    <row r="7" spans="1:10" s="2366" customFormat="1" ht="30.75" customHeight="1">
      <c r="A7" s="2361" t="s">
        <v>1933</v>
      </c>
      <c r="B7" s="2362" t="s">
        <v>1934</v>
      </c>
      <c r="C7" s="2363" t="s">
        <v>1935</v>
      </c>
      <c r="D7" s="2364" t="s">
        <v>1936</v>
      </c>
      <c r="E7" s="2363" t="s">
        <v>1937</v>
      </c>
      <c r="F7" s="3048" t="s">
        <v>1938</v>
      </c>
      <c r="G7" s="3049"/>
      <c r="H7" s="2365"/>
    </row>
    <row r="8" spans="1:10" s="2372" customFormat="1" ht="15" customHeight="1">
      <c r="A8" s="3050" t="s">
        <v>1939</v>
      </c>
      <c r="B8" s="2367" t="s">
        <v>1940</v>
      </c>
      <c r="C8" s="2367" t="s">
        <v>1941</v>
      </c>
      <c r="D8" s="2368">
        <v>265</v>
      </c>
      <c r="E8" s="2369" t="s">
        <v>1942</v>
      </c>
      <c r="F8" s="2369" t="s">
        <v>1943</v>
      </c>
      <c r="G8" s="2370">
        <v>6</v>
      </c>
      <c r="H8" s="2371"/>
    </row>
    <row r="9" spans="1:10" s="2372" customFormat="1" ht="15" customHeight="1">
      <c r="A9" s="3050"/>
      <c r="B9" s="3051" t="s">
        <v>1944</v>
      </c>
      <c r="C9" s="2367" t="s">
        <v>1945</v>
      </c>
      <c r="D9" s="2368">
        <v>48</v>
      </c>
      <c r="E9" s="2373" t="s">
        <v>1946</v>
      </c>
      <c r="F9" s="2373" t="s">
        <v>1943</v>
      </c>
      <c r="G9" s="2370">
        <v>7</v>
      </c>
      <c r="H9" s="2374"/>
    </row>
    <row r="10" spans="1:10" s="2372" customFormat="1" ht="15" customHeight="1">
      <c r="A10" s="3050"/>
      <c r="B10" s="3051"/>
      <c r="C10" s="2367" t="s">
        <v>1947</v>
      </c>
      <c r="D10" s="2368">
        <v>4</v>
      </c>
      <c r="E10" s="2373" t="s">
        <v>1948</v>
      </c>
      <c r="F10" s="2373" t="s">
        <v>1943</v>
      </c>
      <c r="G10" s="2370">
        <v>13</v>
      </c>
      <c r="H10" s="2375"/>
    </row>
    <row r="11" spans="1:10" s="2372" customFormat="1" ht="15" customHeight="1">
      <c r="A11" s="3050" t="s">
        <v>1949</v>
      </c>
      <c r="B11" s="2367" t="s">
        <v>698</v>
      </c>
      <c r="C11" s="2367" t="s">
        <v>1950</v>
      </c>
      <c r="D11" s="2368">
        <v>30</v>
      </c>
      <c r="E11" s="2373" t="s">
        <v>1951</v>
      </c>
      <c r="F11" s="2373" t="s">
        <v>1943</v>
      </c>
      <c r="G11" s="2370">
        <v>8</v>
      </c>
      <c r="H11" s="2374"/>
    </row>
    <row r="12" spans="1:10" s="2372" customFormat="1" ht="15" customHeight="1">
      <c r="A12" s="3050"/>
      <c r="B12" s="3051" t="s">
        <v>1952</v>
      </c>
      <c r="C12" s="2367" t="s">
        <v>1953</v>
      </c>
      <c r="D12" s="2368">
        <v>53</v>
      </c>
      <c r="E12" s="2373" t="s">
        <v>1951</v>
      </c>
      <c r="F12" s="2373" t="s">
        <v>1943</v>
      </c>
      <c r="G12" s="2370">
        <v>8</v>
      </c>
      <c r="H12" s="2374"/>
    </row>
    <row r="13" spans="1:10" s="2372" customFormat="1" ht="15" customHeight="1">
      <c r="A13" s="3050"/>
      <c r="B13" s="3052"/>
      <c r="C13" s="2367" t="s">
        <v>1954</v>
      </c>
      <c r="D13" s="2368">
        <v>25</v>
      </c>
      <c r="E13" s="2373" t="s">
        <v>1955</v>
      </c>
      <c r="F13" s="2373" t="s">
        <v>1943</v>
      </c>
      <c r="G13" s="2370">
        <v>8</v>
      </c>
      <c r="H13" s="2374"/>
    </row>
    <row r="14" spans="1:10" s="2372" customFormat="1" ht="15" customHeight="1">
      <c r="A14" s="3050"/>
      <c r="B14" s="3052"/>
      <c r="C14" s="2367" t="s">
        <v>1956</v>
      </c>
      <c r="D14" s="2368">
        <v>60</v>
      </c>
      <c r="E14" s="2373" t="s">
        <v>1955</v>
      </c>
      <c r="F14" s="2373" t="s">
        <v>1943</v>
      </c>
      <c r="G14" s="2370">
        <v>8</v>
      </c>
      <c r="H14" s="2374"/>
    </row>
    <row r="15" spans="1:10" s="2372" customFormat="1" ht="15" customHeight="1">
      <c r="A15" s="3050"/>
      <c r="B15" s="3052" t="s">
        <v>1957</v>
      </c>
      <c r="C15" s="2367" t="s">
        <v>1958</v>
      </c>
      <c r="D15" s="2368">
        <v>44</v>
      </c>
      <c r="E15" s="2373" t="s">
        <v>1959</v>
      </c>
      <c r="F15" s="2373" t="s">
        <v>1943</v>
      </c>
      <c r="G15" s="2370">
        <v>7</v>
      </c>
      <c r="H15" s="2376"/>
    </row>
    <row r="16" spans="1:10" s="2372" customFormat="1" ht="15" customHeight="1">
      <c r="A16" s="3050"/>
      <c r="B16" s="3052"/>
      <c r="C16" s="2367" t="s">
        <v>1960</v>
      </c>
      <c r="D16" s="2368">
        <v>39</v>
      </c>
      <c r="E16" s="2373" t="s">
        <v>1961</v>
      </c>
      <c r="F16" s="2373" t="s">
        <v>1943</v>
      </c>
      <c r="G16" s="2370">
        <v>10</v>
      </c>
      <c r="H16" s="2377"/>
    </row>
    <row r="17" spans="1:8" s="2372" customFormat="1" ht="15" customHeight="1">
      <c r="A17" s="3050" t="s">
        <v>500</v>
      </c>
      <c r="B17" s="3051" t="s">
        <v>722</v>
      </c>
      <c r="C17" s="2367" t="s">
        <v>1962</v>
      </c>
      <c r="D17" s="2368">
        <v>290</v>
      </c>
      <c r="E17" s="2373" t="s">
        <v>1963</v>
      </c>
      <c r="F17" s="2373" t="s">
        <v>1943</v>
      </c>
      <c r="G17" s="2370">
        <v>11</v>
      </c>
      <c r="H17" s="2374"/>
    </row>
    <row r="18" spans="1:8" s="2372" customFormat="1" ht="15" customHeight="1">
      <c r="A18" s="3050"/>
      <c r="B18" s="3052"/>
      <c r="C18" s="2367" t="s">
        <v>1953</v>
      </c>
      <c r="D18" s="2368">
        <v>180</v>
      </c>
      <c r="E18" s="2373" t="s">
        <v>1948</v>
      </c>
      <c r="F18" s="2373" t="s">
        <v>1943</v>
      </c>
      <c r="G18" s="2370">
        <v>13</v>
      </c>
      <c r="H18" s="2374"/>
    </row>
    <row r="19" spans="1:8" s="2372" customFormat="1" ht="15" customHeight="1">
      <c r="A19" s="3050"/>
      <c r="B19" s="3053" t="s">
        <v>1964</v>
      </c>
      <c r="C19" s="2367" t="s">
        <v>1965</v>
      </c>
      <c r="D19" s="2368">
        <v>12</v>
      </c>
      <c r="E19" s="2373"/>
      <c r="F19" s="2373" t="s">
        <v>1966</v>
      </c>
      <c r="G19" s="2370">
        <v>26</v>
      </c>
      <c r="H19" s="2374"/>
    </row>
    <row r="20" spans="1:8" s="2372" customFormat="1" ht="15" customHeight="1">
      <c r="A20" s="3050"/>
      <c r="B20" s="3054"/>
      <c r="C20" s="2367" t="s">
        <v>1967</v>
      </c>
      <c r="D20" s="2368">
        <v>12</v>
      </c>
      <c r="E20" s="2373"/>
      <c r="F20" s="2373" t="s">
        <v>1966</v>
      </c>
      <c r="G20" s="2370">
        <v>26</v>
      </c>
      <c r="H20" s="2374"/>
    </row>
    <row r="21" spans="1:8" s="2372" customFormat="1" ht="15" customHeight="1">
      <c r="A21" s="3050"/>
      <c r="B21" s="3054"/>
      <c r="C21" s="2367" t="s">
        <v>1968</v>
      </c>
      <c r="D21" s="2368">
        <v>2</v>
      </c>
      <c r="E21" s="2373"/>
      <c r="F21" s="2373" t="s">
        <v>1966</v>
      </c>
      <c r="G21" s="2370">
        <v>26</v>
      </c>
      <c r="H21" s="2374"/>
    </row>
    <row r="22" spans="1:8" s="2372" customFormat="1" ht="15" customHeight="1">
      <c r="A22" s="3050"/>
      <c r="B22" s="3054"/>
      <c r="C22" s="2367" t="s">
        <v>1969</v>
      </c>
      <c r="D22" s="2368">
        <v>7</v>
      </c>
      <c r="E22" s="2373"/>
      <c r="F22" s="2373" t="s">
        <v>1966</v>
      </c>
      <c r="G22" s="2370">
        <v>26</v>
      </c>
      <c r="H22" s="2374"/>
    </row>
    <row r="23" spans="1:8" s="2372" customFormat="1" ht="15" customHeight="1">
      <c r="A23" s="3050"/>
      <c r="B23" s="3054"/>
      <c r="C23" s="2367" t="s">
        <v>1970</v>
      </c>
      <c r="D23" s="2368">
        <v>5</v>
      </c>
      <c r="E23" s="2373"/>
      <c r="F23" s="2373" t="s">
        <v>1966</v>
      </c>
      <c r="G23" s="2370">
        <v>26</v>
      </c>
      <c r="H23" s="2374"/>
    </row>
    <row r="24" spans="1:8" s="2372" customFormat="1" ht="15" customHeight="1">
      <c r="A24" s="3050"/>
      <c r="B24" s="3055"/>
      <c r="C24" s="2367" t="s">
        <v>1971</v>
      </c>
      <c r="D24" s="2368">
        <v>23</v>
      </c>
      <c r="E24" s="2373"/>
      <c r="F24" s="2373" t="s">
        <v>1966</v>
      </c>
      <c r="G24" s="2370">
        <v>27</v>
      </c>
      <c r="H24" s="2374"/>
    </row>
    <row r="25" spans="1:8" s="2372" customFormat="1" ht="15" customHeight="1">
      <c r="A25" s="3050"/>
      <c r="B25" s="2378" t="s">
        <v>1972</v>
      </c>
      <c r="C25" s="2367" t="s">
        <v>1953</v>
      </c>
      <c r="D25" s="2368">
        <v>40</v>
      </c>
      <c r="E25" s="2373" t="s">
        <v>1973</v>
      </c>
      <c r="F25" s="2373" t="s">
        <v>1943</v>
      </c>
      <c r="G25" s="2370">
        <v>11</v>
      </c>
      <c r="H25" s="2374"/>
    </row>
    <row r="26" spans="1:8" s="2372" customFormat="1" ht="15" customHeight="1">
      <c r="A26" s="3050"/>
      <c r="B26" s="2378" t="s">
        <v>728</v>
      </c>
      <c r="C26" s="2367" t="s">
        <v>1974</v>
      </c>
      <c r="D26" s="2368">
        <v>118</v>
      </c>
      <c r="E26" s="2373" t="s">
        <v>1975</v>
      </c>
      <c r="F26" s="2373" t="s">
        <v>1943</v>
      </c>
      <c r="G26" s="2370">
        <v>11</v>
      </c>
      <c r="H26" s="2374"/>
    </row>
    <row r="27" spans="1:8" s="2372" customFormat="1" ht="15" customHeight="1">
      <c r="A27" s="3050" t="s">
        <v>1976</v>
      </c>
      <c r="B27" s="3051" t="s">
        <v>736</v>
      </c>
      <c r="C27" s="2367" t="s">
        <v>1977</v>
      </c>
      <c r="D27" s="2368">
        <v>21</v>
      </c>
      <c r="E27" s="2373" t="s">
        <v>1978</v>
      </c>
      <c r="F27" s="2373" t="s">
        <v>1943</v>
      </c>
      <c r="G27" s="2370">
        <v>5</v>
      </c>
      <c r="H27" s="2379"/>
    </row>
    <row r="28" spans="1:8" s="2372" customFormat="1" ht="15" customHeight="1">
      <c r="A28" s="3050"/>
      <c r="B28" s="3052"/>
      <c r="C28" s="2367" t="s">
        <v>1979</v>
      </c>
      <c r="D28" s="2368">
        <v>157</v>
      </c>
      <c r="E28" s="2373" t="s">
        <v>1980</v>
      </c>
      <c r="F28" s="2373" t="s">
        <v>1943</v>
      </c>
      <c r="G28" s="2370">
        <v>9</v>
      </c>
      <c r="H28" s="2380"/>
    </row>
    <row r="29" spans="1:8" s="2372" customFormat="1" ht="15" customHeight="1">
      <c r="A29" s="3050"/>
      <c r="B29" s="2378" t="s">
        <v>1981</v>
      </c>
      <c r="C29" s="2367" t="s">
        <v>1982</v>
      </c>
      <c r="D29" s="2368">
        <v>67</v>
      </c>
      <c r="E29" s="2373" t="s">
        <v>1983</v>
      </c>
      <c r="F29" s="2373" t="s">
        <v>1943</v>
      </c>
      <c r="G29" s="2370">
        <v>6</v>
      </c>
      <c r="H29" s="2380"/>
    </row>
    <row r="30" spans="1:8" s="2372" customFormat="1" ht="15" customHeight="1">
      <c r="A30" s="3050"/>
      <c r="B30" s="2367" t="s">
        <v>1984</v>
      </c>
      <c r="C30" s="2367" t="s">
        <v>1985</v>
      </c>
      <c r="D30" s="2368">
        <v>40</v>
      </c>
      <c r="E30" s="2373" t="s">
        <v>1942</v>
      </c>
      <c r="F30" s="2373" t="s">
        <v>1943</v>
      </c>
      <c r="G30" s="2370">
        <v>6</v>
      </c>
      <c r="H30" s="2374"/>
    </row>
    <row r="31" spans="1:8" s="2372" customFormat="1" ht="15" customHeight="1">
      <c r="A31" s="3050"/>
      <c r="B31" s="2367" t="s">
        <v>1986</v>
      </c>
      <c r="C31" s="2367" t="s">
        <v>1987</v>
      </c>
      <c r="D31" s="2368">
        <v>110</v>
      </c>
      <c r="E31" s="2373" t="s">
        <v>1946</v>
      </c>
      <c r="F31" s="2373" t="s">
        <v>1943</v>
      </c>
      <c r="G31" s="2370">
        <v>7</v>
      </c>
      <c r="H31" s="2374"/>
    </row>
    <row r="32" spans="1:8" s="2372" customFormat="1" ht="15" customHeight="1">
      <c r="A32" s="3050"/>
      <c r="B32" s="2367" t="s">
        <v>1385</v>
      </c>
      <c r="C32" s="2367" t="s">
        <v>1988</v>
      </c>
      <c r="D32" s="2368">
        <v>32</v>
      </c>
      <c r="E32" s="2373" t="s">
        <v>1989</v>
      </c>
      <c r="F32" s="2373" t="s">
        <v>1943</v>
      </c>
      <c r="G32" s="2370">
        <v>12</v>
      </c>
      <c r="H32" s="2374"/>
    </row>
    <row r="33" spans="1:8" s="2372" customFormat="1" ht="15" customHeight="1">
      <c r="A33" s="3050"/>
      <c r="B33" s="2367" t="s">
        <v>1374</v>
      </c>
      <c r="C33" s="2367" t="s">
        <v>1990</v>
      </c>
      <c r="D33" s="2368">
        <v>15</v>
      </c>
      <c r="E33" s="2373" t="s">
        <v>1963</v>
      </c>
      <c r="F33" s="2373" t="s">
        <v>1943</v>
      </c>
      <c r="G33" s="2370">
        <v>11</v>
      </c>
      <c r="H33" s="2374"/>
    </row>
    <row r="34" spans="1:8" s="2372" customFormat="1" ht="15" customHeight="1">
      <c r="A34" s="3050" t="s">
        <v>743</v>
      </c>
      <c r="B34" s="2367" t="s">
        <v>1991</v>
      </c>
      <c r="C34" s="2367" t="s">
        <v>1992</v>
      </c>
      <c r="D34" s="2368">
        <v>85</v>
      </c>
      <c r="E34" s="2373" t="s">
        <v>1975</v>
      </c>
      <c r="F34" s="2373" t="s">
        <v>1943</v>
      </c>
      <c r="G34" s="2370">
        <v>11</v>
      </c>
      <c r="H34" s="2380"/>
    </row>
    <row r="35" spans="1:8" s="2372" customFormat="1" ht="15" customHeight="1">
      <c r="A35" s="3050"/>
      <c r="B35" s="3051" t="s">
        <v>744</v>
      </c>
      <c r="C35" s="2367" t="s">
        <v>1993</v>
      </c>
      <c r="D35" s="2368">
        <v>84</v>
      </c>
      <c r="E35" s="2373" t="s">
        <v>1946</v>
      </c>
      <c r="F35" s="2373" t="s">
        <v>1943</v>
      </c>
      <c r="G35" s="2370">
        <v>7</v>
      </c>
      <c r="H35" s="2374"/>
    </row>
    <row r="36" spans="1:8" s="2372" customFormat="1" ht="15" customHeight="1">
      <c r="A36" s="3050"/>
      <c r="B36" s="3051"/>
      <c r="C36" s="2367" t="s">
        <v>1994</v>
      </c>
      <c r="D36" s="2368">
        <v>69</v>
      </c>
      <c r="E36" s="2373" t="s">
        <v>1951</v>
      </c>
      <c r="F36" s="2373" t="s">
        <v>1943</v>
      </c>
      <c r="G36" s="2370">
        <v>8</v>
      </c>
      <c r="H36" s="2374"/>
    </row>
    <row r="37" spans="1:8" s="2372" customFormat="1" ht="15" customHeight="1">
      <c r="A37" s="3050"/>
      <c r="B37" s="2367" t="s">
        <v>1379</v>
      </c>
      <c r="C37" s="2367" t="s">
        <v>1995</v>
      </c>
      <c r="D37" s="2368">
        <v>191</v>
      </c>
      <c r="E37" s="2373" t="s">
        <v>1959</v>
      </c>
      <c r="F37" s="2373" t="s">
        <v>1943</v>
      </c>
      <c r="G37" s="2370">
        <v>7</v>
      </c>
      <c r="H37" s="2374"/>
    </row>
    <row r="38" spans="1:8" s="2372" customFormat="1" ht="15" customHeight="1">
      <c r="A38" s="3050"/>
      <c r="B38" s="3051" t="s">
        <v>1996</v>
      </c>
      <c r="C38" s="2367" t="s">
        <v>1997</v>
      </c>
      <c r="D38" s="2368">
        <v>13</v>
      </c>
      <c r="E38" s="2373" t="s">
        <v>1998</v>
      </c>
      <c r="F38" s="2373" t="s">
        <v>1943</v>
      </c>
      <c r="G38" s="2370">
        <v>9</v>
      </c>
      <c r="H38" s="2374"/>
    </row>
    <row r="39" spans="1:8" s="2372" customFormat="1" ht="15" customHeight="1">
      <c r="A39" s="3050"/>
      <c r="B39" s="3051"/>
      <c r="C39" s="2367" t="s">
        <v>1999</v>
      </c>
      <c r="D39" s="2368">
        <v>121</v>
      </c>
      <c r="E39" s="2373" t="s">
        <v>2000</v>
      </c>
      <c r="F39" s="2373" t="s">
        <v>1943</v>
      </c>
      <c r="G39" s="2370">
        <v>12</v>
      </c>
      <c r="H39" s="2374"/>
    </row>
    <row r="40" spans="1:8" s="2372" customFormat="1" ht="15" customHeight="1">
      <c r="A40" s="3050" t="s">
        <v>2001</v>
      </c>
      <c r="B40" s="2367" t="s">
        <v>815</v>
      </c>
      <c r="C40" s="2367" t="s">
        <v>2002</v>
      </c>
      <c r="D40" s="2368">
        <v>161</v>
      </c>
      <c r="E40" s="2373" t="s">
        <v>2003</v>
      </c>
      <c r="F40" s="2373" t="s">
        <v>1943</v>
      </c>
      <c r="G40" s="2370">
        <v>6</v>
      </c>
      <c r="H40" s="2379"/>
    </row>
    <row r="41" spans="1:8" s="2372" customFormat="1" ht="15" customHeight="1">
      <c r="A41" s="3050"/>
      <c r="B41" s="2367" t="s">
        <v>2004</v>
      </c>
      <c r="C41" s="2367" t="s">
        <v>2005</v>
      </c>
      <c r="D41" s="2368">
        <v>165</v>
      </c>
      <c r="E41" s="2373" t="s">
        <v>2006</v>
      </c>
      <c r="F41" s="2373" t="s">
        <v>1943</v>
      </c>
      <c r="G41" s="2370">
        <v>7</v>
      </c>
      <c r="H41" s="2377"/>
    </row>
    <row r="42" spans="1:8" s="2372" customFormat="1" ht="15" customHeight="1">
      <c r="A42" s="2373" t="s">
        <v>2007</v>
      </c>
      <c r="B42" s="2367" t="s">
        <v>755</v>
      </c>
      <c r="C42" s="2367" t="s">
        <v>2008</v>
      </c>
      <c r="D42" s="2368">
        <v>112</v>
      </c>
      <c r="E42" s="2373" t="s">
        <v>2009</v>
      </c>
      <c r="F42" s="2373" t="s">
        <v>1943</v>
      </c>
      <c r="G42" s="2370">
        <v>12</v>
      </c>
      <c r="H42" s="2381"/>
    </row>
    <row r="43" spans="1:8" s="2372" customFormat="1" ht="15" customHeight="1">
      <c r="A43" s="3050" t="s">
        <v>762</v>
      </c>
      <c r="B43" s="3056" t="s">
        <v>763</v>
      </c>
      <c r="C43" s="2367" t="s">
        <v>2010</v>
      </c>
      <c r="D43" s="2368">
        <v>23</v>
      </c>
      <c r="E43" s="2373" t="s">
        <v>2011</v>
      </c>
      <c r="F43" s="2373" t="s">
        <v>1943</v>
      </c>
      <c r="G43" s="2370">
        <v>5</v>
      </c>
      <c r="H43" s="2374"/>
    </row>
    <row r="44" spans="1:8" s="2372" customFormat="1" ht="15" customHeight="1">
      <c r="A44" s="3050"/>
      <c r="B44" s="3056"/>
      <c r="C44" s="2367" t="s">
        <v>2012</v>
      </c>
      <c r="D44" s="2368">
        <v>8</v>
      </c>
      <c r="E44" s="2373" t="s">
        <v>2013</v>
      </c>
      <c r="F44" s="2373" t="s">
        <v>1943</v>
      </c>
      <c r="G44" s="2370">
        <v>10</v>
      </c>
      <c r="H44" s="2374"/>
    </row>
    <row r="45" spans="1:8" s="2372" customFormat="1" ht="15" customHeight="1">
      <c r="A45" s="3050"/>
      <c r="B45" s="3056"/>
      <c r="C45" s="2367" t="s">
        <v>2014</v>
      </c>
      <c r="D45" s="2368">
        <v>83</v>
      </c>
      <c r="E45" s="2373" t="s">
        <v>2015</v>
      </c>
      <c r="F45" s="2373" t="s">
        <v>1943</v>
      </c>
      <c r="G45" s="2370">
        <v>11</v>
      </c>
      <c r="H45" s="2374"/>
    </row>
    <row r="46" spans="1:8" s="2372" customFormat="1" ht="15" customHeight="1">
      <c r="A46" s="3050"/>
      <c r="B46" s="3056"/>
      <c r="C46" s="2367" t="s">
        <v>2016</v>
      </c>
      <c r="D46" s="2368">
        <v>133</v>
      </c>
      <c r="E46" s="2373" t="s">
        <v>2017</v>
      </c>
      <c r="F46" s="2373" t="s">
        <v>1943</v>
      </c>
      <c r="G46" s="2370">
        <v>13</v>
      </c>
      <c r="H46" s="2374"/>
    </row>
    <row r="47" spans="1:8" s="2372" customFormat="1" ht="15" customHeight="1">
      <c r="A47" s="3050"/>
      <c r="B47" s="2382" t="s">
        <v>2018</v>
      </c>
      <c r="C47" s="2367" t="s">
        <v>2019</v>
      </c>
      <c r="D47" s="2368">
        <v>99</v>
      </c>
      <c r="E47" s="2373" t="s">
        <v>2020</v>
      </c>
      <c r="F47" s="2373" t="s">
        <v>1943</v>
      </c>
      <c r="G47" s="2370">
        <v>5</v>
      </c>
      <c r="H47" s="2374"/>
    </row>
    <row r="48" spans="1:8" s="2372" customFormat="1" ht="15" customHeight="1">
      <c r="A48" s="3050"/>
      <c r="B48" s="3051" t="s">
        <v>767</v>
      </c>
      <c r="C48" s="2367" t="s">
        <v>2021</v>
      </c>
      <c r="D48" s="2368">
        <v>174</v>
      </c>
      <c r="E48" s="2373" t="s">
        <v>1942</v>
      </c>
      <c r="F48" s="2373" t="s">
        <v>1943</v>
      </c>
      <c r="G48" s="2370">
        <v>6</v>
      </c>
      <c r="H48" s="2374"/>
    </row>
    <row r="49" spans="1:8" s="2372" customFormat="1" ht="15" customHeight="1">
      <c r="A49" s="3050"/>
      <c r="B49" s="3051"/>
      <c r="C49" s="2367" t="s">
        <v>2022</v>
      </c>
      <c r="D49" s="2368">
        <v>145</v>
      </c>
      <c r="E49" s="2373" t="s">
        <v>1998</v>
      </c>
      <c r="F49" s="2373" t="s">
        <v>1943</v>
      </c>
      <c r="G49" s="2370">
        <v>9</v>
      </c>
      <c r="H49" s="2374"/>
    </row>
    <row r="50" spans="1:8" s="2372" customFormat="1" ht="15" customHeight="1">
      <c r="A50" s="3050"/>
      <c r="B50" s="3051"/>
      <c r="C50" s="2367" t="s">
        <v>2023</v>
      </c>
      <c r="D50" s="2368">
        <v>140</v>
      </c>
      <c r="E50" s="2373" t="s">
        <v>2024</v>
      </c>
      <c r="F50" s="2373" t="s">
        <v>1943</v>
      </c>
      <c r="G50" s="2370">
        <v>13</v>
      </c>
      <c r="H50" s="2374"/>
    </row>
    <row r="51" spans="1:8" s="2372" customFormat="1" ht="15" customHeight="1">
      <c r="A51" s="3050"/>
      <c r="B51" s="3051"/>
      <c r="C51" s="2367" t="s">
        <v>2025</v>
      </c>
      <c r="D51" s="2368">
        <v>38</v>
      </c>
      <c r="E51" s="2373" t="s">
        <v>2017</v>
      </c>
      <c r="F51" s="2373" t="s">
        <v>1943</v>
      </c>
      <c r="G51" s="2370">
        <v>18</v>
      </c>
      <c r="H51" s="2374"/>
    </row>
    <row r="52" spans="1:8" s="2372" customFormat="1" ht="15" customHeight="1">
      <c r="A52" s="3050"/>
      <c r="B52" s="2367" t="s">
        <v>2026</v>
      </c>
      <c r="C52" s="2367" t="s">
        <v>2027</v>
      </c>
      <c r="D52" s="2368">
        <v>190</v>
      </c>
      <c r="E52" s="2373" t="s">
        <v>1946</v>
      </c>
      <c r="F52" s="2373" t="s">
        <v>1943</v>
      </c>
      <c r="G52" s="2370">
        <v>7</v>
      </c>
      <c r="H52" s="2374"/>
    </row>
    <row r="53" spans="1:8" s="2372" customFormat="1" ht="15" customHeight="1">
      <c r="A53" s="2373" t="s">
        <v>2028</v>
      </c>
      <c r="B53" s="2367" t="s">
        <v>2029</v>
      </c>
      <c r="C53" s="2367" t="s">
        <v>2030</v>
      </c>
      <c r="D53" s="2368">
        <v>31</v>
      </c>
      <c r="E53" s="2373" t="s">
        <v>1955</v>
      </c>
      <c r="F53" s="2373" t="s">
        <v>1966</v>
      </c>
      <c r="G53" s="2370">
        <v>8</v>
      </c>
      <c r="H53" s="2381"/>
    </row>
    <row r="54" spans="1:8" s="2372" customFormat="1" ht="15" customHeight="1">
      <c r="A54" s="3057" t="s">
        <v>2031</v>
      </c>
      <c r="B54" s="3057"/>
      <c r="C54" s="3057"/>
      <c r="D54" s="2383">
        <f>SUM(D8:D53)</f>
        <v>3764</v>
      </c>
      <c r="E54" s="2384"/>
      <c r="F54" s="2384"/>
      <c r="G54" s="2385"/>
      <c r="H54" s="2386"/>
    </row>
    <row r="55" spans="1:8" s="2372" customFormat="1" ht="15" customHeight="1">
      <c r="A55" s="2372" t="s">
        <v>2032</v>
      </c>
      <c r="B55" s="2387"/>
      <c r="C55" s="2387"/>
      <c r="E55" s="2388"/>
      <c r="F55" s="2388"/>
    </row>
    <row r="56" spans="1:8" ht="17.100000000000001" customHeight="1">
      <c r="A56" s="2366"/>
    </row>
  </sheetData>
  <mergeCells count="22">
    <mergeCell ref="A43:A52"/>
    <mergeCell ref="B43:B46"/>
    <mergeCell ref="B48:B51"/>
    <mergeCell ref="A54:C54"/>
    <mergeCell ref="A27:A33"/>
    <mergeCell ref="B27:B28"/>
    <mergeCell ref="A34:A39"/>
    <mergeCell ref="B35:B36"/>
    <mergeCell ref="B38:B39"/>
    <mergeCell ref="A40:A41"/>
    <mergeCell ref="A11:A16"/>
    <mergeCell ref="B12:B14"/>
    <mergeCell ref="B15:B16"/>
    <mergeCell ref="A17:A26"/>
    <mergeCell ref="B17:B18"/>
    <mergeCell ref="B19:B24"/>
    <mergeCell ref="A2:J3"/>
    <mergeCell ref="A4:J5"/>
    <mergeCell ref="C6:G6"/>
    <mergeCell ref="F7:G7"/>
    <mergeCell ref="A8:A10"/>
    <mergeCell ref="B9:B10"/>
  </mergeCells>
  <phoneticPr fontId="4"/>
  <printOptions horizontalCentered="1"/>
  <pageMargins left="1.1811023622047245" right="0.59055118110236227" top="0.39370078740157483" bottom="0.59055118110236227" header="0.51181102362204722" footer="0.31496062992125984"/>
  <pageSetup paperSize="9" scale="97"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showGridLines="0" view="pageBreakPreview" zoomScale="120" zoomScaleNormal="120" zoomScaleSheetLayoutView="120" workbookViewId="0">
      <selection activeCell="C15" sqref="C15"/>
    </sheetView>
  </sheetViews>
  <sheetFormatPr defaultRowHeight="11.25"/>
  <cols>
    <col min="1" max="1" width="11.625" style="2393" customWidth="1"/>
    <col min="2" max="2" width="14.625" style="2393" customWidth="1"/>
    <col min="3" max="3" width="58.5" style="2393" customWidth="1"/>
    <col min="4" max="4" width="9.625" style="2393" customWidth="1"/>
    <col min="5" max="256" width="9" style="2393"/>
    <col min="257" max="257" width="11.625" style="2393" customWidth="1"/>
    <col min="258" max="258" width="14.625" style="2393" customWidth="1"/>
    <col min="259" max="259" width="58.5" style="2393" customWidth="1"/>
    <col min="260" max="260" width="9.625" style="2393" customWidth="1"/>
    <col min="261" max="512" width="9" style="2393"/>
    <col min="513" max="513" width="11.625" style="2393" customWidth="1"/>
    <col min="514" max="514" width="14.625" style="2393" customWidth="1"/>
    <col min="515" max="515" width="58.5" style="2393" customWidth="1"/>
    <col min="516" max="516" width="9.625" style="2393" customWidth="1"/>
    <col min="517" max="768" width="9" style="2393"/>
    <col min="769" max="769" width="11.625" style="2393" customWidth="1"/>
    <col min="770" max="770" width="14.625" style="2393" customWidth="1"/>
    <col min="771" max="771" width="58.5" style="2393" customWidth="1"/>
    <col min="772" max="772" width="9.625" style="2393" customWidth="1"/>
    <col min="773" max="1024" width="9" style="2393"/>
    <col min="1025" max="1025" width="11.625" style="2393" customWidth="1"/>
    <col min="1026" max="1026" width="14.625" style="2393" customWidth="1"/>
    <col min="1027" max="1027" width="58.5" style="2393" customWidth="1"/>
    <col min="1028" max="1028" width="9.625" style="2393" customWidth="1"/>
    <col min="1029" max="1280" width="9" style="2393"/>
    <col min="1281" max="1281" width="11.625" style="2393" customWidth="1"/>
    <col min="1282" max="1282" width="14.625" style="2393" customWidth="1"/>
    <col min="1283" max="1283" width="58.5" style="2393" customWidth="1"/>
    <col min="1284" max="1284" width="9.625" style="2393" customWidth="1"/>
    <col min="1285" max="1536" width="9" style="2393"/>
    <col min="1537" max="1537" width="11.625" style="2393" customWidth="1"/>
    <col min="1538" max="1538" width="14.625" style="2393" customWidth="1"/>
    <col min="1539" max="1539" width="58.5" style="2393" customWidth="1"/>
    <col min="1540" max="1540" width="9.625" style="2393" customWidth="1"/>
    <col min="1541" max="1792" width="9" style="2393"/>
    <col min="1793" max="1793" width="11.625" style="2393" customWidth="1"/>
    <col min="1794" max="1794" width="14.625" style="2393" customWidth="1"/>
    <col min="1795" max="1795" width="58.5" style="2393" customWidth="1"/>
    <col min="1796" max="1796" width="9.625" style="2393" customWidth="1"/>
    <col min="1797" max="2048" width="9" style="2393"/>
    <col min="2049" max="2049" width="11.625" style="2393" customWidth="1"/>
    <col min="2050" max="2050" width="14.625" style="2393" customWidth="1"/>
    <col min="2051" max="2051" width="58.5" style="2393" customWidth="1"/>
    <col min="2052" max="2052" width="9.625" style="2393" customWidth="1"/>
    <col min="2053" max="2304" width="9" style="2393"/>
    <col min="2305" max="2305" width="11.625" style="2393" customWidth="1"/>
    <col min="2306" max="2306" width="14.625" style="2393" customWidth="1"/>
    <col min="2307" max="2307" width="58.5" style="2393" customWidth="1"/>
    <col min="2308" max="2308" width="9.625" style="2393" customWidth="1"/>
    <col min="2309" max="2560" width="9" style="2393"/>
    <col min="2561" max="2561" width="11.625" style="2393" customWidth="1"/>
    <col min="2562" max="2562" width="14.625" style="2393" customWidth="1"/>
    <col min="2563" max="2563" width="58.5" style="2393" customWidth="1"/>
    <col min="2564" max="2564" width="9.625" style="2393" customWidth="1"/>
    <col min="2565" max="2816" width="9" style="2393"/>
    <col min="2817" max="2817" width="11.625" style="2393" customWidth="1"/>
    <col min="2818" max="2818" width="14.625" style="2393" customWidth="1"/>
    <col min="2819" max="2819" width="58.5" style="2393" customWidth="1"/>
    <col min="2820" max="2820" width="9.625" style="2393" customWidth="1"/>
    <col min="2821" max="3072" width="9" style="2393"/>
    <col min="3073" max="3073" width="11.625" style="2393" customWidth="1"/>
    <col min="3074" max="3074" width="14.625" style="2393" customWidth="1"/>
    <col min="3075" max="3075" width="58.5" style="2393" customWidth="1"/>
    <col min="3076" max="3076" width="9.625" style="2393" customWidth="1"/>
    <col min="3077" max="3328" width="9" style="2393"/>
    <col min="3329" max="3329" width="11.625" style="2393" customWidth="1"/>
    <col min="3330" max="3330" width="14.625" style="2393" customWidth="1"/>
    <col min="3331" max="3331" width="58.5" style="2393" customWidth="1"/>
    <col min="3332" max="3332" width="9.625" style="2393" customWidth="1"/>
    <col min="3333" max="3584" width="9" style="2393"/>
    <col min="3585" max="3585" width="11.625" style="2393" customWidth="1"/>
    <col min="3586" max="3586" width="14.625" style="2393" customWidth="1"/>
    <col min="3587" max="3587" width="58.5" style="2393" customWidth="1"/>
    <col min="3588" max="3588" width="9.625" style="2393" customWidth="1"/>
    <col min="3589" max="3840" width="9" style="2393"/>
    <col min="3841" max="3841" width="11.625" style="2393" customWidth="1"/>
    <col min="3842" max="3842" width="14.625" style="2393" customWidth="1"/>
    <col min="3843" max="3843" width="58.5" style="2393" customWidth="1"/>
    <col min="3844" max="3844" width="9.625" style="2393" customWidth="1"/>
    <col min="3845" max="4096" width="9" style="2393"/>
    <col min="4097" max="4097" width="11.625" style="2393" customWidth="1"/>
    <col min="4098" max="4098" width="14.625" style="2393" customWidth="1"/>
    <col min="4099" max="4099" width="58.5" style="2393" customWidth="1"/>
    <col min="4100" max="4100" width="9.625" style="2393" customWidth="1"/>
    <col min="4101" max="4352" width="9" style="2393"/>
    <col min="4353" max="4353" width="11.625" style="2393" customWidth="1"/>
    <col min="4354" max="4354" width="14.625" style="2393" customWidth="1"/>
    <col min="4355" max="4355" width="58.5" style="2393" customWidth="1"/>
    <col min="4356" max="4356" width="9.625" style="2393" customWidth="1"/>
    <col min="4357" max="4608" width="9" style="2393"/>
    <col min="4609" max="4609" width="11.625" style="2393" customWidth="1"/>
    <col min="4610" max="4610" width="14.625" style="2393" customWidth="1"/>
    <col min="4611" max="4611" width="58.5" style="2393" customWidth="1"/>
    <col min="4612" max="4612" width="9.625" style="2393" customWidth="1"/>
    <col min="4613" max="4864" width="9" style="2393"/>
    <col min="4865" max="4865" width="11.625" style="2393" customWidth="1"/>
    <col min="4866" max="4866" width="14.625" style="2393" customWidth="1"/>
    <col min="4867" max="4867" width="58.5" style="2393" customWidth="1"/>
    <col min="4868" max="4868" width="9.625" style="2393" customWidth="1"/>
    <col min="4869" max="5120" width="9" style="2393"/>
    <col min="5121" max="5121" width="11.625" style="2393" customWidth="1"/>
    <col min="5122" max="5122" width="14.625" style="2393" customWidth="1"/>
    <col min="5123" max="5123" width="58.5" style="2393" customWidth="1"/>
    <col min="5124" max="5124" width="9.625" style="2393" customWidth="1"/>
    <col min="5125" max="5376" width="9" style="2393"/>
    <col min="5377" max="5377" width="11.625" style="2393" customWidth="1"/>
    <col min="5378" max="5378" width="14.625" style="2393" customWidth="1"/>
    <col min="5379" max="5379" width="58.5" style="2393" customWidth="1"/>
    <col min="5380" max="5380" width="9.625" style="2393" customWidth="1"/>
    <col min="5381" max="5632" width="9" style="2393"/>
    <col min="5633" max="5633" width="11.625" style="2393" customWidth="1"/>
    <col min="5634" max="5634" width="14.625" style="2393" customWidth="1"/>
    <col min="5635" max="5635" width="58.5" style="2393" customWidth="1"/>
    <col min="5636" max="5636" width="9.625" style="2393" customWidth="1"/>
    <col min="5637" max="5888" width="9" style="2393"/>
    <col min="5889" max="5889" width="11.625" style="2393" customWidth="1"/>
    <col min="5890" max="5890" width="14.625" style="2393" customWidth="1"/>
    <col min="5891" max="5891" width="58.5" style="2393" customWidth="1"/>
    <col min="5892" max="5892" width="9.625" style="2393" customWidth="1"/>
    <col min="5893" max="6144" width="9" style="2393"/>
    <col min="6145" max="6145" width="11.625" style="2393" customWidth="1"/>
    <col min="6146" max="6146" width="14.625" style="2393" customWidth="1"/>
    <col min="6147" max="6147" width="58.5" style="2393" customWidth="1"/>
    <col min="6148" max="6148" width="9.625" style="2393" customWidth="1"/>
    <col min="6149" max="6400" width="9" style="2393"/>
    <col min="6401" max="6401" width="11.625" style="2393" customWidth="1"/>
    <col min="6402" max="6402" width="14.625" style="2393" customWidth="1"/>
    <col min="6403" max="6403" width="58.5" style="2393" customWidth="1"/>
    <col min="6404" max="6404" width="9.625" style="2393" customWidth="1"/>
    <col min="6405" max="6656" width="9" style="2393"/>
    <col min="6657" max="6657" width="11.625" style="2393" customWidth="1"/>
    <col min="6658" max="6658" width="14.625" style="2393" customWidth="1"/>
    <col min="6659" max="6659" width="58.5" style="2393" customWidth="1"/>
    <col min="6660" max="6660" width="9.625" style="2393" customWidth="1"/>
    <col min="6661" max="6912" width="9" style="2393"/>
    <col min="6913" max="6913" width="11.625" style="2393" customWidth="1"/>
    <col min="6914" max="6914" width="14.625" style="2393" customWidth="1"/>
    <col min="6915" max="6915" width="58.5" style="2393" customWidth="1"/>
    <col min="6916" max="6916" width="9.625" style="2393" customWidth="1"/>
    <col min="6917" max="7168" width="9" style="2393"/>
    <col min="7169" max="7169" width="11.625" style="2393" customWidth="1"/>
    <col min="7170" max="7170" width="14.625" style="2393" customWidth="1"/>
    <col min="7171" max="7171" width="58.5" style="2393" customWidth="1"/>
    <col min="7172" max="7172" width="9.625" style="2393" customWidth="1"/>
    <col min="7173" max="7424" width="9" style="2393"/>
    <col min="7425" max="7425" width="11.625" style="2393" customWidth="1"/>
    <col min="7426" max="7426" width="14.625" style="2393" customWidth="1"/>
    <col min="7427" max="7427" width="58.5" style="2393" customWidth="1"/>
    <col min="7428" max="7428" width="9.625" style="2393" customWidth="1"/>
    <col min="7429" max="7680" width="9" style="2393"/>
    <col min="7681" max="7681" width="11.625" style="2393" customWidth="1"/>
    <col min="7682" max="7682" width="14.625" style="2393" customWidth="1"/>
    <col min="7683" max="7683" width="58.5" style="2393" customWidth="1"/>
    <col min="7684" max="7684" width="9.625" style="2393" customWidth="1"/>
    <col min="7685" max="7936" width="9" style="2393"/>
    <col min="7937" max="7937" width="11.625" style="2393" customWidth="1"/>
    <col min="7938" max="7938" width="14.625" style="2393" customWidth="1"/>
    <col min="7939" max="7939" width="58.5" style="2393" customWidth="1"/>
    <col min="7940" max="7940" width="9.625" style="2393" customWidth="1"/>
    <col min="7941" max="8192" width="9" style="2393"/>
    <col min="8193" max="8193" width="11.625" style="2393" customWidth="1"/>
    <col min="8194" max="8194" width="14.625" style="2393" customWidth="1"/>
    <col min="8195" max="8195" width="58.5" style="2393" customWidth="1"/>
    <col min="8196" max="8196" width="9.625" style="2393" customWidth="1"/>
    <col min="8197" max="8448" width="9" style="2393"/>
    <col min="8449" max="8449" width="11.625" style="2393" customWidth="1"/>
    <col min="8450" max="8450" width="14.625" style="2393" customWidth="1"/>
    <col min="8451" max="8451" width="58.5" style="2393" customWidth="1"/>
    <col min="8452" max="8452" width="9.625" style="2393" customWidth="1"/>
    <col min="8453" max="8704" width="9" style="2393"/>
    <col min="8705" max="8705" width="11.625" style="2393" customWidth="1"/>
    <col min="8706" max="8706" width="14.625" style="2393" customWidth="1"/>
    <col min="8707" max="8707" width="58.5" style="2393" customWidth="1"/>
    <col min="8708" max="8708" width="9.625" style="2393" customWidth="1"/>
    <col min="8709" max="8960" width="9" style="2393"/>
    <col min="8961" max="8961" width="11.625" style="2393" customWidth="1"/>
    <col min="8962" max="8962" width="14.625" style="2393" customWidth="1"/>
    <col min="8963" max="8963" width="58.5" style="2393" customWidth="1"/>
    <col min="8964" max="8964" width="9.625" style="2393" customWidth="1"/>
    <col min="8965" max="9216" width="9" style="2393"/>
    <col min="9217" max="9217" width="11.625" style="2393" customWidth="1"/>
    <col min="9218" max="9218" width="14.625" style="2393" customWidth="1"/>
    <col min="9219" max="9219" width="58.5" style="2393" customWidth="1"/>
    <col min="9220" max="9220" width="9.625" style="2393" customWidth="1"/>
    <col min="9221" max="9472" width="9" style="2393"/>
    <col min="9473" max="9473" width="11.625" style="2393" customWidth="1"/>
    <col min="9474" max="9474" width="14.625" style="2393" customWidth="1"/>
    <col min="9475" max="9475" width="58.5" style="2393" customWidth="1"/>
    <col min="9476" max="9476" width="9.625" style="2393" customWidth="1"/>
    <col min="9477" max="9728" width="9" style="2393"/>
    <col min="9729" max="9729" width="11.625" style="2393" customWidth="1"/>
    <col min="9730" max="9730" width="14.625" style="2393" customWidth="1"/>
    <col min="9731" max="9731" width="58.5" style="2393" customWidth="1"/>
    <col min="9732" max="9732" width="9.625" style="2393" customWidth="1"/>
    <col min="9733" max="9984" width="9" style="2393"/>
    <col min="9985" max="9985" width="11.625" style="2393" customWidth="1"/>
    <col min="9986" max="9986" width="14.625" style="2393" customWidth="1"/>
    <col min="9987" max="9987" width="58.5" style="2393" customWidth="1"/>
    <col min="9988" max="9988" width="9.625" style="2393" customWidth="1"/>
    <col min="9989" max="10240" width="9" style="2393"/>
    <col min="10241" max="10241" width="11.625" style="2393" customWidth="1"/>
    <col min="10242" max="10242" width="14.625" style="2393" customWidth="1"/>
    <col min="10243" max="10243" width="58.5" style="2393" customWidth="1"/>
    <col min="10244" max="10244" width="9.625" style="2393" customWidth="1"/>
    <col min="10245" max="10496" width="9" style="2393"/>
    <col min="10497" max="10497" width="11.625" style="2393" customWidth="1"/>
    <col min="10498" max="10498" width="14.625" style="2393" customWidth="1"/>
    <col min="10499" max="10499" width="58.5" style="2393" customWidth="1"/>
    <col min="10500" max="10500" width="9.625" style="2393" customWidth="1"/>
    <col min="10501" max="10752" width="9" style="2393"/>
    <col min="10753" max="10753" width="11.625" style="2393" customWidth="1"/>
    <col min="10754" max="10754" width="14.625" style="2393" customWidth="1"/>
    <col min="10755" max="10755" width="58.5" style="2393" customWidth="1"/>
    <col min="10756" max="10756" width="9.625" style="2393" customWidth="1"/>
    <col min="10757" max="11008" width="9" style="2393"/>
    <col min="11009" max="11009" width="11.625" style="2393" customWidth="1"/>
    <col min="11010" max="11010" width="14.625" style="2393" customWidth="1"/>
    <col min="11011" max="11011" width="58.5" style="2393" customWidth="1"/>
    <col min="11012" max="11012" width="9.625" style="2393" customWidth="1"/>
    <col min="11013" max="11264" width="9" style="2393"/>
    <col min="11265" max="11265" width="11.625" style="2393" customWidth="1"/>
    <col min="11266" max="11266" width="14.625" style="2393" customWidth="1"/>
    <col min="11267" max="11267" width="58.5" style="2393" customWidth="1"/>
    <col min="11268" max="11268" width="9.625" style="2393" customWidth="1"/>
    <col min="11269" max="11520" width="9" style="2393"/>
    <col min="11521" max="11521" width="11.625" style="2393" customWidth="1"/>
    <col min="11522" max="11522" width="14.625" style="2393" customWidth="1"/>
    <col min="11523" max="11523" width="58.5" style="2393" customWidth="1"/>
    <col min="11524" max="11524" width="9.625" style="2393" customWidth="1"/>
    <col min="11525" max="11776" width="9" style="2393"/>
    <col min="11777" max="11777" width="11.625" style="2393" customWidth="1"/>
    <col min="11778" max="11778" width="14.625" style="2393" customWidth="1"/>
    <col min="11779" max="11779" width="58.5" style="2393" customWidth="1"/>
    <col min="11780" max="11780" width="9.625" style="2393" customWidth="1"/>
    <col min="11781" max="12032" width="9" style="2393"/>
    <col min="12033" max="12033" width="11.625" style="2393" customWidth="1"/>
    <col min="12034" max="12034" width="14.625" style="2393" customWidth="1"/>
    <col min="12035" max="12035" width="58.5" style="2393" customWidth="1"/>
    <col min="12036" max="12036" width="9.625" style="2393" customWidth="1"/>
    <col min="12037" max="12288" width="9" style="2393"/>
    <col min="12289" max="12289" width="11.625" style="2393" customWidth="1"/>
    <col min="12290" max="12290" width="14.625" style="2393" customWidth="1"/>
    <col min="12291" max="12291" width="58.5" style="2393" customWidth="1"/>
    <col min="12292" max="12292" width="9.625" style="2393" customWidth="1"/>
    <col min="12293" max="12544" width="9" style="2393"/>
    <col min="12545" max="12545" width="11.625" style="2393" customWidth="1"/>
    <col min="12546" max="12546" width="14.625" style="2393" customWidth="1"/>
    <col min="12547" max="12547" width="58.5" style="2393" customWidth="1"/>
    <col min="12548" max="12548" width="9.625" style="2393" customWidth="1"/>
    <col min="12549" max="12800" width="9" style="2393"/>
    <col min="12801" max="12801" width="11.625" style="2393" customWidth="1"/>
    <col min="12802" max="12802" width="14.625" style="2393" customWidth="1"/>
    <col min="12803" max="12803" width="58.5" style="2393" customWidth="1"/>
    <col min="12804" max="12804" width="9.625" style="2393" customWidth="1"/>
    <col min="12805" max="13056" width="9" style="2393"/>
    <col min="13057" max="13057" width="11.625" style="2393" customWidth="1"/>
    <col min="13058" max="13058" width="14.625" style="2393" customWidth="1"/>
    <col min="13059" max="13059" width="58.5" style="2393" customWidth="1"/>
    <col min="13060" max="13060" width="9.625" style="2393" customWidth="1"/>
    <col min="13061" max="13312" width="9" style="2393"/>
    <col min="13313" max="13313" width="11.625" style="2393" customWidth="1"/>
    <col min="13314" max="13314" width="14.625" style="2393" customWidth="1"/>
    <col min="13315" max="13315" width="58.5" style="2393" customWidth="1"/>
    <col min="13316" max="13316" width="9.625" style="2393" customWidth="1"/>
    <col min="13317" max="13568" width="9" style="2393"/>
    <col min="13569" max="13569" width="11.625" style="2393" customWidth="1"/>
    <col min="13570" max="13570" width="14.625" style="2393" customWidth="1"/>
    <col min="13571" max="13571" width="58.5" style="2393" customWidth="1"/>
    <col min="13572" max="13572" width="9.625" style="2393" customWidth="1"/>
    <col min="13573" max="13824" width="9" style="2393"/>
    <col min="13825" max="13825" width="11.625" style="2393" customWidth="1"/>
    <col min="13826" max="13826" width="14.625" style="2393" customWidth="1"/>
    <col min="13827" max="13827" width="58.5" style="2393" customWidth="1"/>
    <col min="13828" max="13828" width="9.625" style="2393" customWidth="1"/>
    <col min="13829" max="14080" width="9" style="2393"/>
    <col min="14081" max="14081" width="11.625" style="2393" customWidth="1"/>
    <col min="14082" max="14082" width="14.625" style="2393" customWidth="1"/>
    <col min="14083" max="14083" width="58.5" style="2393" customWidth="1"/>
    <col min="14084" max="14084" width="9.625" style="2393" customWidth="1"/>
    <col min="14085" max="14336" width="9" style="2393"/>
    <col min="14337" max="14337" width="11.625" style="2393" customWidth="1"/>
    <col min="14338" max="14338" width="14.625" style="2393" customWidth="1"/>
    <col min="14339" max="14339" width="58.5" style="2393" customWidth="1"/>
    <col min="14340" max="14340" width="9.625" style="2393" customWidth="1"/>
    <col min="14341" max="14592" width="9" style="2393"/>
    <col min="14593" max="14593" width="11.625" style="2393" customWidth="1"/>
    <col min="14594" max="14594" width="14.625" style="2393" customWidth="1"/>
    <col min="14595" max="14595" width="58.5" style="2393" customWidth="1"/>
    <col min="14596" max="14596" width="9.625" style="2393" customWidth="1"/>
    <col min="14597" max="14848" width="9" style="2393"/>
    <col min="14849" max="14849" width="11.625" style="2393" customWidth="1"/>
    <col min="14850" max="14850" width="14.625" style="2393" customWidth="1"/>
    <col min="14851" max="14851" width="58.5" style="2393" customWidth="1"/>
    <col min="14852" max="14852" width="9.625" style="2393" customWidth="1"/>
    <col min="14853" max="15104" width="9" style="2393"/>
    <col min="15105" max="15105" width="11.625" style="2393" customWidth="1"/>
    <col min="15106" max="15106" width="14.625" style="2393" customWidth="1"/>
    <col min="15107" max="15107" width="58.5" style="2393" customWidth="1"/>
    <col min="15108" max="15108" width="9.625" style="2393" customWidth="1"/>
    <col min="15109" max="15360" width="9" style="2393"/>
    <col min="15361" max="15361" width="11.625" style="2393" customWidth="1"/>
    <col min="15362" max="15362" width="14.625" style="2393" customWidth="1"/>
    <col min="15363" max="15363" width="58.5" style="2393" customWidth="1"/>
    <col min="15364" max="15364" width="9.625" style="2393" customWidth="1"/>
    <col min="15365" max="15616" width="9" style="2393"/>
    <col min="15617" max="15617" width="11.625" style="2393" customWidth="1"/>
    <col min="15618" max="15618" width="14.625" style="2393" customWidth="1"/>
    <col min="15619" max="15619" width="58.5" style="2393" customWidth="1"/>
    <col min="15620" max="15620" width="9.625" style="2393" customWidth="1"/>
    <col min="15621" max="15872" width="9" style="2393"/>
    <col min="15873" max="15873" width="11.625" style="2393" customWidth="1"/>
    <col min="15874" max="15874" width="14.625" style="2393" customWidth="1"/>
    <col min="15875" max="15875" width="58.5" style="2393" customWidth="1"/>
    <col min="15876" max="15876" width="9.625" style="2393" customWidth="1"/>
    <col min="15877" max="16128" width="9" style="2393"/>
    <col min="16129" max="16129" width="11.625" style="2393" customWidth="1"/>
    <col min="16130" max="16130" width="14.625" style="2393" customWidth="1"/>
    <col min="16131" max="16131" width="58.5" style="2393" customWidth="1"/>
    <col min="16132" max="16132" width="9.625" style="2393" customWidth="1"/>
    <col min="16133" max="16384" width="9" style="2393"/>
  </cols>
  <sheetData>
    <row r="1" spans="1:4" s="2389" customFormat="1" ht="17.25">
      <c r="A1" s="2389" t="s">
        <v>2033</v>
      </c>
    </row>
    <row r="2" spans="1:4" s="2390" customFormat="1" ht="12"/>
    <row r="3" spans="1:4" s="2390" customFormat="1" ht="12">
      <c r="A3" s="2390" t="s">
        <v>2034</v>
      </c>
    </row>
    <row r="4" spans="1:4">
      <c r="A4" s="2391"/>
      <c r="B4" s="2391"/>
      <c r="C4" s="2391"/>
      <c r="D4" s="2392" t="s">
        <v>2035</v>
      </c>
    </row>
    <row r="5" spans="1:4" s="2390" customFormat="1" ht="12">
      <c r="A5" s="3064" t="s">
        <v>2036</v>
      </c>
      <c r="B5" s="3065"/>
      <c r="C5" s="2394" t="s">
        <v>2037</v>
      </c>
      <c r="D5" s="2394" t="s">
        <v>1344</v>
      </c>
    </row>
    <row r="6" spans="1:4" ht="11.25" customHeight="1">
      <c r="A6" s="3066" t="s">
        <v>2038</v>
      </c>
      <c r="B6" s="3066"/>
      <c r="C6" s="2395" t="s">
        <v>2039</v>
      </c>
      <c r="D6" s="2396"/>
    </row>
    <row r="7" spans="1:4" ht="11.25" customHeight="1">
      <c r="A7" s="3067"/>
      <c r="B7" s="3067"/>
      <c r="C7" s="2397" t="s">
        <v>2040</v>
      </c>
      <c r="D7" s="2398"/>
    </row>
    <row r="8" spans="1:4" ht="11.25" customHeight="1">
      <c r="A8" s="3068"/>
      <c r="B8" s="3068"/>
      <c r="C8" s="2399"/>
      <c r="D8" s="2400"/>
    </row>
    <row r="9" spans="1:4" ht="11.25" customHeight="1">
      <c r="A9" s="3058" t="s">
        <v>2041</v>
      </c>
      <c r="B9" s="3058" t="s">
        <v>2042</v>
      </c>
      <c r="C9" s="2395" t="s">
        <v>2043</v>
      </c>
      <c r="D9" s="2395"/>
    </row>
    <row r="10" spans="1:4" ht="11.25" customHeight="1">
      <c r="A10" s="3059"/>
      <c r="B10" s="3059"/>
      <c r="C10" s="2397" t="s">
        <v>2044</v>
      </c>
      <c r="D10" s="2397"/>
    </row>
    <row r="11" spans="1:4" ht="11.25" customHeight="1">
      <c r="A11" s="3059"/>
      <c r="B11" s="3059"/>
      <c r="C11" s="2397" t="s">
        <v>2045</v>
      </c>
      <c r="D11" s="2401" t="s">
        <v>2046</v>
      </c>
    </row>
    <row r="12" spans="1:4" ht="11.25" customHeight="1">
      <c r="A12" s="3059"/>
      <c r="B12" s="3059"/>
      <c r="C12" s="2397" t="s">
        <v>2047</v>
      </c>
      <c r="D12" s="2398" t="s">
        <v>2048</v>
      </c>
    </row>
    <row r="13" spans="1:4" ht="11.25" customHeight="1">
      <c r="A13" s="3059"/>
      <c r="B13" s="3059"/>
      <c r="C13" s="2397" t="s">
        <v>2049</v>
      </c>
      <c r="D13" s="2397"/>
    </row>
    <row r="14" spans="1:4" ht="11.25" customHeight="1">
      <c r="A14" s="3059"/>
      <c r="B14" s="3059"/>
      <c r="C14" s="2397" t="s">
        <v>2050</v>
      </c>
      <c r="D14" s="2401" t="s">
        <v>2046</v>
      </c>
    </row>
    <row r="15" spans="1:4" ht="11.25" customHeight="1">
      <c r="A15" s="3059"/>
      <c r="B15" s="3059"/>
      <c r="C15" s="2397" t="s">
        <v>2047</v>
      </c>
      <c r="D15" s="2398" t="s">
        <v>2048</v>
      </c>
    </row>
    <row r="16" spans="1:4" ht="11.25" customHeight="1">
      <c r="A16" s="3059"/>
      <c r="B16" s="3059"/>
      <c r="C16" s="2397" t="s">
        <v>2051</v>
      </c>
      <c r="D16" s="2397"/>
    </row>
    <row r="17" spans="1:4" ht="11.25" customHeight="1">
      <c r="A17" s="3059"/>
      <c r="B17" s="3060"/>
      <c r="C17" s="2397"/>
      <c r="D17" s="2401"/>
    </row>
    <row r="18" spans="1:4" ht="11.25" customHeight="1">
      <c r="A18" s="3059"/>
      <c r="B18" s="3058" t="s">
        <v>2052</v>
      </c>
      <c r="C18" s="2395" t="s">
        <v>2053</v>
      </c>
      <c r="D18" s="2402" t="s">
        <v>2046</v>
      </c>
    </row>
    <row r="19" spans="1:4" ht="11.25" customHeight="1">
      <c r="A19" s="3059"/>
      <c r="B19" s="3059"/>
      <c r="C19" s="2397" t="s">
        <v>2054</v>
      </c>
      <c r="D19" s="2401" t="s">
        <v>2055</v>
      </c>
    </row>
    <row r="20" spans="1:4" ht="11.25" customHeight="1">
      <c r="A20" s="3059"/>
      <c r="B20" s="3059"/>
      <c r="C20" s="2397" t="s">
        <v>2056</v>
      </c>
      <c r="D20" s="2397"/>
    </row>
    <row r="21" spans="1:4" ht="11.25" customHeight="1">
      <c r="A21" s="3059"/>
      <c r="B21" s="3059"/>
      <c r="D21" s="2397"/>
    </row>
    <row r="22" spans="1:4" ht="11.25" customHeight="1">
      <c r="A22" s="3060"/>
      <c r="B22" s="3060"/>
      <c r="C22" s="2397"/>
      <c r="D22" s="2397"/>
    </row>
    <row r="23" spans="1:4" ht="11.25" customHeight="1">
      <c r="A23" s="3058" t="s">
        <v>2057</v>
      </c>
      <c r="B23" s="3058" t="s">
        <v>2058</v>
      </c>
      <c r="C23" s="2395" t="s">
        <v>2053</v>
      </c>
      <c r="D23" s="2403" t="s">
        <v>2059</v>
      </c>
    </row>
    <row r="24" spans="1:4" ht="11.25" customHeight="1">
      <c r="A24" s="3059"/>
      <c r="B24" s="3059"/>
      <c r="C24" s="2397" t="s">
        <v>2060</v>
      </c>
      <c r="D24" s="3061" t="s">
        <v>2061</v>
      </c>
    </row>
    <row r="25" spans="1:4" ht="11.25" customHeight="1">
      <c r="A25" s="3059"/>
      <c r="B25" s="3059"/>
      <c r="C25" s="2397" t="s">
        <v>2062</v>
      </c>
      <c r="D25" s="3062"/>
    </row>
    <row r="26" spans="1:4" ht="11.25" customHeight="1">
      <c r="A26" s="3059"/>
      <c r="B26" s="3059"/>
      <c r="C26" s="2397" t="s">
        <v>2063</v>
      </c>
      <c r="D26" s="3062"/>
    </row>
    <row r="27" spans="1:4" ht="11.25" customHeight="1">
      <c r="A27" s="3059"/>
      <c r="B27" s="3059"/>
      <c r="C27" s="2397" t="s">
        <v>2064</v>
      </c>
      <c r="D27" s="3063"/>
    </row>
    <row r="28" spans="1:4" ht="11.25" customHeight="1">
      <c r="A28" s="3059"/>
      <c r="B28" s="3059"/>
      <c r="C28" s="2397" t="s">
        <v>2065</v>
      </c>
      <c r="D28" s="3063"/>
    </row>
    <row r="29" spans="1:4" ht="11.25" customHeight="1">
      <c r="A29" s="3059"/>
      <c r="B29" s="3059"/>
      <c r="C29" s="2397" t="s">
        <v>2066</v>
      </c>
      <c r="D29" s="3063"/>
    </row>
    <row r="30" spans="1:4" ht="11.25" customHeight="1">
      <c r="A30" s="3059"/>
      <c r="B30" s="3059"/>
      <c r="C30" s="2397" t="s">
        <v>2067</v>
      </c>
      <c r="D30" s="2398"/>
    </row>
    <row r="31" spans="1:4" ht="11.25" customHeight="1">
      <c r="A31" s="3059"/>
      <c r="B31" s="3059"/>
      <c r="C31" s="2397" t="s">
        <v>2068</v>
      </c>
      <c r="D31" s="2398"/>
    </row>
    <row r="32" spans="1:4" ht="11.25" customHeight="1">
      <c r="A32" s="3059"/>
      <c r="B32" s="3059"/>
      <c r="C32" s="2397" t="s">
        <v>2069</v>
      </c>
      <c r="D32" s="2398"/>
    </row>
    <row r="33" spans="1:4" ht="11.25" customHeight="1">
      <c r="A33" s="3059"/>
      <c r="B33" s="3059"/>
      <c r="C33" s="2397" t="s">
        <v>2070</v>
      </c>
      <c r="D33" s="2398"/>
    </row>
    <row r="34" spans="1:4" ht="11.25" customHeight="1">
      <c r="A34" s="3059"/>
      <c r="B34" s="3059"/>
      <c r="C34" s="2397" t="s">
        <v>2071</v>
      </c>
      <c r="D34" s="2398"/>
    </row>
    <row r="35" spans="1:4" ht="11.25" customHeight="1">
      <c r="A35" s="3059"/>
      <c r="B35" s="3059"/>
      <c r="C35" s="2397" t="s">
        <v>2072</v>
      </c>
      <c r="D35" s="2398"/>
    </row>
    <row r="36" spans="1:4" ht="11.25" customHeight="1">
      <c r="A36" s="3059"/>
      <c r="B36" s="3059"/>
      <c r="C36" s="2397" t="s">
        <v>2073</v>
      </c>
      <c r="D36" s="2398"/>
    </row>
    <row r="37" spans="1:4" ht="11.25" customHeight="1">
      <c r="A37" s="3059"/>
      <c r="B37" s="3059"/>
      <c r="C37" s="2397" t="s">
        <v>2074</v>
      </c>
      <c r="D37" s="2401"/>
    </row>
    <row r="38" spans="1:4" ht="11.25" customHeight="1">
      <c r="A38" s="3059"/>
      <c r="B38" s="3059"/>
      <c r="C38" s="2397" t="s">
        <v>2075</v>
      </c>
      <c r="D38" s="2401"/>
    </row>
    <row r="39" spans="1:4" ht="11.25" customHeight="1">
      <c r="A39" s="3059"/>
      <c r="B39" s="3059"/>
      <c r="C39" s="2404" t="s">
        <v>2076</v>
      </c>
      <c r="D39" s="2398"/>
    </row>
    <row r="40" spans="1:4" ht="11.25" customHeight="1">
      <c r="A40" s="3059"/>
      <c r="B40" s="3059"/>
      <c r="C40" s="2397" t="s">
        <v>2077</v>
      </c>
      <c r="D40" s="2398"/>
    </row>
    <row r="41" spans="1:4" ht="11.25" customHeight="1">
      <c r="A41" s="3059"/>
      <c r="B41" s="3059"/>
      <c r="C41" s="2397" t="s">
        <v>2078</v>
      </c>
      <c r="D41" s="2401"/>
    </row>
    <row r="42" spans="1:4" ht="11.25" customHeight="1">
      <c r="A42" s="3059"/>
      <c r="B42" s="3059"/>
      <c r="C42" s="2404"/>
      <c r="D42" s="2398"/>
    </row>
    <row r="43" spans="1:4" ht="11.25" customHeight="1">
      <c r="A43" s="3059"/>
      <c r="B43" s="3059"/>
      <c r="C43" s="2397" t="s">
        <v>2079</v>
      </c>
      <c r="D43" s="2398" t="s">
        <v>2080</v>
      </c>
    </row>
    <row r="44" spans="1:4" ht="11.25" customHeight="1">
      <c r="A44" s="3060"/>
      <c r="B44" s="3060"/>
      <c r="C44" s="2399"/>
      <c r="D44" s="2400"/>
    </row>
  </sheetData>
  <mergeCells count="9">
    <mergeCell ref="A23:A44"/>
    <mergeCell ref="B23:B44"/>
    <mergeCell ref="D24:D29"/>
    <mergeCell ref="A5:B5"/>
    <mergeCell ref="A6:A8"/>
    <mergeCell ref="B6:B8"/>
    <mergeCell ref="A9:A22"/>
    <mergeCell ref="B9:B17"/>
    <mergeCell ref="B18:B22"/>
  </mergeCells>
  <phoneticPr fontId="4"/>
  <pageMargins left="0.78740157480314965" right="0.19685039370078741" top="0.59055118110236227" bottom="0.39370078740157483" header="0.39370078740157483" footer="0.39370078740157483"/>
  <pageSetup paperSize="9"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6"/>
  <sheetViews>
    <sheetView showGridLines="0" view="pageBreakPreview" topLeftCell="A7" zoomScale="120" zoomScaleNormal="120" zoomScaleSheetLayoutView="120" workbookViewId="0">
      <selection activeCell="C13" sqref="C13"/>
    </sheetView>
  </sheetViews>
  <sheetFormatPr defaultRowHeight="11.25"/>
  <cols>
    <col min="1" max="2" width="10.625" style="2406" customWidth="1"/>
    <col min="3" max="3" width="73.125" style="2406" customWidth="1"/>
    <col min="4" max="256" width="9" style="2406"/>
    <col min="257" max="258" width="10.625" style="2406" customWidth="1"/>
    <col min="259" max="259" width="73.125" style="2406" customWidth="1"/>
    <col min="260" max="512" width="9" style="2406"/>
    <col min="513" max="514" width="10.625" style="2406" customWidth="1"/>
    <col min="515" max="515" width="73.125" style="2406" customWidth="1"/>
    <col min="516" max="768" width="9" style="2406"/>
    <col min="769" max="770" width="10.625" style="2406" customWidth="1"/>
    <col min="771" max="771" width="73.125" style="2406" customWidth="1"/>
    <col min="772" max="1024" width="9" style="2406"/>
    <col min="1025" max="1026" width="10.625" style="2406" customWidth="1"/>
    <col min="1027" max="1027" width="73.125" style="2406" customWidth="1"/>
    <col min="1028" max="1280" width="9" style="2406"/>
    <col min="1281" max="1282" width="10.625" style="2406" customWidth="1"/>
    <col min="1283" max="1283" width="73.125" style="2406" customWidth="1"/>
    <col min="1284" max="1536" width="9" style="2406"/>
    <col min="1537" max="1538" width="10.625" style="2406" customWidth="1"/>
    <col min="1539" max="1539" width="73.125" style="2406" customWidth="1"/>
    <col min="1540" max="1792" width="9" style="2406"/>
    <col min="1793" max="1794" width="10.625" style="2406" customWidth="1"/>
    <col min="1795" max="1795" width="73.125" style="2406" customWidth="1"/>
    <col min="1796" max="2048" width="9" style="2406"/>
    <col min="2049" max="2050" width="10.625" style="2406" customWidth="1"/>
    <col min="2051" max="2051" width="73.125" style="2406" customWidth="1"/>
    <col min="2052" max="2304" width="9" style="2406"/>
    <col min="2305" max="2306" width="10.625" style="2406" customWidth="1"/>
    <col min="2307" max="2307" width="73.125" style="2406" customWidth="1"/>
    <col min="2308" max="2560" width="9" style="2406"/>
    <col min="2561" max="2562" width="10.625" style="2406" customWidth="1"/>
    <col min="2563" max="2563" width="73.125" style="2406" customWidth="1"/>
    <col min="2564" max="2816" width="9" style="2406"/>
    <col min="2817" max="2818" width="10.625" style="2406" customWidth="1"/>
    <col min="2819" max="2819" width="73.125" style="2406" customWidth="1"/>
    <col min="2820" max="3072" width="9" style="2406"/>
    <col min="3073" max="3074" width="10.625" style="2406" customWidth="1"/>
    <col min="3075" max="3075" width="73.125" style="2406" customWidth="1"/>
    <col min="3076" max="3328" width="9" style="2406"/>
    <col min="3329" max="3330" width="10.625" style="2406" customWidth="1"/>
    <col min="3331" max="3331" width="73.125" style="2406" customWidth="1"/>
    <col min="3332" max="3584" width="9" style="2406"/>
    <col min="3585" max="3586" width="10.625" style="2406" customWidth="1"/>
    <col min="3587" max="3587" width="73.125" style="2406" customWidth="1"/>
    <col min="3588" max="3840" width="9" style="2406"/>
    <col min="3841" max="3842" width="10.625" style="2406" customWidth="1"/>
    <col min="3843" max="3843" width="73.125" style="2406" customWidth="1"/>
    <col min="3844" max="4096" width="9" style="2406"/>
    <col min="4097" max="4098" width="10.625" style="2406" customWidth="1"/>
    <col min="4099" max="4099" width="73.125" style="2406" customWidth="1"/>
    <col min="4100" max="4352" width="9" style="2406"/>
    <col min="4353" max="4354" width="10.625" style="2406" customWidth="1"/>
    <col min="4355" max="4355" width="73.125" style="2406" customWidth="1"/>
    <col min="4356" max="4608" width="9" style="2406"/>
    <col min="4609" max="4610" width="10.625" style="2406" customWidth="1"/>
    <col min="4611" max="4611" width="73.125" style="2406" customWidth="1"/>
    <col min="4612" max="4864" width="9" style="2406"/>
    <col min="4865" max="4866" width="10.625" style="2406" customWidth="1"/>
    <col min="4867" max="4867" width="73.125" style="2406" customWidth="1"/>
    <col min="4868" max="5120" width="9" style="2406"/>
    <col min="5121" max="5122" width="10.625" style="2406" customWidth="1"/>
    <col min="5123" max="5123" width="73.125" style="2406" customWidth="1"/>
    <col min="5124" max="5376" width="9" style="2406"/>
    <col min="5377" max="5378" width="10.625" style="2406" customWidth="1"/>
    <col min="5379" max="5379" width="73.125" style="2406" customWidth="1"/>
    <col min="5380" max="5632" width="9" style="2406"/>
    <col min="5633" max="5634" width="10.625" style="2406" customWidth="1"/>
    <col min="5635" max="5635" width="73.125" style="2406" customWidth="1"/>
    <col min="5636" max="5888" width="9" style="2406"/>
    <col min="5889" max="5890" width="10.625" style="2406" customWidth="1"/>
    <col min="5891" max="5891" width="73.125" style="2406" customWidth="1"/>
    <col min="5892" max="6144" width="9" style="2406"/>
    <col min="6145" max="6146" width="10.625" style="2406" customWidth="1"/>
    <col min="6147" max="6147" width="73.125" style="2406" customWidth="1"/>
    <col min="6148" max="6400" width="9" style="2406"/>
    <col min="6401" max="6402" width="10.625" style="2406" customWidth="1"/>
    <col min="6403" max="6403" width="73.125" style="2406" customWidth="1"/>
    <col min="6404" max="6656" width="9" style="2406"/>
    <col min="6657" max="6658" width="10.625" style="2406" customWidth="1"/>
    <col min="6659" max="6659" width="73.125" style="2406" customWidth="1"/>
    <col min="6660" max="6912" width="9" style="2406"/>
    <col min="6913" max="6914" width="10.625" style="2406" customWidth="1"/>
    <col min="6915" max="6915" width="73.125" style="2406" customWidth="1"/>
    <col min="6916" max="7168" width="9" style="2406"/>
    <col min="7169" max="7170" width="10.625" style="2406" customWidth="1"/>
    <col min="7171" max="7171" width="73.125" style="2406" customWidth="1"/>
    <col min="7172" max="7424" width="9" style="2406"/>
    <col min="7425" max="7426" width="10.625" style="2406" customWidth="1"/>
    <col min="7427" max="7427" width="73.125" style="2406" customWidth="1"/>
    <col min="7428" max="7680" width="9" style="2406"/>
    <col min="7681" max="7682" width="10.625" style="2406" customWidth="1"/>
    <col min="7683" max="7683" width="73.125" style="2406" customWidth="1"/>
    <col min="7684" max="7936" width="9" style="2406"/>
    <col min="7937" max="7938" width="10.625" style="2406" customWidth="1"/>
    <col min="7939" max="7939" width="73.125" style="2406" customWidth="1"/>
    <col min="7940" max="8192" width="9" style="2406"/>
    <col min="8193" max="8194" width="10.625" style="2406" customWidth="1"/>
    <col min="8195" max="8195" width="73.125" style="2406" customWidth="1"/>
    <col min="8196" max="8448" width="9" style="2406"/>
    <col min="8449" max="8450" width="10.625" style="2406" customWidth="1"/>
    <col min="8451" max="8451" width="73.125" style="2406" customWidth="1"/>
    <col min="8452" max="8704" width="9" style="2406"/>
    <col min="8705" max="8706" width="10.625" style="2406" customWidth="1"/>
    <col min="8707" max="8707" width="73.125" style="2406" customWidth="1"/>
    <col min="8708" max="8960" width="9" style="2406"/>
    <col min="8961" max="8962" width="10.625" style="2406" customWidth="1"/>
    <col min="8963" max="8963" width="73.125" style="2406" customWidth="1"/>
    <col min="8964" max="9216" width="9" style="2406"/>
    <col min="9217" max="9218" width="10.625" style="2406" customWidth="1"/>
    <col min="9219" max="9219" width="73.125" style="2406" customWidth="1"/>
    <col min="9220" max="9472" width="9" style="2406"/>
    <col min="9473" max="9474" width="10.625" style="2406" customWidth="1"/>
    <col min="9475" max="9475" width="73.125" style="2406" customWidth="1"/>
    <col min="9476" max="9728" width="9" style="2406"/>
    <col min="9729" max="9730" width="10.625" style="2406" customWidth="1"/>
    <col min="9731" max="9731" width="73.125" style="2406" customWidth="1"/>
    <col min="9732" max="9984" width="9" style="2406"/>
    <col min="9985" max="9986" width="10.625" style="2406" customWidth="1"/>
    <col min="9987" max="9987" width="73.125" style="2406" customWidth="1"/>
    <col min="9988" max="10240" width="9" style="2406"/>
    <col min="10241" max="10242" width="10.625" style="2406" customWidth="1"/>
    <col min="10243" max="10243" width="73.125" style="2406" customWidth="1"/>
    <col min="10244" max="10496" width="9" style="2406"/>
    <col min="10497" max="10498" width="10.625" style="2406" customWidth="1"/>
    <col min="10499" max="10499" width="73.125" style="2406" customWidth="1"/>
    <col min="10500" max="10752" width="9" style="2406"/>
    <col min="10753" max="10754" width="10.625" style="2406" customWidth="1"/>
    <col min="10755" max="10755" width="73.125" style="2406" customWidth="1"/>
    <col min="10756" max="11008" width="9" style="2406"/>
    <col min="11009" max="11010" width="10.625" style="2406" customWidth="1"/>
    <col min="11011" max="11011" width="73.125" style="2406" customWidth="1"/>
    <col min="11012" max="11264" width="9" style="2406"/>
    <col min="11265" max="11266" width="10.625" style="2406" customWidth="1"/>
    <col min="11267" max="11267" width="73.125" style="2406" customWidth="1"/>
    <col min="11268" max="11520" width="9" style="2406"/>
    <col min="11521" max="11522" width="10.625" style="2406" customWidth="1"/>
    <col min="11523" max="11523" width="73.125" style="2406" customWidth="1"/>
    <col min="11524" max="11776" width="9" style="2406"/>
    <col min="11777" max="11778" width="10.625" style="2406" customWidth="1"/>
    <col min="11779" max="11779" width="73.125" style="2406" customWidth="1"/>
    <col min="11780" max="12032" width="9" style="2406"/>
    <col min="12033" max="12034" width="10.625" style="2406" customWidth="1"/>
    <col min="12035" max="12035" width="73.125" style="2406" customWidth="1"/>
    <col min="12036" max="12288" width="9" style="2406"/>
    <col min="12289" max="12290" width="10.625" style="2406" customWidth="1"/>
    <col min="12291" max="12291" width="73.125" style="2406" customWidth="1"/>
    <col min="12292" max="12544" width="9" style="2406"/>
    <col min="12545" max="12546" width="10.625" style="2406" customWidth="1"/>
    <col min="12547" max="12547" width="73.125" style="2406" customWidth="1"/>
    <col min="12548" max="12800" width="9" style="2406"/>
    <col min="12801" max="12802" width="10.625" style="2406" customWidth="1"/>
    <col min="12803" max="12803" width="73.125" style="2406" customWidth="1"/>
    <col min="12804" max="13056" width="9" style="2406"/>
    <col min="13057" max="13058" width="10.625" style="2406" customWidth="1"/>
    <col min="13059" max="13059" width="73.125" style="2406" customWidth="1"/>
    <col min="13060" max="13312" width="9" style="2406"/>
    <col min="13313" max="13314" width="10.625" style="2406" customWidth="1"/>
    <col min="13315" max="13315" width="73.125" style="2406" customWidth="1"/>
    <col min="13316" max="13568" width="9" style="2406"/>
    <col min="13569" max="13570" width="10.625" style="2406" customWidth="1"/>
    <col min="13571" max="13571" width="73.125" style="2406" customWidth="1"/>
    <col min="13572" max="13824" width="9" style="2406"/>
    <col min="13825" max="13826" width="10.625" style="2406" customWidth="1"/>
    <col min="13827" max="13827" width="73.125" style="2406" customWidth="1"/>
    <col min="13828" max="14080" width="9" style="2406"/>
    <col min="14081" max="14082" width="10.625" style="2406" customWidth="1"/>
    <col min="14083" max="14083" width="73.125" style="2406" customWidth="1"/>
    <col min="14084" max="14336" width="9" style="2406"/>
    <col min="14337" max="14338" width="10.625" style="2406" customWidth="1"/>
    <col min="14339" max="14339" width="73.125" style="2406" customWidth="1"/>
    <col min="14340" max="14592" width="9" style="2406"/>
    <col min="14593" max="14594" width="10.625" style="2406" customWidth="1"/>
    <col min="14595" max="14595" width="73.125" style="2406" customWidth="1"/>
    <col min="14596" max="14848" width="9" style="2406"/>
    <col min="14849" max="14850" width="10.625" style="2406" customWidth="1"/>
    <col min="14851" max="14851" width="73.125" style="2406" customWidth="1"/>
    <col min="14852" max="15104" width="9" style="2406"/>
    <col min="15105" max="15106" width="10.625" style="2406" customWidth="1"/>
    <col min="15107" max="15107" width="73.125" style="2406" customWidth="1"/>
    <col min="15108" max="15360" width="9" style="2406"/>
    <col min="15361" max="15362" width="10.625" style="2406" customWidth="1"/>
    <col min="15363" max="15363" width="73.125" style="2406" customWidth="1"/>
    <col min="15364" max="15616" width="9" style="2406"/>
    <col min="15617" max="15618" width="10.625" style="2406" customWidth="1"/>
    <col min="15619" max="15619" width="73.125" style="2406" customWidth="1"/>
    <col min="15620" max="15872" width="9" style="2406"/>
    <col min="15873" max="15874" width="10.625" style="2406" customWidth="1"/>
    <col min="15875" max="15875" width="73.125" style="2406" customWidth="1"/>
    <col min="15876" max="16128" width="9" style="2406"/>
    <col min="16129" max="16130" width="10.625" style="2406" customWidth="1"/>
    <col min="16131" max="16131" width="73.125" style="2406" customWidth="1"/>
    <col min="16132" max="16384" width="9" style="2406"/>
  </cols>
  <sheetData>
    <row r="1" spans="1:3" ht="17.25">
      <c r="A1" s="2405" t="s">
        <v>2081</v>
      </c>
      <c r="B1" s="2405"/>
      <c r="C1" s="2405"/>
    </row>
    <row r="3" spans="1:3" ht="12">
      <c r="A3" s="2407" t="s">
        <v>2082</v>
      </c>
    </row>
    <row r="4" spans="1:3" ht="12">
      <c r="A4" s="2408"/>
      <c r="B4" s="2409"/>
      <c r="C4" s="2410" t="s">
        <v>2035</v>
      </c>
    </row>
    <row r="5" spans="1:3" ht="12">
      <c r="A5" s="3073" t="s">
        <v>2083</v>
      </c>
      <c r="B5" s="3073"/>
      <c r="C5" s="2411" t="s">
        <v>2084</v>
      </c>
    </row>
    <row r="6" spans="1:3" ht="11.25" customHeight="1">
      <c r="A6" s="3074" t="s">
        <v>2085</v>
      </c>
      <c r="B6" s="3074" t="s">
        <v>2086</v>
      </c>
      <c r="C6" s="2412" t="s">
        <v>2087</v>
      </c>
    </row>
    <row r="7" spans="1:3" ht="11.25" customHeight="1">
      <c r="A7" s="3075"/>
      <c r="B7" s="3077"/>
      <c r="C7" s="2413" t="s">
        <v>2088</v>
      </c>
    </row>
    <row r="8" spans="1:3" ht="11.25" customHeight="1">
      <c r="A8" s="3075"/>
      <c r="B8" s="2414"/>
      <c r="C8" s="2413" t="s">
        <v>2089</v>
      </c>
    </row>
    <row r="9" spans="1:3" ht="11.25" customHeight="1">
      <c r="A9" s="3075"/>
      <c r="B9" s="2414"/>
      <c r="C9" s="2413" t="s">
        <v>2090</v>
      </c>
    </row>
    <row r="10" spans="1:3" ht="11.25" customHeight="1">
      <c r="A10" s="3075"/>
      <c r="B10" s="2415"/>
      <c r="C10" s="2416" t="s">
        <v>2091</v>
      </c>
    </row>
    <row r="11" spans="1:3" ht="11.25" customHeight="1">
      <c r="A11" s="3075"/>
      <c r="B11" s="3074" t="s">
        <v>339</v>
      </c>
      <c r="C11" s="2417" t="s">
        <v>2092</v>
      </c>
    </row>
    <row r="12" spans="1:3" ht="11.25" customHeight="1">
      <c r="A12" s="3075"/>
      <c r="B12" s="3078"/>
      <c r="C12" s="2417"/>
    </row>
    <row r="13" spans="1:3" ht="11.25" customHeight="1">
      <c r="A13" s="3076"/>
      <c r="B13" s="2415"/>
      <c r="C13" s="2416"/>
    </row>
    <row r="15" spans="1:3" s="2407" customFormat="1" ht="12.2" customHeight="1">
      <c r="A15" s="3073" t="s">
        <v>2083</v>
      </c>
      <c r="B15" s="3073"/>
      <c r="C15" s="2411" t="s">
        <v>2093</v>
      </c>
    </row>
    <row r="16" spans="1:3" ht="11.25" customHeight="1">
      <c r="A16" s="3069" t="s">
        <v>2038</v>
      </c>
      <c r="B16" s="3069"/>
      <c r="C16" s="2418" t="s">
        <v>2094</v>
      </c>
    </row>
    <row r="17" spans="1:3" ht="11.25" customHeight="1">
      <c r="A17" s="3070"/>
      <c r="B17" s="3070"/>
      <c r="C17" s="2419" t="s">
        <v>2095</v>
      </c>
    </row>
    <row r="18" spans="1:3" ht="11.25" customHeight="1">
      <c r="A18" s="3071"/>
      <c r="B18" s="3071"/>
      <c r="C18" s="2419" t="s">
        <v>2096</v>
      </c>
    </row>
    <row r="19" spans="1:3" ht="11.25" customHeight="1">
      <c r="A19" s="3071"/>
      <c r="B19" s="3071"/>
      <c r="C19" s="2419" t="s">
        <v>2097</v>
      </c>
    </row>
    <row r="20" spans="1:3" ht="11.25" customHeight="1">
      <c r="A20" s="3072"/>
      <c r="B20" s="3072"/>
      <c r="C20" s="2420"/>
    </row>
    <row r="21" spans="1:3" ht="11.25" customHeight="1">
      <c r="A21" s="3069" t="s">
        <v>2098</v>
      </c>
      <c r="B21" s="3069" t="s">
        <v>2099</v>
      </c>
      <c r="C21" s="2421" t="s">
        <v>2100</v>
      </c>
    </row>
    <row r="22" spans="1:3" ht="11.25" customHeight="1">
      <c r="A22" s="3070"/>
      <c r="B22" s="3080"/>
      <c r="C22" s="2413"/>
    </row>
    <row r="23" spans="1:3" ht="11.25" customHeight="1">
      <c r="A23" s="3070"/>
      <c r="B23" s="3081" t="s">
        <v>2101</v>
      </c>
      <c r="C23" s="2421" t="s">
        <v>2102</v>
      </c>
    </row>
    <row r="24" spans="1:3" ht="11.25" customHeight="1">
      <c r="A24" s="3070"/>
      <c r="B24" s="3082"/>
      <c r="C24" s="2422" t="s">
        <v>2103</v>
      </c>
    </row>
    <row r="25" spans="1:3" ht="11.25" customHeight="1">
      <c r="A25" s="3070"/>
      <c r="B25" s="3083"/>
      <c r="C25" s="2413" t="s">
        <v>2104</v>
      </c>
    </row>
    <row r="26" spans="1:3" ht="11.25" customHeight="1">
      <c r="A26" s="3070"/>
      <c r="B26" s="3083"/>
      <c r="C26" s="2413" t="s">
        <v>2105</v>
      </c>
    </row>
    <row r="27" spans="1:3" ht="11.25" customHeight="1">
      <c r="A27" s="3070"/>
      <c r="B27" s="3083"/>
      <c r="C27" s="2422" t="s">
        <v>2106</v>
      </c>
    </row>
    <row r="28" spans="1:3" ht="11.25" customHeight="1">
      <c r="A28" s="3070"/>
      <c r="B28" s="3080"/>
      <c r="C28" s="2416"/>
    </row>
    <row r="29" spans="1:3" ht="11.25" customHeight="1">
      <c r="A29" s="3070"/>
      <c r="B29" s="3069" t="s">
        <v>2107</v>
      </c>
      <c r="C29" s="2421" t="s">
        <v>2108</v>
      </c>
    </row>
    <row r="30" spans="1:3" ht="11.25" customHeight="1">
      <c r="A30" s="3070"/>
      <c r="B30" s="3070"/>
      <c r="C30" s="2413" t="s">
        <v>2109</v>
      </c>
    </row>
    <row r="31" spans="1:3" ht="11.25" customHeight="1">
      <c r="A31" s="3070"/>
      <c r="B31" s="3084"/>
      <c r="C31" s="2413" t="s">
        <v>2110</v>
      </c>
    </row>
    <row r="32" spans="1:3" ht="11.25" customHeight="1">
      <c r="A32" s="3070"/>
      <c r="B32" s="3084"/>
      <c r="C32" s="2413" t="s">
        <v>2111</v>
      </c>
    </row>
    <row r="33" spans="1:3" ht="11.25" customHeight="1">
      <c r="A33" s="3070"/>
      <c r="B33" s="3079"/>
      <c r="C33" s="2416"/>
    </row>
    <row r="34" spans="1:3" ht="11.25" customHeight="1">
      <c r="A34" s="3070"/>
      <c r="B34" s="3069" t="s">
        <v>2112</v>
      </c>
      <c r="C34" s="2421" t="s">
        <v>2113</v>
      </c>
    </row>
    <row r="35" spans="1:3" ht="11.25" customHeight="1">
      <c r="A35" s="3070"/>
      <c r="B35" s="3084"/>
      <c r="C35" s="2413" t="s">
        <v>2114</v>
      </c>
    </row>
    <row r="36" spans="1:3" ht="11.25" customHeight="1">
      <c r="A36" s="3070"/>
      <c r="B36" s="3084"/>
      <c r="C36" s="2413" t="s">
        <v>2115</v>
      </c>
    </row>
    <row r="37" spans="1:3" ht="11.25" customHeight="1">
      <c r="A37" s="3070"/>
      <c r="B37" s="3084"/>
      <c r="C37" s="2413" t="s">
        <v>2116</v>
      </c>
    </row>
    <row r="38" spans="1:3" ht="11.25" customHeight="1">
      <c r="A38" s="3070"/>
      <c r="B38" s="3084"/>
      <c r="C38" s="2413" t="s">
        <v>2117</v>
      </c>
    </row>
    <row r="39" spans="1:3" ht="11.25" customHeight="1">
      <c r="A39" s="3070"/>
      <c r="B39" s="3084"/>
      <c r="C39" s="2413" t="s">
        <v>2118</v>
      </c>
    </row>
    <row r="40" spans="1:3" ht="11.25" customHeight="1">
      <c r="A40" s="3070"/>
      <c r="B40" s="3084"/>
      <c r="C40" s="2413" t="s">
        <v>2119</v>
      </c>
    </row>
    <row r="41" spans="1:3" ht="11.25" customHeight="1">
      <c r="A41" s="3070"/>
      <c r="B41" s="3084"/>
      <c r="C41" s="2422" t="s">
        <v>2120</v>
      </c>
    </row>
    <row r="42" spans="1:3" ht="11.25" customHeight="1">
      <c r="A42" s="3070"/>
      <c r="B42" s="3079"/>
      <c r="C42" s="2416"/>
    </row>
    <row r="43" spans="1:3" ht="11.25" customHeight="1">
      <c r="A43" s="3070"/>
      <c r="B43" s="3069" t="s">
        <v>2121</v>
      </c>
      <c r="C43" s="2421" t="s">
        <v>2122</v>
      </c>
    </row>
    <row r="44" spans="1:3" ht="11.25" customHeight="1">
      <c r="A44" s="3070"/>
      <c r="B44" s="3084"/>
      <c r="C44" s="2413" t="s">
        <v>2123</v>
      </c>
    </row>
    <row r="45" spans="1:3" ht="11.25" customHeight="1">
      <c r="A45" s="3070"/>
      <c r="B45" s="3084"/>
      <c r="C45" s="2413"/>
    </row>
    <row r="46" spans="1:3" ht="11.25" customHeight="1">
      <c r="A46" s="3070"/>
      <c r="B46" s="3079"/>
      <c r="C46" s="2416"/>
    </row>
    <row r="47" spans="1:3" ht="11.25" customHeight="1">
      <c r="A47" s="3070"/>
      <c r="B47" s="3069" t="s">
        <v>2124</v>
      </c>
      <c r="C47" s="2421" t="s">
        <v>2125</v>
      </c>
    </row>
    <row r="48" spans="1:3" ht="11.25" customHeight="1">
      <c r="A48" s="3070"/>
      <c r="B48" s="3084"/>
      <c r="C48" s="2413" t="s">
        <v>2126</v>
      </c>
    </row>
    <row r="49" spans="1:3" ht="11.25" customHeight="1">
      <c r="A49" s="3070"/>
      <c r="B49" s="3084"/>
      <c r="C49" s="2413" t="s">
        <v>2127</v>
      </c>
    </row>
    <row r="50" spans="1:3" ht="11.25" customHeight="1">
      <c r="A50" s="3079"/>
      <c r="B50" s="3079"/>
      <c r="C50" s="2416"/>
    </row>
    <row r="51" spans="1:3" ht="11.25" customHeight="1">
      <c r="A51" s="3069" t="s">
        <v>2128</v>
      </c>
      <c r="B51" s="3069" t="s">
        <v>2129</v>
      </c>
      <c r="C51" s="2421" t="s">
        <v>2130</v>
      </c>
    </row>
    <row r="52" spans="1:3" ht="11.25" customHeight="1">
      <c r="A52" s="3088"/>
      <c r="B52" s="3070"/>
      <c r="C52" s="2413" t="s">
        <v>2131</v>
      </c>
    </row>
    <row r="53" spans="1:3" ht="11.25" customHeight="1">
      <c r="A53" s="3088"/>
      <c r="B53" s="3070"/>
      <c r="C53" s="2413" t="s">
        <v>2132</v>
      </c>
    </row>
    <row r="54" spans="1:3" ht="11.25" customHeight="1">
      <c r="A54" s="3088"/>
      <c r="B54" s="3070"/>
      <c r="C54" s="2413" t="s">
        <v>2133</v>
      </c>
    </row>
    <row r="55" spans="1:3" ht="11.25" customHeight="1">
      <c r="A55" s="3088"/>
      <c r="B55" s="3084"/>
      <c r="C55" s="2413" t="s">
        <v>2134</v>
      </c>
    </row>
    <row r="56" spans="1:3" ht="11.25" customHeight="1">
      <c r="A56" s="3088"/>
      <c r="B56" s="3084"/>
      <c r="C56" s="2413" t="s">
        <v>2135</v>
      </c>
    </row>
    <row r="57" spans="1:3" ht="11.25" customHeight="1">
      <c r="A57" s="3088"/>
      <c r="B57" s="3084"/>
      <c r="C57" s="2413" t="s">
        <v>2136</v>
      </c>
    </row>
    <row r="58" spans="1:3" ht="11.25" customHeight="1">
      <c r="A58" s="3088"/>
      <c r="B58" s="3084"/>
      <c r="C58" s="2413" t="s">
        <v>2137</v>
      </c>
    </row>
    <row r="59" spans="1:3" ht="11.25" customHeight="1">
      <c r="A59" s="3088"/>
      <c r="B59" s="3084"/>
      <c r="C59" s="2413" t="s">
        <v>2138</v>
      </c>
    </row>
    <row r="60" spans="1:3" ht="11.25" customHeight="1">
      <c r="A60" s="3088"/>
      <c r="B60" s="3084"/>
      <c r="C60" s="2413" t="s">
        <v>2139</v>
      </c>
    </row>
    <row r="61" spans="1:3" ht="11.25" customHeight="1">
      <c r="A61" s="3088"/>
      <c r="B61" s="3084"/>
      <c r="C61" s="2413" t="s">
        <v>2140</v>
      </c>
    </row>
    <row r="62" spans="1:3" ht="11.25" customHeight="1">
      <c r="A62" s="3088"/>
      <c r="B62" s="3084"/>
      <c r="C62" s="2413" t="s">
        <v>2141</v>
      </c>
    </row>
    <row r="63" spans="1:3" ht="11.25" customHeight="1">
      <c r="A63" s="3088"/>
      <c r="B63" s="3084"/>
      <c r="C63" s="2413" t="s">
        <v>2142</v>
      </c>
    </row>
    <row r="64" spans="1:3" ht="11.25" customHeight="1">
      <c r="A64" s="3088"/>
      <c r="B64" s="3084"/>
      <c r="C64" s="2413" t="s">
        <v>2143</v>
      </c>
    </row>
    <row r="65" spans="1:3" ht="11.25" customHeight="1">
      <c r="A65" s="3088"/>
      <c r="B65" s="3084"/>
      <c r="C65" s="2413" t="s">
        <v>2144</v>
      </c>
    </row>
    <row r="66" spans="1:3" ht="11.25" customHeight="1">
      <c r="A66" s="3088"/>
      <c r="B66" s="3084"/>
      <c r="C66" s="2413" t="s">
        <v>2145</v>
      </c>
    </row>
    <row r="67" spans="1:3" ht="11.25" customHeight="1">
      <c r="A67" s="3088"/>
      <c r="B67" s="3084"/>
      <c r="C67" s="2413" t="s">
        <v>2146</v>
      </c>
    </row>
    <row r="68" spans="1:3" ht="11.25" customHeight="1">
      <c r="A68" s="3088"/>
      <c r="B68" s="3084"/>
      <c r="C68" s="2413" t="s">
        <v>2147</v>
      </c>
    </row>
    <row r="69" spans="1:3" ht="11.25" customHeight="1">
      <c r="A69" s="3089"/>
      <c r="B69" s="3079"/>
      <c r="C69" s="2416"/>
    </row>
    <row r="70" spans="1:3" s="2407" customFormat="1" ht="12.2" customHeight="1">
      <c r="A70" s="3073" t="s">
        <v>2083</v>
      </c>
      <c r="B70" s="3073"/>
      <c r="C70" s="2411" t="s">
        <v>2093</v>
      </c>
    </row>
    <row r="71" spans="1:3" ht="11.25" customHeight="1">
      <c r="A71" s="3081" t="s">
        <v>2148</v>
      </c>
      <c r="B71" s="3069" t="s">
        <v>2149</v>
      </c>
      <c r="C71" s="2421" t="s">
        <v>2150</v>
      </c>
    </row>
    <row r="72" spans="1:3" ht="11.25" customHeight="1">
      <c r="A72" s="3088"/>
      <c r="B72" s="3084"/>
      <c r="C72" s="2413" t="s">
        <v>2151</v>
      </c>
    </row>
    <row r="73" spans="1:3" ht="11.25" customHeight="1">
      <c r="A73" s="3088"/>
      <c r="B73" s="3084"/>
      <c r="C73" s="2413" t="s">
        <v>2152</v>
      </c>
    </row>
    <row r="74" spans="1:3" ht="11.25" customHeight="1">
      <c r="A74" s="3088"/>
      <c r="B74" s="3084"/>
      <c r="C74" s="2413" t="s">
        <v>2153</v>
      </c>
    </row>
    <row r="75" spans="1:3" ht="11.25" customHeight="1">
      <c r="A75" s="3088"/>
      <c r="B75" s="3084"/>
      <c r="C75" s="2413" t="s">
        <v>2154</v>
      </c>
    </row>
    <row r="76" spans="1:3" ht="11.25" customHeight="1">
      <c r="A76" s="3088"/>
      <c r="B76" s="3084"/>
      <c r="C76" s="2413" t="s">
        <v>2134</v>
      </c>
    </row>
    <row r="77" spans="1:3" ht="11.25" customHeight="1">
      <c r="A77" s="3088"/>
      <c r="B77" s="3084"/>
      <c r="C77" s="2413" t="s">
        <v>2135</v>
      </c>
    </row>
    <row r="78" spans="1:3" ht="11.25" customHeight="1">
      <c r="A78" s="3088"/>
      <c r="B78" s="3084"/>
      <c r="C78" s="2413" t="s">
        <v>2155</v>
      </c>
    </row>
    <row r="79" spans="1:3" ht="11.25" customHeight="1">
      <c r="A79" s="3089"/>
      <c r="B79" s="3079"/>
      <c r="C79" s="2416"/>
    </row>
    <row r="80" spans="1:3" ht="11.25" customHeight="1">
      <c r="A80" s="3069" t="s">
        <v>2156</v>
      </c>
      <c r="B80" s="3069" t="s">
        <v>2157</v>
      </c>
      <c r="C80" s="2421" t="s">
        <v>2158</v>
      </c>
    </row>
    <row r="81" spans="1:3" ht="11.25" customHeight="1">
      <c r="A81" s="3085"/>
      <c r="B81" s="3084"/>
      <c r="C81" s="2413" t="s">
        <v>2159</v>
      </c>
    </row>
    <row r="82" spans="1:3" ht="11.25" customHeight="1">
      <c r="A82" s="3085"/>
      <c r="B82" s="3084"/>
      <c r="C82" s="2413" t="s">
        <v>2160</v>
      </c>
    </row>
    <row r="83" spans="1:3" ht="11.25" customHeight="1">
      <c r="A83" s="3085"/>
      <c r="B83" s="3084"/>
      <c r="C83" s="2413" t="s">
        <v>2161</v>
      </c>
    </row>
    <row r="84" spans="1:3" ht="11.25" customHeight="1">
      <c r="A84" s="3085"/>
      <c r="B84" s="3084"/>
      <c r="C84" s="2413" t="s">
        <v>2162</v>
      </c>
    </row>
    <row r="85" spans="1:3" ht="11.25" customHeight="1">
      <c r="A85" s="3085"/>
      <c r="B85" s="3084"/>
      <c r="C85" s="2413" t="s">
        <v>2163</v>
      </c>
    </row>
    <row r="86" spans="1:3" ht="11.25" customHeight="1">
      <c r="A86" s="3085"/>
      <c r="B86" s="3084"/>
      <c r="C86" s="2413" t="s">
        <v>2164</v>
      </c>
    </row>
    <row r="87" spans="1:3" ht="11.25" customHeight="1">
      <c r="A87" s="3085"/>
      <c r="B87" s="3084"/>
      <c r="C87" s="2413" t="s">
        <v>2165</v>
      </c>
    </row>
    <row r="88" spans="1:3" ht="11.25" customHeight="1">
      <c r="A88" s="3085"/>
      <c r="B88" s="3084"/>
      <c r="C88" s="2413" t="s">
        <v>2166</v>
      </c>
    </row>
    <row r="89" spans="1:3" ht="11.25" customHeight="1">
      <c r="A89" s="3085"/>
      <c r="B89" s="3084"/>
      <c r="C89" s="2413" t="s">
        <v>2167</v>
      </c>
    </row>
    <row r="90" spans="1:3" ht="11.25" customHeight="1">
      <c r="A90" s="3085"/>
      <c r="B90" s="3084"/>
      <c r="C90" s="2413" t="s">
        <v>2168</v>
      </c>
    </row>
    <row r="91" spans="1:3" ht="11.25" customHeight="1">
      <c r="A91" s="3085"/>
      <c r="B91" s="3084"/>
      <c r="C91" s="2413" t="s">
        <v>2169</v>
      </c>
    </row>
    <row r="92" spans="1:3" ht="11.25" customHeight="1">
      <c r="A92" s="3085"/>
      <c r="B92" s="3084"/>
      <c r="C92" s="2413" t="s">
        <v>2170</v>
      </c>
    </row>
    <row r="93" spans="1:3" ht="11.25" customHeight="1">
      <c r="A93" s="3085"/>
      <c r="B93" s="3084"/>
      <c r="C93" s="2413" t="s">
        <v>2171</v>
      </c>
    </row>
    <row r="94" spans="1:3" ht="11.25" customHeight="1">
      <c r="A94" s="3085"/>
      <c r="B94" s="3084"/>
      <c r="C94" s="2413" t="s">
        <v>2172</v>
      </c>
    </row>
    <row r="95" spans="1:3" ht="11.25" customHeight="1">
      <c r="A95" s="3085"/>
      <c r="B95" s="3084"/>
      <c r="C95" s="2413" t="s">
        <v>2173</v>
      </c>
    </row>
    <row r="96" spans="1:3" ht="11.25" customHeight="1">
      <c r="A96" s="3085"/>
      <c r="B96" s="3084"/>
      <c r="C96" s="2413" t="s">
        <v>2174</v>
      </c>
    </row>
    <row r="97" spans="1:3" ht="11.25" customHeight="1">
      <c r="A97" s="3085"/>
      <c r="B97" s="3084"/>
      <c r="C97" s="2413" t="s">
        <v>2175</v>
      </c>
    </row>
    <row r="98" spans="1:3" ht="11.25" customHeight="1">
      <c r="A98" s="3085"/>
      <c r="B98" s="3084"/>
      <c r="C98" s="2413" t="s">
        <v>2176</v>
      </c>
    </row>
    <row r="99" spans="1:3" ht="11.25" customHeight="1">
      <c r="A99" s="3085"/>
      <c r="B99" s="3084"/>
      <c r="C99" s="2413" t="s">
        <v>2177</v>
      </c>
    </row>
    <row r="100" spans="1:3" ht="11.25" customHeight="1">
      <c r="A100" s="3085"/>
      <c r="B100" s="3084"/>
      <c r="C100" s="2413" t="s">
        <v>2178</v>
      </c>
    </row>
    <row r="101" spans="1:3" ht="11.25" customHeight="1">
      <c r="A101" s="3085"/>
      <c r="B101" s="3084"/>
      <c r="C101" s="2413" t="s">
        <v>2179</v>
      </c>
    </row>
    <row r="102" spans="1:3" ht="11.25" customHeight="1">
      <c r="A102" s="3085"/>
      <c r="B102" s="3084"/>
      <c r="C102" s="2413" t="s">
        <v>2180</v>
      </c>
    </row>
    <row r="103" spans="1:3" ht="11.25" customHeight="1">
      <c r="A103" s="3085"/>
      <c r="B103" s="3084"/>
      <c r="C103" s="2413" t="s">
        <v>2181</v>
      </c>
    </row>
    <row r="104" spans="1:3" ht="11.25" customHeight="1">
      <c r="A104" s="3085"/>
      <c r="B104" s="3084"/>
      <c r="C104" s="2413" t="s">
        <v>2182</v>
      </c>
    </row>
    <row r="105" spans="1:3" ht="11.25" customHeight="1">
      <c r="A105" s="3085"/>
      <c r="B105" s="3084"/>
      <c r="C105" s="2423" t="s">
        <v>2183</v>
      </c>
    </row>
    <row r="106" spans="1:3" ht="11.25" customHeight="1">
      <c r="A106" s="3085"/>
      <c r="B106" s="3084"/>
      <c r="C106" s="2423" t="s">
        <v>2184</v>
      </c>
    </row>
    <row r="107" spans="1:3" ht="11.25" customHeight="1">
      <c r="A107" s="3085"/>
      <c r="B107" s="3084"/>
      <c r="C107" s="2423" t="s">
        <v>2185</v>
      </c>
    </row>
    <row r="108" spans="1:3" ht="11.25" customHeight="1">
      <c r="A108" s="3085"/>
      <c r="B108" s="3084"/>
      <c r="C108" s="2413" t="s">
        <v>2186</v>
      </c>
    </row>
    <row r="109" spans="1:3" ht="11.25" customHeight="1">
      <c r="A109" s="3085"/>
      <c r="B109" s="3084"/>
      <c r="C109" s="2413" t="s">
        <v>2187</v>
      </c>
    </row>
    <row r="110" spans="1:3" ht="11.25" customHeight="1">
      <c r="A110" s="3085"/>
      <c r="B110" s="3084"/>
      <c r="C110" s="2413" t="s">
        <v>2188</v>
      </c>
    </row>
    <row r="111" spans="1:3" ht="11.25" customHeight="1">
      <c r="A111" s="3085"/>
      <c r="B111" s="3084"/>
      <c r="C111" s="2413" t="s">
        <v>2189</v>
      </c>
    </row>
    <row r="112" spans="1:3" ht="11.25" customHeight="1">
      <c r="A112" s="3085"/>
      <c r="B112" s="3084"/>
      <c r="C112" s="2413" t="s">
        <v>2190</v>
      </c>
    </row>
    <row r="113" spans="1:3" ht="11.25" customHeight="1">
      <c r="A113" s="3085"/>
      <c r="B113" s="3084"/>
      <c r="C113" s="2413" t="s">
        <v>2191</v>
      </c>
    </row>
    <row r="114" spans="1:3" ht="11.25" customHeight="1">
      <c r="A114" s="3085"/>
      <c r="B114" s="3084"/>
      <c r="C114" s="2413" t="s">
        <v>2192</v>
      </c>
    </row>
    <row r="115" spans="1:3" ht="11.25" customHeight="1">
      <c r="A115" s="3085"/>
      <c r="B115" s="3084"/>
      <c r="C115" s="2413" t="s">
        <v>2193</v>
      </c>
    </row>
    <row r="116" spans="1:3" ht="11.25" customHeight="1">
      <c r="A116" s="3085"/>
      <c r="B116" s="3084"/>
      <c r="C116" s="2413" t="s">
        <v>2194</v>
      </c>
    </row>
    <row r="117" spans="1:3" ht="11.25" customHeight="1">
      <c r="A117" s="3085"/>
      <c r="B117" s="3084"/>
      <c r="C117" s="2423" t="s">
        <v>2195</v>
      </c>
    </row>
    <row r="118" spans="1:3" ht="11.25" customHeight="1">
      <c r="A118" s="3085"/>
      <c r="B118" s="3084"/>
      <c r="C118" s="2423" t="s">
        <v>2183</v>
      </c>
    </row>
    <row r="119" spans="1:3" ht="11.25" customHeight="1">
      <c r="A119" s="3085"/>
      <c r="B119" s="3084"/>
      <c r="C119" s="2423" t="s">
        <v>2184</v>
      </c>
    </row>
    <row r="120" spans="1:3" ht="11.25" customHeight="1">
      <c r="A120" s="3085"/>
      <c r="B120" s="3084"/>
      <c r="C120" s="2423" t="s">
        <v>2185</v>
      </c>
    </row>
    <row r="121" spans="1:3" ht="11.25" customHeight="1">
      <c r="A121" s="3085"/>
      <c r="B121" s="3084"/>
      <c r="C121" s="2413" t="s">
        <v>2186</v>
      </c>
    </row>
    <row r="122" spans="1:3" ht="11.25" customHeight="1">
      <c r="A122" s="3085"/>
      <c r="B122" s="2424"/>
      <c r="C122" s="2413" t="s">
        <v>2196</v>
      </c>
    </row>
    <row r="123" spans="1:3" ht="11.25" customHeight="1">
      <c r="A123" s="3085"/>
      <c r="B123" s="3069" t="s">
        <v>2197</v>
      </c>
      <c r="C123" s="2421" t="s">
        <v>2198</v>
      </c>
    </row>
    <row r="124" spans="1:3" ht="11.25" customHeight="1">
      <c r="A124" s="3085"/>
      <c r="B124" s="3070"/>
      <c r="C124" s="2413" t="s">
        <v>2199</v>
      </c>
    </row>
    <row r="125" spans="1:3" ht="11.25" customHeight="1">
      <c r="A125" s="3085"/>
      <c r="B125" s="3070"/>
      <c r="C125" s="2413" t="s">
        <v>2200</v>
      </c>
    </row>
    <row r="126" spans="1:3" ht="11.25" customHeight="1">
      <c r="A126" s="3085"/>
      <c r="B126" s="3070"/>
      <c r="C126" s="2413" t="s">
        <v>2160</v>
      </c>
    </row>
    <row r="127" spans="1:3" ht="11.25" customHeight="1">
      <c r="A127" s="3085"/>
      <c r="B127" s="3070"/>
      <c r="C127" s="2413" t="s">
        <v>2201</v>
      </c>
    </row>
    <row r="128" spans="1:3" ht="11.25" customHeight="1">
      <c r="A128" s="3085"/>
      <c r="B128" s="3070"/>
      <c r="C128" s="2413" t="s">
        <v>2202</v>
      </c>
    </row>
    <row r="129" spans="1:3" ht="11.25" customHeight="1">
      <c r="A129" s="3085"/>
      <c r="B129" s="3070"/>
      <c r="C129" s="2413" t="s">
        <v>2203</v>
      </c>
    </row>
    <row r="130" spans="1:3" ht="11.25" customHeight="1">
      <c r="A130" s="3085"/>
      <c r="B130" s="3070"/>
      <c r="C130" s="2413" t="s">
        <v>2204</v>
      </c>
    </row>
    <row r="131" spans="1:3" ht="11.25" customHeight="1">
      <c r="A131" s="3085"/>
      <c r="B131" s="3070"/>
      <c r="C131" s="2413" t="s">
        <v>2205</v>
      </c>
    </row>
    <row r="132" spans="1:3" ht="11.25" customHeight="1">
      <c r="A132" s="3085"/>
      <c r="B132" s="3070"/>
      <c r="C132" s="2413" t="s">
        <v>2165</v>
      </c>
    </row>
    <row r="133" spans="1:3" ht="11.25" customHeight="1">
      <c r="A133" s="3085"/>
      <c r="B133" s="3070"/>
      <c r="C133" s="2413" t="s">
        <v>2206</v>
      </c>
    </row>
    <row r="134" spans="1:3" ht="11.25" customHeight="1">
      <c r="A134" s="3085"/>
      <c r="B134" s="3070"/>
      <c r="C134" s="2413" t="s">
        <v>2207</v>
      </c>
    </row>
    <row r="135" spans="1:3" ht="11.25" customHeight="1">
      <c r="A135" s="3085"/>
      <c r="B135" s="3070"/>
      <c r="C135" s="2413" t="s">
        <v>2208</v>
      </c>
    </row>
    <row r="136" spans="1:3" ht="11.25" customHeight="1">
      <c r="A136" s="3085"/>
      <c r="B136" s="3070"/>
      <c r="C136" s="2413" t="s">
        <v>2209</v>
      </c>
    </row>
    <row r="137" spans="1:3" ht="11.25" customHeight="1">
      <c r="A137" s="3085"/>
      <c r="B137" s="3070"/>
      <c r="C137" s="2413" t="s">
        <v>2210</v>
      </c>
    </row>
    <row r="138" spans="1:3" ht="11.25" customHeight="1">
      <c r="A138" s="3085"/>
      <c r="B138" s="3084"/>
      <c r="C138" s="2413" t="s">
        <v>2211</v>
      </c>
    </row>
    <row r="139" spans="1:3" ht="11.25" customHeight="1">
      <c r="A139" s="3085"/>
      <c r="B139" s="3084"/>
      <c r="C139" s="2413" t="s">
        <v>2212</v>
      </c>
    </row>
    <row r="140" spans="1:3" ht="11.25" customHeight="1">
      <c r="A140" s="3085"/>
      <c r="B140" s="3084"/>
      <c r="C140" s="2413" t="s">
        <v>2213</v>
      </c>
    </row>
    <row r="141" spans="1:3" s="2425" customFormat="1" ht="11.25" customHeight="1">
      <c r="A141" s="3085"/>
      <c r="B141" s="3084"/>
      <c r="C141" s="2423" t="s">
        <v>2183</v>
      </c>
    </row>
    <row r="142" spans="1:3" ht="11.25" customHeight="1">
      <c r="A142" s="3085"/>
      <c r="B142" s="3084"/>
      <c r="C142" s="2423" t="s">
        <v>2184</v>
      </c>
    </row>
    <row r="143" spans="1:3" ht="11.25" customHeight="1">
      <c r="A143" s="3085"/>
      <c r="B143" s="3084"/>
      <c r="C143" s="2423" t="s">
        <v>2185</v>
      </c>
    </row>
    <row r="144" spans="1:3" s="2425" customFormat="1" ht="11.25" customHeight="1">
      <c r="A144" s="3085"/>
      <c r="B144" s="3084"/>
      <c r="C144" s="2423" t="s">
        <v>2186</v>
      </c>
    </row>
    <row r="145" spans="1:3" s="2407" customFormat="1" ht="12.2" customHeight="1">
      <c r="A145" s="3073" t="s">
        <v>2083</v>
      </c>
      <c r="B145" s="3073"/>
      <c r="C145" s="2411" t="s">
        <v>2093</v>
      </c>
    </row>
    <row r="146" spans="1:3" ht="11.25" customHeight="1">
      <c r="A146" s="3069" t="s">
        <v>2156</v>
      </c>
      <c r="B146" s="3069" t="s">
        <v>2214</v>
      </c>
      <c r="C146" s="2421" t="s">
        <v>2215</v>
      </c>
    </row>
    <row r="147" spans="1:3" ht="11.25" customHeight="1">
      <c r="A147" s="3085"/>
      <c r="B147" s="3070"/>
      <c r="C147" s="2413" t="s">
        <v>2216</v>
      </c>
    </row>
    <row r="148" spans="1:3" ht="11.25" customHeight="1">
      <c r="A148" s="3085"/>
      <c r="B148" s="3070"/>
      <c r="C148" s="2413" t="s">
        <v>2217</v>
      </c>
    </row>
    <row r="149" spans="1:3" ht="11.25" customHeight="1">
      <c r="A149" s="3085"/>
      <c r="B149" s="3070"/>
      <c r="C149" s="2413" t="s">
        <v>2218</v>
      </c>
    </row>
    <row r="150" spans="1:3" ht="11.25" customHeight="1">
      <c r="A150" s="3085"/>
      <c r="B150" s="3070"/>
      <c r="C150" s="2413" t="s">
        <v>2162</v>
      </c>
    </row>
    <row r="151" spans="1:3" ht="11.25" customHeight="1">
      <c r="A151" s="3085"/>
      <c r="B151" s="3070"/>
      <c r="C151" s="2413" t="s">
        <v>2163</v>
      </c>
    </row>
    <row r="152" spans="1:3" ht="11.25" customHeight="1">
      <c r="A152" s="3085"/>
      <c r="B152" s="3070"/>
      <c r="C152" s="2413" t="s">
        <v>2164</v>
      </c>
    </row>
    <row r="153" spans="1:3" ht="11.25" customHeight="1">
      <c r="A153" s="3085"/>
      <c r="B153" s="3070"/>
      <c r="C153" s="2413" t="s">
        <v>2165</v>
      </c>
    </row>
    <row r="154" spans="1:3" ht="11.25" customHeight="1">
      <c r="A154" s="3085"/>
      <c r="B154" s="3070"/>
      <c r="C154" s="2413" t="s">
        <v>2219</v>
      </c>
    </row>
    <row r="155" spans="1:3" ht="11.25" customHeight="1">
      <c r="A155" s="3086"/>
      <c r="B155" s="2415"/>
      <c r="C155" s="2426"/>
    </row>
    <row r="156" spans="1:3" ht="11.25" customHeight="1">
      <c r="A156" s="3087" t="s">
        <v>2220</v>
      </c>
      <c r="B156" s="3087"/>
      <c r="C156" s="2427" t="s">
        <v>2221</v>
      </c>
    </row>
    <row r="157" spans="1:3" ht="11.25" customHeight="1">
      <c r="A157" s="2428"/>
      <c r="B157" s="2429"/>
      <c r="C157" s="2426"/>
    </row>
    <row r="158" spans="1:3" ht="11.25" customHeight="1">
      <c r="A158" s="2430" t="s">
        <v>2222</v>
      </c>
      <c r="B158" s="2431"/>
      <c r="C158" s="2432"/>
    </row>
    <row r="159" spans="1:3" ht="11.25" customHeight="1">
      <c r="A159" s="2433" t="s">
        <v>2223</v>
      </c>
      <c r="B159" s="2431"/>
      <c r="C159" s="2432"/>
    </row>
    <row r="160" spans="1:3" ht="11.25" customHeight="1">
      <c r="A160" s="2433" t="s">
        <v>2224</v>
      </c>
      <c r="B160" s="2431"/>
      <c r="C160" s="2432"/>
    </row>
    <row r="161" spans="1:3" ht="11.25" customHeight="1">
      <c r="A161" s="2433" t="s">
        <v>2225</v>
      </c>
      <c r="B161" s="2431"/>
      <c r="C161" s="2432"/>
    </row>
    <row r="162" spans="1:3" ht="11.25" customHeight="1">
      <c r="A162" s="2433" t="s">
        <v>2226</v>
      </c>
      <c r="B162" s="2431"/>
      <c r="C162" s="2432"/>
    </row>
    <row r="163" spans="1:3" ht="11.25" customHeight="1">
      <c r="A163" s="2433" t="s">
        <v>2227</v>
      </c>
      <c r="B163" s="2431"/>
      <c r="C163" s="2432"/>
    </row>
    <row r="164" spans="1:3" ht="11.25" customHeight="1">
      <c r="A164" s="2433" t="s">
        <v>2228</v>
      </c>
      <c r="B164" s="2431"/>
      <c r="C164" s="2432"/>
    </row>
    <row r="165" spans="1:3" ht="11.25" customHeight="1">
      <c r="A165" s="2433" t="s">
        <v>2229</v>
      </c>
      <c r="B165" s="2431"/>
      <c r="C165" s="2432"/>
    </row>
    <row r="166" spans="1:3" ht="11.25" customHeight="1">
      <c r="A166" s="2433" t="s">
        <v>2230</v>
      </c>
      <c r="B166" s="2431"/>
      <c r="C166" s="2432"/>
    </row>
    <row r="167" spans="1:3" ht="11.25" customHeight="1">
      <c r="A167" s="2433" t="s">
        <v>2231</v>
      </c>
      <c r="B167" s="2431"/>
      <c r="C167" s="2432"/>
    </row>
    <row r="168" spans="1:3" ht="11.25" customHeight="1">
      <c r="A168" s="2433" t="s">
        <v>2232</v>
      </c>
      <c r="B168" s="2431"/>
      <c r="C168" s="2432"/>
    </row>
    <row r="169" spans="1:3" ht="11.25" customHeight="1">
      <c r="A169" s="2433" t="s">
        <v>2233</v>
      </c>
      <c r="B169" s="2431"/>
      <c r="C169" s="2432"/>
    </row>
    <row r="170" spans="1:3" ht="11.25" customHeight="1">
      <c r="A170" s="2433" t="s">
        <v>2234</v>
      </c>
      <c r="B170" s="2431"/>
      <c r="C170" s="2432"/>
    </row>
    <row r="171" spans="1:3" ht="11.25" customHeight="1">
      <c r="A171" s="2433" t="s">
        <v>2235</v>
      </c>
      <c r="B171" s="2431"/>
      <c r="C171" s="2432"/>
    </row>
    <row r="172" spans="1:3" ht="11.25" customHeight="1">
      <c r="A172" s="2433" t="s">
        <v>2236</v>
      </c>
      <c r="B172" s="2431"/>
      <c r="C172" s="2432"/>
    </row>
    <row r="173" spans="1:3" ht="11.25" customHeight="1">
      <c r="A173" s="2430" t="s">
        <v>2237</v>
      </c>
      <c r="B173" s="2431"/>
      <c r="C173" s="2432"/>
    </row>
    <row r="174" spans="1:3" ht="11.25" customHeight="1">
      <c r="A174" s="2433" t="s">
        <v>2238</v>
      </c>
      <c r="B174" s="2431"/>
      <c r="C174" s="2432"/>
    </row>
    <row r="175" spans="1:3" ht="11.25" customHeight="1">
      <c r="A175" s="2433" t="s">
        <v>2239</v>
      </c>
      <c r="B175" s="2431"/>
      <c r="C175" s="2432"/>
    </row>
    <row r="176" spans="1:3" ht="11.25" customHeight="1">
      <c r="A176" s="2433"/>
      <c r="B176" s="2431"/>
      <c r="C176" s="2432"/>
    </row>
  </sheetData>
  <mergeCells count="26">
    <mergeCell ref="A145:B145"/>
    <mergeCell ref="A146:A155"/>
    <mergeCell ref="B146:B154"/>
    <mergeCell ref="A156:B156"/>
    <mergeCell ref="A51:A69"/>
    <mergeCell ref="B51:B69"/>
    <mergeCell ref="A70:B70"/>
    <mergeCell ref="A71:A79"/>
    <mergeCell ref="B71:B79"/>
    <mergeCell ref="A80:A144"/>
    <mergeCell ref="B80:B121"/>
    <mergeCell ref="B123:B144"/>
    <mergeCell ref="A21:A50"/>
    <mergeCell ref="B21:B22"/>
    <mergeCell ref="B23:B28"/>
    <mergeCell ref="B29:B33"/>
    <mergeCell ref="B34:B42"/>
    <mergeCell ref="B43:B46"/>
    <mergeCell ref="B47:B50"/>
    <mergeCell ref="A16:A20"/>
    <mergeCell ref="B16:B20"/>
    <mergeCell ref="A5:B5"/>
    <mergeCell ref="A6:A13"/>
    <mergeCell ref="B6:B7"/>
    <mergeCell ref="B11:B12"/>
    <mergeCell ref="A15:B15"/>
  </mergeCells>
  <phoneticPr fontId="4"/>
  <pageMargins left="0.78740157480314965" right="0.19685039370078741" top="0.59055118110236227" bottom="0.39370078740157483" header="0.39370078740157483" footer="0.39370078740157483"/>
  <pageSetup paperSize="9" orientation="portrait" r:id="rId1"/>
  <headerFooter alignWithMargins="0"/>
  <rowBreaks count="2" manualBreakCount="2">
    <brk id="69" max="16383" man="1"/>
    <brk id="144" max="16383"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3"/>
  <sheetViews>
    <sheetView showGridLines="0" view="pageBreakPreview" zoomScaleNormal="120" zoomScaleSheetLayoutView="100" workbookViewId="0">
      <selection activeCell="G23" sqref="G23"/>
    </sheetView>
  </sheetViews>
  <sheetFormatPr defaultRowHeight="11.25"/>
  <cols>
    <col min="1" max="1" width="10.875" style="2436" customWidth="1"/>
    <col min="2" max="2" width="9.125" style="2436" customWidth="1"/>
    <col min="3" max="3" width="16.125" style="2436" customWidth="1"/>
    <col min="4" max="4" width="70.25" style="2436" customWidth="1"/>
    <col min="5" max="5" width="14.25" style="2436" customWidth="1"/>
    <col min="6" max="256" width="9" style="2436"/>
    <col min="257" max="257" width="10.875" style="2436" customWidth="1"/>
    <col min="258" max="258" width="9.125" style="2436" customWidth="1"/>
    <col min="259" max="259" width="16.125" style="2436" customWidth="1"/>
    <col min="260" max="260" width="70.25" style="2436" customWidth="1"/>
    <col min="261" max="261" width="14.25" style="2436" customWidth="1"/>
    <col min="262" max="512" width="9" style="2436"/>
    <col min="513" max="513" width="10.875" style="2436" customWidth="1"/>
    <col min="514" max="514" width="9.125" style="2436" customWidth="1"/>
    <col min="515" max="515" width="16.125" style="2436" customWidth="1"/>
    <col min="516" max="516" width="70.25" style="2436" customWidth="1"/>
    <col min="517" max="517" width="14.25" style="2436" customWidth="1"/>
    <col min="518" max="768" width="9" style="2436"/>
    <col min="769" max="769" width="10.875" style="2436" customWidth="1"/>
    <col min="770" max="770" width="9.125" style="2436" customWidth="1"/>
    <col min="771" max="771" width="16.125" style="2436" customWidth="1"/>
    <col min="772" max="772" width="70.25" style="2436" customWidth="1"/>
    <col min="773" max="773" width="14.25" style="2436" customWidth="1"/>
    <col min="774" max="1024" width="9" style="2436"/>
    <col min="1025" max="1025" width="10.875" style="2436" customWidth="1"/>
    <col min="1026" max="1026" width="9.125" style="2436" customWidth="1"/>
    <col min="1027" max="1027" width="16.125" style="2436" customWidth="1"/>
    <col min="1028" max="1028" width="70.25" style="2436" customWidth="1"/>
    <col min="1029" max="1029" width="14.25" style="2436" customWidth="1"/>
    <col min="1030" max="1280" width="9" style="2436"/>
    <col min="1281" max="1281" width="10.875" style="2436" customWidth="1"/>
    <col min="1282" max="1282" width="9.125" style="2436" customWidth="1"/>
    <col min="1283" max="1283" width="16.125" style="2436" customWidth="1"/>
    <col min="1284" max="1284" width="70.25" style="2436" customWidth="1"/>
    <col min="1285" max="1285" width="14.25" style="2436" customWidth="1"/>
    <col min="1286" max="1536" width="9" style="2436"/>
    <col min="1537" max="1537" width="10.875" style="2436" customWidth="1"/>
    <col min="1538" max="1538" width="9.125" style="2436" customWidth="1"/>
    <col min="1539" max="1539" width="16.125" style="2436" customWidth="1"/>
    <col min="1540" max="1540" width="70.25" style="2436" customWidth="1"/>
    <col min="1541" max="1541" width="14.25" style="2436" customWidth="1"/>
    <col min="1542" max="1792" width="9" style="2436"/>
    <col min="1793" max="1793" width="10.875" style="2436" customWidth="1"/>
    <col min="1794" max="1794" width="9.125" style="2436" customWidth="1"/>
    <col min="1795" max="1795" width="16.125" style="2436" customWidth="1"/>
    <col min="1796" max="1796" width="70.25" style="2436" customWidth="1"/>
    <col min="1797" max="1797" width="14.25" style="2436" customWidth="1"/>
    <col min="1798" max="2048" width="9" style="2436"/>
    <col min="2049" max="2049" width="10.875" style="2436" customWidth="1"/>
    <col min="2050" max="2050" width="9.125" style="2436" customWidth="1"/>
    <col min="2051" max="2051" width="16.125" style="2436" customWidth="1"/>
    <col min="2052" max="2052" width="70.25" style="2436" customWidth="1"/>
    <col min="2053" max="2053" width="14.25" style="2436" customWidth="1"/>
    <col min="2054" max="2304" width="9" style="2436"/>
    <col min="2305" max="2305" width="10.875" style="2436" customWidth="1"/>
    <col min="2306" max="2306" width="9.125" style="2436" customWidth="1"/>
    <col min="2307" max="2307" width="16.125" style="2436" customWidth="1"/>
    <col min="2308" max="2308" width="70.25" style="2436" customWidth="1"/>
    <col min="2309" max="2309" width="14.25" style="2436" customWidth="1"/>
    <col min="2310" max="2560" width="9" style="2436"/>
    <col min="2561" max="2561" width="10.875" style="2436" customWidth="1"/>
    <col min="2562" max="2562" width="9.125" style="2436" customWidth="1"/>
    <col min="2563" max="2563" width="16.125" style="2436" customWidth="1"/>
    <col min="2564" max="2564" width="70.25" style="2436" customWidth="1"/>
    <col min="2565" max="2565" width="14.25" style="2436" customWidth="1"/>
    <col min="2566" max="2816" width="9" style="2436"/>
    <col min="2817" max="2817" width="10.875" style="2436" customWidth="1"/>
    <col min="2818" max="2818" width="9.125" style="2436" customWidth="1"/>
    <col min="2819" max="2819" width="16.125" style="2436" customWidth="1"/>
    <col min="2820" max="2820" width="70.25" style="2436" customWidth="1"/>
    <col min="2821" max="2821" width="14.25" style="2436" customWidth="1"/>
    <col min="2822" max="3072" width="9" style="2436"/>
    <col min="3073" max="3073" width="10.875" style="2436" customWidth="1"/>
    <col min="3074" max="3074" width="9.125" style="2436" customWidth="1"/>
    <col min="3075" max="3075" width="16.125" style="2436" customWidth="1"/>
    <col min="3076" max="3076" width="70.25" style="2436" customWidth="1"/>
    <col min="3077" max="3077" width="14.25" style="2436" customWidth="1"/>
    <col min="3078" max="3328" width="9" style="2436"/>
    <col min="3329" max="3329" width="10.875" style="2436" customWidth="1"/>
    <col min="3330" max="3330" width="9.125" style="2436" customWidth="1"/>
    <col min="3331" max="3331" width="16.125" style="2436" customWidth="1"/>
    <col min="3332" max="3332" width="70.25" style="2436" customWidth="1"/>
    <col min="3333" max="3333" width="14.25" style="2436" customWidth="1"/>
    <col min="3334" max="3584" width="9" style="2436"/>
    <col min="3585" max="3585" width="10.875" style="2436" customWidth="1"/>
    <col min="3586" max="3586" width="9.125" style="2436" customWidth="1"/>
    <col min="3587" max="3587" width="16.125" style="2436" customWidth="1"/>
    <col min="3588" max="3588" width="70.25" style="2436" customWidth="1"/>
    <col min="3589" max="3589" width="14.25" style="2436" customWidth="1"/>
    <col min="3590" max="3840" width="9" style="2436"/>
    <col min="3841" max="3841" width="10.875" style="2436" customWidth="1"/>
    <col min="3842" max="3842" width="9.125" style="2436" customWidth="1"/>
    <col min="3843" max="3843" width="16.125" style="2436" customWidth="1"/>
    <col min="3844" max="3844" width="70.25" style="2436" customWidth="1"/>
    <col min="3845" max="3845" width="14.25" style="2436" customWidth="1"/>
    <col min="3846" max="4096" width="9" style="2436"/>
    <col min="4097" max="4097" width="10.875" style="2436" customWidth="1"/>
    <col min="4098" max="4098" width="9.125" style="2436" customWidth="1"/>
    <col min="4099" max="4099" width="16.125" style="2436" customWidth="1"/>
    <col min="4100" max="4100" width="70.25" style="2436" customWidth="1"/>
    <col min="4101" max="4101" width="14.25" style="2436" customWidth="1"/>
    <col min="4102" max="4352" width="9" style="2436"/>
    <col min="4353" max="4353" width="10.875" style="2436" customWidth="1"/>
    <col min="4354" max="4354" width="9.125" style="2436" customWidth="1"/>
    <col min="4355" max="4355" width="16.125" style="2436" customWidth="1"/>
    <col min="4356" max="4356" width="70.25" style="2436" customWidth="1"/>
    <col min="4357" max="4357" width="14.25" style="2436" customWidth="1"/>
    <col min="4358" max="4608" width="9" style="2436"/>
    <col min="4609" max="4609" width="10.875" style="2436" customWidth="1"/>
    <col min="4610" max="4610" width="9.125" style="2436" customWidth="1"/>
    <col min="4611" max="4611" width="16.125" style="2436" customWidth="1"/>
    <col min="4612" max="4612" width="70.25" style="2436" customWidth="1"/>
    <col min="4613" max="4613" width="14.25" style="2436" customWidth="1"/>
    <col min="4614" max="4864" width="9" style="2436"/>
    <col min="4865" max="4865" width="10.875" style="2436" customWidth="1"/>
    <col min="4866" max="4866" width="9.125" style="2436" customWidth="1"/>
    <col min="4867" max="4867" width="16.125" style="2436" customWidth="1"/>
    <col min="4868" max="4868" width="70.25" style="2436" customWidth="1"/>
    <col min="4869" max="4869" width="14.25" style="2436" customWidth="1"/>
    <col min="4870" max="5120" width="9" style="2436"/>
    <col min="5121" max="5121" width="10.875" style="2436" customWidth="1"/>
    <col min="5122" max="5122" width="9.125" style="2436" customWidth="1"/>
    <col min="5123" max="5123" width="16.125" style="2436" customWidth="1"/>
    <col min="5124" max="5124" width="70.25" style="2436" customWidth="1"/>
    <col min="5125" max="5125" width="14.25" style="2436" customWidth="1"/>
    <col min="5126" max="5376" width="9" style="2436"/>
    <col min="5377" max="5377" width="10.875" style="2436" customWidth="1"/>
    <col min="5378" max="5378" width="9.125" style="2436" customWidth="1"/>
    <col min="5379" max="5379" width="16.125" style="2436" customWidth="1"/>
    <col min="5380" max="5380" width="70.25" style="2436" customWidth="1"/>
    <col min="5381" max="5381" width="14.25" style="2436" customWidth="1"/>
    <col min="5382" max="5632" width="9" style="2436"/>
    <col min="5633" max="5633" width="10.875" style="2436" customWidth="1"/>
    <col min="5634" max="5634" width="9.125" style="2436" customWidth="1"/>
    <col min="5635" max="5635" width="16.125" style="2436" customWidth="1"/>
    <col min="5636" max="5636" width="70.25" style="2436" customWidth="1"/>
    <col min="5637" max="5637" width="14.25" style="2436" customWidth="1"/>
    <col min="5638" max="5888" width="9" style="2436"/>
    <col min="5889" max="5889" width="10.875" style="2436" customWidth="1"/>
    <col min="5890" max="5890" width="9.125" style="2436" customWidth="1"/>
    <col min="5891" max="5891" width="16.125" style="2436" customWidth="1"/>
    <col min="5892" max="5892" width="70.25" style="2436" customWidth="1"/>
    <col min="5893" max="5893" width="14.25" style="2436" customWidth="1"/>
    <col min="5894" max="6144" width="9" style="2436"/>
    <col min="6145" max="6145" width="10.875" style="2436" customWidth="1"/>
    <col min="6146" max="6146" width="9.125" style="2436" customWidth="1"/>
    <col min="6147" max="6147" width="16.125" style="2436" customWidth="1"/>
    <col min="6148" max="6148" width="70.25" style="2436" customWidth="1"/>
    <col min="6149" max="6149" width="14.25" style="2436" customWidth="1"/>
    <col min="6150" max="6400" width="9" style="2436"/>
    <col min="6401" max="6401" width="10.875" style="2436" customWidth="1"/>
    <col min="6402" max="6402" width="9.125" style="2436" customWidth="1"/>
    <col min="6403" max="6403" width="16.125" style="2436" customWidth="1"/>
    <col min="6404" max="6404" width="70.25" style="2436" customWidth="1"/>
    <col min="6405" max="6405" width="14.25" style="2436" customWidth="1"/>
    <col min="6406" max="6656" width="9" style="2436"/>
    <col min="6657" max="6657" width="10.875" style="2436" customWidth="1"/>
    <col min="6658" max="6658" width="9.125" style="2436" customWidth="1"/>
    <col min="6659" max="6659" width="16.125" style="2436" customWidth="1"/>
    <col min="6660" max="6660" width="70.25" style="2436" customWidth="1"/>
    <col min="6661" max="6661" width="14.25" style="2436" customWidth="1"/>
    <col min="6662" max="6912" width="9" style="2436"/>
    <col min="6913" max="6913" width="10.875" style="2436" customWidth="1"/>
    <col min="6914" max="6914" width="9.125" style="2436" customWidth="1"/>
    <col min="6915" max="6915" width="16.125" style="2436" customWidth="1"/>
    <col min="6916" max="6916" width="70.25" style="2436" customWidth="1"/>
    <col min="6917" max="6917" width="14.25" style="2436" customWidth="1"/>
    <col min="6918" max="7168" width="9" style="2436"/>
    <col min="7169" max="7169" width="10.875" style="2436" customWidth="1"/>
    <col min="7170" max="7170" width="9.125" style="2436" customWidth="1"/>
    <col min="7171" max="7171" width="16.125" style="2436" customWidth="1"/>
    <col min="7172" max="7172" width="70.25" style="2436" customWidth="1"/>
    <col min="7173" max="7173" width="14.25" style="2436" customWidth="1"/>
    <col min="7174" max="7424" width="9" style="2436"/>
    <col min="7425" max="7425" width="10.875" style="2436" customWidth="1"/>
    <col min="7426" max="7426" width="9.125" style="2436" customWidth="1"/>
    <col min="7427" max="7427" width="16.125" style="2436" customWidth="1"/>
    <col min="7428" max="7428" width="70.25" style="2436" customWidth="1"/>
    <col min="7429" max="7429" width="14.25" style="2436" customWidth="1"/>
    <col min="7430" max="7680" width="9" style="2436"/>
    <col min="7681" max="7681" width="10.875" style="2436" customWidth="1"/>
    <col min="7682" max="7682" width="9.125" style="2436" customWidth="1"/>
    <col min="7683" max="7683" width="16.125" style="2436" customWidth="1"/>
    <col min="7684" max="7684" width="70.25" style="2436" customWidth="1"/>
    <col min="7685" max="7685" width="14.25" style="2436" customWidth="1"/>
    <col min="7686" max="7936" width="9" style="2436"/>
    <col min="7937" max="7937" width="10.875" style="2436" customWidth="1"/>
    <col min="7938" max="7938" width="9.125" style="2436" customWidth="1"/>
    <col min="7939" max="7939" width="16.125" style="2436" customWidth="1"/>
    <col min="7940" max="7940" width="70.25" style="2436" customWidth="1"/>
    <col min="7941" max="7941" width="14.25" style="2436" customWidth="1"/>
    <col min="7942" max="8192" width="9" style="2436"/>
    <col min="8193" max="8193" width="10.875" style="2436" customWidth="1"/>
    <col min="8194" max="8194" width="9.125" style="2436" customWidth="1"/>
    <col min="8195" max="8195" width="16.125" style="2436" customWidth="1"/>
    <col min="8196" max="8196" width="70.25" style="2436" customWidth="1"/>
    <col min="8197" max="8197" width="14.25" style="2436" customWidth="1"/>
    <col min="8198" max="8448" width="9" style="2436"/>
    <col min="8449" max="8449" width="10.875" style="2436" customWidth="1"/>
    <col min="8450" max="8450" width="9.125" style="2436" customWidth="1"/>
    <col min="8451" max="8451" width="16.125" style="2436" customWidth="1"/>
    <col min="8452" max="8452" width="70.25" style="2436" customWidth="1"/>
    <col min="8453" max="8453" width="14.25" style="2436" customWidth="1"/>
    <col min="8454" max="8704" width="9" style="2436"/>
    <col min="8705" max="8705" width="10.875" style="2436" customWidth="1"/>
    <col min="8706" max="8706" width="9.125" style="2436" customWidth="1"/>
    <col min="8707" max="8707" width="16.125" style="2436" customWidth="1"/>
    <col min="8708" max="8708" width="70.25" style="2436" customWidth="1"/>
    <col min="8709" max="8709" width="14.25" style="2436" customWidth="1"/>
    <col min="8710" max="8960" width="9" style="2436"/>
    <col min="8961" max="8961" width="10.875" style="2436" customWidth="1"/>
    <col min="8962" max="8962" width="9.125" style="2436" customWidth="1"/>
    <col min="8963" max="8963" width="16.125" style="2436" customWidth="1"/>
    <col min="8964" max="8964" width="70.25" style="2436" customWidth="1"/>
    <col min="8965" max="8965" width="14.25" style="2436" customWidth="1"/>
    <col min="8966" max="9216" width="9" style="2436"/>
    <col min="9217" max="9217" width="10.875" style="2436" customWidth="1"/>
    <col min="9218" max="9218" width="9.125" style="2436" customWidth="1"/>
    <col min="9219" max="9219" width="16.125" style="2436" customWidth="1"/>
    <col min="9220" max="9220" width="70.25" style="2436" customWidth="1"/>
    <col min="9221" max="9221" width="14.25" style="2436" customWidth="1"/>
    <col min="9222" max="9472" width="9" style="2436"/>
    <col min="9473" max="9473" width="10.875" style="2436" customWidth="1"/>
    <col min="9474" max="9474" width="9.125" style="2436" customWidth="1"/>
    <col min="9475" max="9475" width="16.125" style="2436" customWidth="1"/>
    <col min="9476" max="9476" width="70.25" style="2436" customWidth="1"/>
    <col min="9477" max="9477" width="14.25" style="2436" customWidth="1"/>
    <col min="9478" max="9728" width="9" style="2436"/>
    <col min="9729" max="9729" width="10.875" style="2436" customWidth="1"/>
    <col min="9730" max="9730" width="9.125" style="2436" customWidth="1"/>
    <col min="9731" max="9731" width="16.125" style="2436" customWidth="1"/>
    <col min="9732" max="9732" width="70.25" style="2436" customWidth="1"/>
    <col min="9733" max="9733" width="14.25" style="2436" customWidth="1"/>
    <col min="9734" max="9984" width="9" style="2436"/>
    <col min="9985" max="9985" width="10.875" style="2436" customWidth="1"/>
    <col min="9986" max="9986" width="9.125" style="2436" customWidth="1"/>
    <col min="9987" max="9987" width="16.125" style="2436" customWidth="1"/>
    <col min="9988" max="9988" width="70.25" style="2436" customWidth="1"/>
    <col min="9989" max="9989" width="14.25" style="2436" customWidth="1"/>
    <col min="9990" max="10240" width="9" style="2436"/>
    <col min="10241" max="10241" width="10.875" style="2436" customWidth="1"/>
    <col min="10242" max="10242" width="9.125" style="2436" customWidth="1"/>
    <col min="10243" max="10243" width="16.125" style="2436" customWidth="1"/>
    <col min="10244" max="10244" width="70.25" style="2436" customWidth="1"/>
    <col min="10245" max="10245" width="14.25" style="2436" customWidth="1"/>
    <col min="10246" max="10496" width="9" style="2436"/>
    <col min="10497" max="10497" width="10.875" style="2436" customWidth="1"/>
    <col min="10498" max="10498" width="9.125" style="2436" customWidth="1"/>
    <col min="10499" max="10499" width="16.125" style="2436" customWidth="1"/>
    <col min="10500" max="10500" width="70.25" style="2436" customWidth="1"/>
    <col min="10501" max="10501" width="14.25" style="2436" customWidth="1"/>
    <col min="10502" max="10752" width="9" style="2436"/>
    <col min="10753" max="10753" width="10.875" style="2436" customWidth="1"/>
    <col min="10754" max="10754" width="9.125" style="2436" customWidth="1"/>
    <col min="10755" max="10755" width="16.125" style="2436" customWidth="1"/>
    <col min="10756" max="10756" width="70.25" style="2436" customWidth="1"/>
    <col min="10757" max="10757" width="14.25" style="2436" customWidth="1"/>
    <col min="10758" max="11008" width="9" style="2436"/>
    <col min="11009" max="11009" width="10.875" style="2436" customWidth="1"/>
    <col min="11010" max="11010" width="9.125" style="2436" customWidth="1"/>
    <col min="11011" max="11011" width="16.125" style="2436" customWidth="1"/>
    <col min="11012" max="11012" width="70.25" style="2436" customWidth="1"/>
    <col min="11013" max="11013" width="14.25" style="2436" customWidth="1"/>
    <col min="11014" max="11264" width="9" style="2436"/>
    <col min="11265" max="11265" width="10.875" style="2436" customWidth="1"/>
    <col min="11266" max="11266" width="9.125" style="2436" customWidth="1"/>
    <col min="11267" max="11267" width="16.125" style="2436" customWidth="1"/>
    <col min="11268" max="11268" width="70.25" style="2436" customWidth="1"/>
    <col min="11269" max="11269" width="14.25" style="2436" customWidth="1"/>
    <col min="11270" max="11520" width="9" style="2436"/>
    <col min="11521" max="11521" width="10.875" style="2436" customWidth="1"/>
    <col min="11522" max="11522" width="9.125" style="2436" customWidth="1"/>
    <col min="11523" max="11523" width="16.125" style="2436" customWidth="1"/>
    <col min="11524" max="11524" width="70.25" style="2436" customWidth="1"/>
    <col min="11525" max="11525" width="14.25" style="2436" customWidth="1"/>
    <col min="11526" max="11776" width="9" style="2436"/>
    <col min="11777" max="11777" width="10.875" style="2436" customWidth="1"/>
    <col min="11778" max="11778" width="9.125" style="2436" customWidth="1"/>
    <col min="11779" max="11779" width="16.125" style="2436" customWidth="1"/>
    <col min="11780" max="11780" width="70.25" style="2436" customWidth="1"/>
    <col min="11781" max="11781" width="14.25" style="2436" customWidth="1"/>
    <col min="11782" max="12032" width="9" style="2436"/>
    <col min="12033" max="12033" width="10.875" style="2436" customWidth="1"/>
    <col min="12034" max="12034" width="9.125" style="2436" customWidth="1"/>
    <col min="12035" max="12035" width="16.125" style="2436" customWidth="1"/>
    <col min="12036" max="12036" width="70.25" style="2436" customWidth="1"/>
    <col min="12037" max="12037" width="14.25" style="2436" customWidth="1"/>
    <col min="12038" max="12288" width="9" style="2436"/>
    <col min="12289" max="12289" width="10.875" style="2436" customWidth="1"/>
    <col min="12290" max="12290" width="9.125" style="2436" customWidth="1"/>
    <col min="12291" max="12291" width="16.125" style="2436" customWidth="1"/>
    <col min="12292" max="12292" width="70.25" style="2436" customWidth="1"/>
    <col min="12293" max="12293" width="14.25" style="2436" customWidth="1"/>
    <col min="12294" max="12544" width="9" style="2436"/>
    <col min="12545" max="12545" width="10.875" style="2436" customWidth="1"/>
    <col min="12546" max="12546" width="9.125" style="2436" customWidth="1"/>
    <col min="12547" max="12547" width="16.125" style="2436" customWidth="1"/>
    <col min="12548" max="12548" width="70.25" style="2436" customWidth="1"/>
    <col min="12549" max="12549" width="14.25" style="2436" customWidth="1"/>
    <col min="12550" max="12800" width="9" style="2436"/>
    <col min="12801" max="12801" width="10.875" style="2436" customWidth="1"/>
    <col min="12802" max="12802" width="9.125" style="2436" customWidth="1"/>
    <col min="12803" max="12803" width="16.125" style="2436" customWidth="1"/>
    <col min="12804" max="12804" width="70.25" style="2436" customWidth="1"/>
    <col min="12805" max="12805" width="14.25" style="2436" customWidth="1"/>
    <col min="12806" max="13056" width="9" style="2436"/>
    <col min="13057" max="13057" width="10.875" style="2436" customWidth="1"/>
    <col min="13058" max="13058" width="9.125" style="2436" customWidth="1"/>
    <col min="13059" max="13059" width="16.125" style="2436" customWidth="1"/>
    <col min="13060" max="13060" width="70.25" style="2436" customWidth="1"/>
    <col min="13061" max="13061" width="14.25" style="2436" customWidth="1"/>
    <col min="13062" max="13312" width="9" style="2436"/>
    <col min="13313" max="13313" width="10.875" style="2436" customWidth="1"/>
    <col min="13314" max="13314" width="9.125" style="2436" customWidth="1"/>
    <col min="13315" max="13315" width="16.125" style="2436" customWidth="1"/>
    <col min="13316" max="13316" width="70.25" style="2436" customWidth="1"/>
    <col min="13317" max="13317" width="14.25" style="2436" customWidth="1"/>
    <col min="13318" max="13568" width="9" style="2436"/>
    <col min="13569" max="13569" width="10.875" style="2436" customWidth="1"/>
    <col min="13570" max="13570" width="9.125" style="2436" customWidth="1"/>
    <col min="13571" max="13571" width="16.125" style="2436" customWidth="1"/>
    <col min="13572" max="13572" width="70.25" style="2436" customWidth="1"/>
    <col min="13573" max="13573" width="14.25" style="2436" customWidth="1"/>
    <col min="13574" max="13824" width="9" style="2436"/>
    <col min="13825" max="13825" width="10.875" style="2436" customWidth="1"/>
    <col min="13826" max="13826" width="9.125" style="2436" customWidth="1"/>
    <col min="13827" max="13827" width="16.125" style="2436" customWidth="1"/>
    <col min="13828" max="13828" width="70.25" style="2436" customWidth="1"/>
    <col min="13829" max="13829" width="14.25" style="2436" customWidth="1"/>
    <col min="13830" max="14080" width="9" style="2436"/>
    <col min="14081" max="14081" width="10.875" style="2436" customWidth="1"/>
    <col min="14082" max="14082" width="9.125" style="2436" customWidth="1"/>
    <col min="14083" max="14083" width="16.125" style="2436" customWidth="1"/>
    <col min="14084" max="14084" width="70.25" style="2436" customWidth="1"/>
    <col min="14085" max="14085" width="14.25" style="2436" customWidth="1"/>
    <col min="14086" max="14336" width="9" style="2436"/>
    <col min="14337" max="14337" width="10.875" style="2436" customWidth="1"/>
    <col min="14338" max="14338" width="9.125" style="2436" customWidth="1"/>
    <col min="14339" max="14339" width="16.125" style="2436" customWidth="1"/>
    <col min="14340" max="14340" width="70.25" style="2436" customWidth="1"/>
    <col min="14341" max="14341" width="14.25" style="2436" customWidth="1"/>
    <col min="14342" max="14592" width="9" style="2436"/>
    <col min="14593" max="14593" width="10.875" style="2436" customWidth="1"/>
    <col min="14594" max="14594" width="9.125" style="2436" customWidth="1"/>
    <col min="14595" max="14595" width="16.125" style="2436" customWidth="1"/>
    <col min="14596" max="14596" width="70.25" style="2436" customWidth="1"/>
    <col min="14597" max="14597" width="14.25" style="2436" customWidth="1"/>
    <col min="14598" max="14848" width="9" style="2436"/>
    <col min="14849" max="14849" width="10.875" style="2436" customWidth="1"/>
    <col min="14850" max="14850" width="9.125" style="2436" customWidth="1"/>
    <col min="14851" max="14851" width="16.125" style="2436" customWidth="1"/>
    <col min="14852" max="14852" width="70.25" style="2436" customWidth="1"/>
    <col min="14853" max="14853" width="14.25" style="2436" customWidth="1"/>
    <col min="14854" max="15104" width="9" style="2436"/>
    <col min="15105" max="15105" width="10.875" style="2436" customWidth="1"/>
    <col min="15106" max="15106" width="9.125" style="2436" customWidth="1"/>
    <col min="15107" max="15107" width="16.125" style="2436" customWidth="1"/>
    <col min="15108" max="15108" width="70.25" style="2436" customWidth="1"/>
    <col min="15109" max="15109" width="14.25" style="2436" customWidth="1"/>
    <col min="15110" max="15360" width="9" style="2436"/>
    <col min="15361" max="15361" width="10.875" style="2436" customWidth="1"/>
    <col min="15362" max="15362" width="9.125" style="2436" customWidth="1"/>
    <col min="15363" max="15363" width="16.125" style="2436" customWidth="1"/>
    <col min="15364" max="15364" width="70.25" style="2436" customWidth="1"/>
    <col min="15365" max="15365" width="14.25" style="2436" customWidth="1"/>
    <col min="15366" max="15616" width="9" style="2436"/>
    <col min="15617" max="15617" width="10.875" style="2436" customWidth="1"/>
    <col min="15618" max="15618" width="9.125" style="2436" customWidth="1"/>
    <col min="15619" max="15619" width="16.125" style="2436" customWidth="1"/>
    <col min="15620" max="15620" width="70.25" style="2436" customWidth="1"/>
    <col min="15621" max="15621" width="14.25" style="2436" customWidth="1"/>
    <col min="15622" max="15872" width="9" style="2436"/>
    <col min="15873" max="15873" width="10.875" style="2436" customWidth="1"/>
    <col min="15874" max="15874" width="9.125" style="2436" customWidth="1"/>
    <col min="15875" max="15875" width="16.125" style="2436" customWidth="1"/>
    <col min="15876" max="15876" width="70.25" style="2436" customWidth="1"/>
    <col min="15877" max="15877" width="14.25" style="2436" customWidth="1"/>
    <col min="15878" max="16128" width="9" style="2436"/>
    <col min="16129" max="16129" width="10.875" style="2436" customWidth="1"/>
    <col min="16130" max="16130" width="9.125" style="2436" customWidth="1"/>
    <col min="16131" max="16131" width="16.125" style="2436" customWidth="1"/>
    <col min="16132" max="16132" width="70.25" style="2436" customWidth="1"/>
    <col min="16133" max="16133" width="14.25" style="2436" customWidth="1"/>
    <col min="16134" max="16384" width="9" style="2436"/>
  </cols>
  <sheetData>
    <row r="1" spans="1:5" s="2434" customFormat="1" ht="17.25">
      <c r="A1" s="2434" t="s">
        <v>2240</v>
      </c>
    </row>
    <row r="2" spans="1:5" s="2435" customFormat="1" ht="12"/>
    <row r="3" spans="1:5" s="2435" customFormat="1" ht="12">
      <c r="A3" s="2435" t="s">
        <v>2241</v>
      </c>
    </row>
    <row r="4" spans="1:5">
      <c r="B4" s="2437"/>
      <c r="C4" s="2437"/>
      <c r="D4" s="2437"/>
      <c r="E4" s="2438" t="s">
        <v>2242</v>
      </c>
    </row>
    <row r="5" spans="1:5" s="2435" customFormat="1" ht="13.35" customHeight="1">
      <c r="A5" s="3090" t="s">
        <v>2036</v>
      </c>
      <c r="B5" s="3091"/>
      <c r="C5" s="3092"/>
      <c r="D5" s="2439" t="s">
        <v>2243</v>
      </c>
      <c r="E5" s="2439" t="s">
        <v>2244</v>
      </c>
    </row>
    <row r="6" spans="1:5" ht="11.25" customHeight="1">
      <c r="A6" s="3093" t="s">
        <v>2038</v>
      </c>
      <c r="B6" s="3094"/>
      <c r="C6" s="2440"/>
      <c r="D6" s="2441" t="s">
        <v>2245</v>
      </c>
      <c r="E6" s="3099" t="s">
        <v>2246</v>
      </c>
    </row>
    <row r="7" spans="1:5" ht="11.25" customHeight="1">
      <c r="A7" s="3095"/>
      <c r="B7" s="3096"/>
      <c r="C7" s="2442"/>
      <c r="D7" s="2443" t="s">
        <v>2247</v>
      </c>
      <c r="E7" s="3100"/>
    </row>
    <row r="8" spans="1:5" ht="11.25" customHeight="1">
      <c r="A8" s="3095"/>
      <c r="B8" s="3096"/>
      <c r="C8" s="2442"/>
      <c r="D8" s="2443" t="s">
        <v>2248</v>
      </c>
      <c r="E8" s="3100"/>
    </row>
    <row r="9" spans="1:5" ht="11.25" customHeight="1">
      <c r="A9" s="3095"/>
      <c r="B9" s="3096"/>
      <c r="C9" s="2442"/>
      <c r="D9" s="2443" t="s">
        <v>2249</v>
      </c>
      <c r="E9" s="3100"/>
    </row>
    <row r="10" spans="1:5" ht="11.25" customHeight="1">
      <c r="A10" s="3097"/>
      <c r="B10" s="3098"/>
      <c r="C10" s="2444"/>
      <c r="D10" s="2445" t="s">
        <v>2250</v>
      </c>
      <c r="E10" s="3100"/>
    </row>
    <row r="11" spans="1:5" ht="11.25" customHeight="1">
      <c r="A11" s="3101" t="s">
        <v>2251</v>
      </c>
      <c r="B11" s="3103" t="s">
        <v>2098</v>
      </c>
      <c r="C11" s="3105" t="s">
        <v>2099</v>
      </c>
      <c r="D11" s="2421" t="s">
        <v>2100</v>
      </c>
      <c r="E11" s="3100"/>
    </row>
    <row r="12" spans="1:5" ht="11.25" customHeight="1">
      <c r="A12" s="3102"/>
      <c r="B12" s="3104"/>
      <c r="C12" s="3106"/>
      <c r="D12" s="2416"/>
      <c r="E12" s="3100"/>
    </row>
    <row r="13" spans="1:5" ht="11.25" customHeight="1">
      <c r="A13" s="3102"/>
      <c r="B13" s="3104"/>
      <c r="C13" s="3103" t="s">
        <v>2101</v>
      </c>
      <c r="D13" s="2421" t="s">
        <v>2102</v>
      </c>
      <c r="E13" s="3100"/>
    </row>
    <row r="14" spans="1:5" ht="11.25" customHeight="1">
      <c r="A14" s="3102"/>
      <c r="B14" s="3104"/>
      <c r="C14" s="3103"/>
      <c r="D14" s="2422" t="s">
        <v>2103</v>
      </c>
      <c r="E14" s="3100"/>
    </row>
    <row r="15" spans="1:5" ht="11.25" customHeight="1">
      <c r="A15" s="3102"/>
      <c r="B15" s="3104"/>
      <c r="C15" s="3106"/>
      <c r="D15" s="2413" t="s">
        <v>2104</v>
      </c>
      <c r="E15" s="3100"/>
    </row>
    <row r="16" spans="1:5" ht="11.25" customHeight="1">
      <c r="A16" s="3102"/>
      <c r="B16" s="3104"/>
      <c r="C16" s="3106"/>
      <c r="D16" s="2413" t="s">
        <v>2105</v>
      </c>
      <c r="E16" s="3100"/>
    </row>
    <row r="17" spans="1:5" ht="11.25" customHeight="1">
      <c r="A17" s="3102"/>
      <c r="B17" s="3104"/>
      <c r="C17" s="3106"/>
      <c r="D17" s="2422" t="s">
        <v>2106</v>
      </c>
      <c r="E17" s="3100"/>
    </row>
    <row r="18" spans="1:5" ht="11.25" customHeight="1">
      <c r="A18" s="3102"/>
      <c r="B18" s="3104"/>
      <c r="C18" s="3106"/>
      <c r="D18" s="2416"/>
      <c r="E18" s="3100"/>
    </row>
    <row r="19" spans="1:5" ht="11.25" customHeight="1">
      <c r="A19" s="3102"/>
      <c r="B19" s="3104"/>
      <c r="C19" s="3105" t="s">
        <v>2107</v>
      </c>
      <c r="D19" s="2421" t="s">
        <v>2108</v>
      </c>
      <c r="E19" s="3100"/>
    </row>
    <row r="20" spans="1:5" ht="11.25" customHeight="1">
      <c r="A20" s="3102"/>
      <c r="B20" s="3104"/>
      <c r="C20" s="3105"/>
      <c r="D20" s="2413" t="s">
        <v>2109</v>
      </c>
      <c r="E20" s="3100"/>
    </row>
    <row r="21" spans="1:5" ht="11.25" customHeight="1">
      <c r="A21" s="3102"/>
      <c r="B21" s="3104"/>
      <c r="C21" s="3107"/>
      <c r="D21" s="2413" t="s">
        <v>2110</v>
      </c>
      <c r="E21" s="3100"/>
    </row>
    <row r="22" spans="1:5" ht="11.25" customHeight="1">
      <c r="A22" s="3102"/>
      <c r="B22" s="3104"/>
      <c r="C22" s="3107"/>
      <c r="D22" s="2413" t="s">
        <v>2111</v>
      </c>
      <c r="E22" s="3100"/>
    </row>
    <row r="23" spans="1:5" ht="11.25" customHeight="1">
      <c r="A23" s="3102"/>
      <c r="B23" s="3104"/>
      <c r="C23" s="3107"/>
      <c r="D23" s="2416"/>
      <c r="E23" s="3100"/>
    </row>
    <row r="24" spans="1:5" ht="11.25" customHeight="1">
      <c r="A24" s="3102"/>
      <c r="B24" s="3104"/>
      <c r="C24" s="3105" t="s">
        <v>2112</v>
      </c>
      <c r="D24" s="2421" t="s">
        <v>2113</v>
      </c>
      <c r="E24" s="3100"/>
    </row>
    <row r="25" spans="1:5" ht="11.25" customHeight="1">
      <c r="A25" s="3102"/>
      <c r="B25" s="3104"/>
      <c r="C25" s="3107"/>
      <c r="D25" s="2413" t="s">
        <v>2114</v>
      </c>
      <c r="E25" s="3100"/>
    </row>
    <row r="26" spans="1:5" ht="11.25" customHeight="1">
      <c r="A26" s="3102"/>
      <c r="B26" s="3104"/>
      <c r="C26" s="3107"/>
      <c r="D26" s="2413" t="s">
        <v>2115</v>
      </c>
      <c r="E26" s="3100"/>
    </row>
    <row r="27" spans="1:5" ht="11.25" customHeight="1">
      <c r="A27" s="3102"/>
      <c r="B27" s="3104"/>
      <c r="C27" s="3107"/>
      <c r="D27" s="2413" t="s">
        <v>2116</v>
      </c>
      <c r="E27" s="3100"/>
    </row>
    <row r="28" spans="1:5" ht="11.25" customHeight="1">
      <c r="A28" s="3102"/>
      <c r="B28" s="3104"/>
      <c r="C28" s="3107"/>
      <c r="D28" s="2413" t="s">
        <v>2117</v>
      </c>
      <c r="E28" s="3100"/>
    </row>
    <row r="29" spans="1:5" ht="11.25" customHeight="1">
      <c r="A29" s="3102"/>
      <c r="B29" s="3104"/>
      <c r="C29" s="3107"/>
      <c r="D29" s="2413" t="s">
        <v>2118</v>
      </c>
      <c r="E29" s="3100"/>
    </row>
    <row r="30" spans="1:5" ht="11.25" customHeight="1">
      <c r="A30" s="3102"/>
      <c r="B30" s="3104"/>
      <c r="C30" s="3107"/>
      <c r="D30" s="2413" t="s">
        <v>2119</v>
      </c>
      <c r="E30" s="3100"/>
    </row>
    <row r="31" spans="1:5" ht="11.25" customHeight="1">
      <c r="A31" s="3102"/>
      <c r="B31" s="3104"/>
      <c r="C31" s="3107"/>
      <c r="D31" s="2422" t="s">
        <v>2120</v>
      </c>
      <c r="E31" s="3100"/>
    </row>
    <row r="32" spans="1:5" ht="11.25" customHeight="1">
      <c r="A32" s="3102"/>
      <c r="B32" s="3104"/>
      <c r="C32" s="3107"/>
      <c r="D32" s="2416"/>
      <c r="E32" s="3100"/>
    </row>
    <row r="33" spans="1:9" ht="11.25" customHeight="1">
      <c r="A33" s="3102"/>
      <c r="B33" s="3104"/>
      <c r="C33" s="3105" t="s">
        <v>2121</v>
      </c>
      <c r="D33" s="2421" t="s">
        <v>2122</v>
      </c>
      <c r="E33" s="3100"/>
    </row>
    <row r="34" spans="1:9" ht="11.25" customHeight="1">
      <c r="A34" s="3102"/>
      <c r="B34" s="3104"/>
      <c r="C34" s="3107"/>
      <c r="D34" s="2413" t="s">
        <v>2123</v>
      </c>
      <c r="E34" s="3100"/>
    </row>
    <row r="35" spans="1:9" ht="11.25" customHeight="1">
      <c r="A35" s="3102"/>
      <c r="B35" s="3104"/>
      <c r="C35" s="3107"/>
      <c r="D35" s="2413"/>
      <c r="E35" s="3100"/>
    </row>
    <row r="36" spans="1:9" ht="11.25" customHeight="1">
      <c r="A36" s="3102"/>
      <c r="B36" s="3104"/>
      <c r="C36" s="3107"/>
      <c r="D36" s="2416"/>
      <c r="E36" s="3100"/>
    </row>
    <row r="37" spans="1:9" ht="11.25" customHeight="1">
      <c r="A37" s="3102"/>
      <c r="B37" s="3104"/>
      <c r="C37" s="3105" t="s">
        <v>2124</v>
      </c>
      <c r="D37" s="2421" t="s">
        <v>2125</v>
      </c>
      <c r="E37" s="3100"/>
    </row>
    <row r="38" spans="1:9" ht="11.25" customHeight="1">
      <c r="A38" s="3102"/>
      <c r="B38" s="3104"/>
      <c r="C38" s="3107"/>
      <c r="D38" s="2413" t="s">
        <v>2126</v>
      </c>
      <c r="E38" s="3100"/>
    </row>
    <row r="39" spans="1:9" ht="11.25" customHeight="1">
      <c r="A39" s="3102"/>
      <c r="B39" s="3104"/>
      <c r="C39" s="3107"/>
      <c r="D39" s="2413" t="s">
        <v>2127</v>
      </c>
      <c r="E39" s="3100"/>
      <c r="G39" s="2446"/>
      <c r="H39" s="2446"/>
      <c r="I39" s="2446"/>
    </row>
    <row r="40" spans="1:9" ht="11.25" customHeight="1">
      <c r="A40" s="3102"/>
      <c r="B40" s="3104"/>
      <c r="C40" s="3107"/>
      <c r="D40" s="2416"/>
      <c r="E40" s="3100"/>
      <c r="G40" s="2446"/>
      <c r="H40" s="2446"/>
      <c r="I40" s="2446"/>
    </row>
    <row r="41" spans="1:9" s="2447" customFormat="1" ht="11.25" customHeight="1">
      <c r="A41" s="3102"/>
      <c r="B41" s="3105" t="s">
        <v>2128</v>
      </c>
      <c r="C41" s="3105" t="s">
        <v>2252</v>
      </c>
      <c r="D41" s="3069" t="s">
        <v>2253</v>
      </c>
      <c r="E41" s="3100"/>
      <c r="G41" s="2446"/>
      <c r="H41" s="2446"/>
      <c r="I41" s="2446"/>
    </row>
    <row r="42" spans="1:9" s="2447" customFormat="1" ht="11.25" customHeight="1">
      <c r="A42" s="3102"/>
      <c r="B42" s="3105"/>
      <c r="C42" s="3105"/>
      <c r="D42" s="3070"/>
      <c r="E42" s="3100"/>
      <c r="G42" s="2446"/>
      <c r="H42" s="2446"/>
      <c r="I42" s="2446"/>
    </row>
    <row r="43" spans="1:9" s="2447" customFormat="1" ht="11.25" customHeight="1">
      <c r="A43" s="3102"/>
      <c r="B43" s="3105"/>
      <c r="C43" s="3105"/>
      <c r="D43" s="3070"/>
      <c r="E43" s="3100"/>
      <c r="G43" s="2446"/>
      <c r="H43" s="2446"/>
      <c r="I43" s="2446"/>
    </row>
    <row r="44" spans="1:9" s="2447" customFormat="1" ht="11.25" customHeight="1">
      <c r="A44" s="3102"/>
      <c r="B44" s="3105"/>
      <c r="C44" s="3105"/>
      <c r="D44" s="3070" t="s">
        <v>2254</v>
      </c>
      <c r="E44" s="3100"/>
      <c r="G44" s="2446"/>
      <c r="H44" s="2446"/>
      <c r="I44" s="2446"/>
    </row>
    <row r="45" spans="1:9" s="2447" customFormat="1" ht="11.25" customHeight="1">
      <c r="A45" s="3102"/>
      <c r="B45" s="3105"/>
      <c r="C45" s="3107"/>
      <c r="D45" s="3070"/>
      <c r="E45" s="3100"/>
      <c r="G45" s="2446"/>
      <c r="H45" s="2446"/>
      <c r="I45" s="2446"/>
    </row>
    <row r="46" spans="1:9" s="2447" customFormat="1" ht="11.25" customHeight="1">
      <c r="A46" s="3102"/>
      <c r="B46" s="3105"/>
      <c r="C46" s="3107"/>
      <c r="D46" s="2413" t="s">
        <v>2136</v>
      </c>
      <c r="E46" s="3100"/>
      <c r="G46" s="2446"/>
      <c r="H46" s="2446"/>
      <c r="I46" s="2446"/>
    </row>
    <row r="47" spans="1:9" s="2447" customFormat="1" ht="11.25" customHeight="1">
      <c r="A47" s="3102"/>
      <c r="B47" s="3105"/>
      <c r="C47" s="3107"/>
      <c r="D47" s="3070" t="s">
        <v>2255</v>
      </c>
      <c r="E47" s="3100"/>
      <c r="G47" s="2446"/>
      <c r="H47" s="2446"/>
      <c r="I47" s="2446"/>
    </row>
    <row r="48" spans="1:9" s="2447" customFormat="1" ht="11.25" customHeight="1">
      <c r="A48" s="3102"/>
      <c r="B48" s="3105"/>
      <c r="C48" s="3107"/>
      <c r="D48" s="3070"/>
      <c r="E48" s="3100"/>
      <c r="G48" s="2446"/>
      <c r="H48" s="2446"/>
      <c r="I48" s="2446"/>
    </row>
    <row r="49" spans="1:9" s="2447" customFormat="1" ht="11.25" customHeight="1">
      <c r="A49" s="3102"/>
      <c r="B49" s="3105"/>
      <c r="C49" s="3107"/>
      <c r="D49" s="3070" t="s">
        <v>2256</v>
      </c>
      <c r="E49" s="3100"/>
      <c r="G49" s="2446"/>
      <c r="H49" s="2446"/>
      <c r="I49" s="2446"/>
    </row>
    <row r="50" spans="1:9" s="2447" customFormat="1" ht="11.25" customHeight="1">
      <c r="A50" s="3102"/>
      <c r="B50" s="3105"/>
      <c r="C50" s="3107"/>
      <c r="D50" s="3070"/>
      <c r="E50" s="3100"/>
      <c r="G50" s="2446"/>
      <c r="H50" s="2446"/>
      <c r="I50" s="2446"/>
    </row>
    <row r="51" spans="1:9" s="2447" customFormat="1" ht="11.25" customHeight="1">
      <c r="A51" s="3102"/>
      <c r="B51" s="3105"/>
      <c r="C51" s="3107"/>
      <c r="D51" s="3070"/>
      <c r="E51" s="3100"/>
      <c r="G51" s="2446"/>
      <c r="H51" s="2446"/>
      <c r="I51" s="2446"/>
    </row>
    <row r="52" spans="1:9" s="2447" customFormat="1" ht="11.25" customHeight="1">
      <c r="A52" s="3102"/>
      <c r="B52" s="3105"/>
      <c r="C52" s="3107"/>
      <c r="D52" s="2413" t="s">
        <v>2257</v>
      </c>
      <c r="E52" s="3100"/>
      <c r="G52" s="2446"/>
      <c r="H52" s="2446"/>
      <c r="I52" s="2446"/>
    </row>
    <row r="53" spans="1:9" s="2447" customFormat="1" ht="11.25" customHeight="1">
      <c r="A53" s="3102"/>
      <c r="B53" s="3105"/>
      <c r="C53" s="3107"/>
      <c r="D53" s="2413" t="s">
        <v>2258</v>
      </c>
      <c r="E53" s="3100"/>
    </row>
    <row r="54" spans="1:9" s="2447" customFormat="1" ht="11.25" customHeight="1">
      <c r="A54" s="3102"/>
      <c r="B54" s="3105"/>
      <c r="C54" s="3107"/>
      <c r="D54" s="2413" t="s">
        <v>2259</v>
      </c>
      <c r="E54" s="3100"/>
    </row>
    <row r="55" spans="1:9" s="2447" customFormat="1" ht="11.25" customHeight="1">
      <c r="A55" s="3102"/>
      <c r="B55" s="3105"/>
      <c r="C55" s="3107"/>
      <c r="D55" s="2413" t="s">
        <v>2260</v>
      </c>
      <c r="E55" s="3100"/>
    </row>
    <row r="56" spans="1:9" s="2447" customFormat="1" ht="11.25" customHeight="1">
      <c r="A56" s="3102"/>
      <c r="B56" s="3105"/>
      <c r="C56" s="3107"/>
      <c r="D56" s="2413" t="s">
        <v>2147</v>
      </c>
      <c r="E56" s="3100"/>
    </row>
    <row r="57" spans="1:9" s="2447" customFormat="1" ht="11.25" customHeight="1">
      <c r="A57" s="3102"/>
      <c r="B57" s="3105"/>
      <c r="C57" s="3105" t="s">
        <v>2261</v>
      </c>
      <c r="D57" s="3069" t="s">
        <v>2262</v>
      </c>
      <c r="E57" s="3100"/>
    </row>
    <row r="58" spans="1:9" s="2447" customFormat="1" ht="11.25" customHeight="1">
      <c r="A58" s="3102"/>
      <c r="B58" s="3105"/>
      <c r="C58" s="3107"/>
      <c r="D58" s="3070"/>
      <c r="E58" s="3100"/>
    </row>
    <row r="59" spans="1:9" s="2447" customFormat="1" ht="11.25" customHeight="1">
      <c r="A59" s="3102"/>
      <c r="B59" s="3105"/>
      <c r="C59" s="3107"/>
      <c r="D59" s="2413" t="s">
        <v>2263</v>
      </c>
      <c r="E59" s="3100"/>
    </row>
    <row r="60" spans="1:9" s="2447" customFormat="1" ht="11.25" customHeight="1">
      <c r="A60" s="3102"/>
      <c r="B60" s="3105"/>
      <c r="C60" s="3107"/>
      <c r="D60" s="2413" t="s">
        <v>2264</v>
      </c>
      <c r="E60" s="3100"/>
    </row>
    <row r="61" spans="1:9" s="2447" customFormat="1" ht="11.25" customHeight="1">
      <c r="A61" s="3102"/>
      <c r="B61" s="3105"/>
      <c r="C61" s="3107"/>
      <c r="D61" s="2413" t="s">
        <v>2265</v>
      </c>
      <c r="E61" s="3100"/>
    </row>
    <row r="62" spans="1:9" s="2447" customFormat="1" ht="11.25" customHeight="1">
      <c r="A62" s="3102"/>
      <c r="B62" s="3105"/>
      <c r="C62" s="3107"/>
      <c r="D62" s="2416" t="s">
        <v>2155</v>
      </c>
      <c r="E62" s="3100"/>
    </row>
    <row r="63" spans="1:9" s="2447" customFormat="1" ht="11.25" customHeight="1">
      <c r="A63" s="3102"/>
      <c r="B63" s="3105" t="s">
        <v>2156</v>
      </c>
      <c r="C63" s="2421" t="s">
        <v>2266</v>
      </c>
      <c r="D63" s="2413" t="s">
        <v>2267</v>
      </c>
      <c r="E63" s="3100"/>
    </row>
    <row r="64" spans="1:9" s="2447" customFormat="1" ht="11.25" customHeight="1">
      <c r="A64" s="3102"/>
      <c r="B64" s="3104"/>
      <c r="C64" s="2448"/>
      <c r="D64" s="2413" t="s">
        <v>2268</v>
      </c>
      <c r="E64" s="3100"/>
    </row>
    <row r="65" spans="1:5" s="2447" customFormat="1" ht="11.25" customHeight="1">
      <c r="A65" s="3102"/>
      <c r="B65" s="3104"/>
      <c r="C65" s="2448"/>
      <c r="D65" s="2413" t="s">
        <v>2160</v>
      </c>
      <c r="E65" s="3100"/>
    </row>
    <row r="66" spans="1:5" s="2447" customFormat="1" ht="11.25" customHeight="1">
      <c r="A66" s="3102"/>
      <c r="B66" s="3104"/>
      <c r="C66" s="2448"/>
      <c r="D66" s="2413" t="s">
        <v>2161</v>
      </c>
      <c r="E66" s="3100"/>
    </row>
    <row r="67" spans="1:5" s="2447" customFormat="1" ht="11.25" customHeight="1">
      <c r="A67" s="3102"/>
      <c r="B67" s="3104"/>
      <c r="C67" s="2448"/>
      <c r="D67" s="2413" t="s">
        <v>2162</v>
      </c>
      <c r="E67" s="3100"/>
    </row>
    <row r="68" spans="1:5" s="2447" customFormat="1" ht="11.25" customHeight="1">
      <c r="A68" s="3102"/>
      <c r="B68" s="3104"/>
      <c r="C68" s="2448"/>
      <c r="D68" s="2413" t="s">
        <v>2269</v>
      </c>
      <c r="E68" s="3100"/>
    </row>
    <row r="69" spans="1:5" s="2447" customFormat="1" ht="11.25" customHeight="1">
      <c r="A69" s="3102"/>
      <c r="B69" s="3104"/>
      <c r="C69" s="2448"/>
      <c r="D69" s="2413" t="s">
        <v>2270</v>
      </c>
      <c r="E69" s="3100"/>
    </row>
    <row r="70" spans="1:5" s="2447" customFormat="1" ht="11.25" customHeight="1">
      <c r="A70" s="3102"/>
      <c r="B70" s="3104"/>
      <c r="C70" s="2448"/>
      <c r="D70" s="2413" t="s">
        <v>2271</v>
      </c>
      <c r="E70" s="3100"/>
    </row>
    <row r="71" spans="1:5" s="2447" customFormat="1" ht="11.25" customHeight="1">
      <c r="A71" s="3102"/>
      <c r="B71" s="3104"/>
      <c r="C71" s="2448"/>
      <c r="D71" s="2413" t="s">
        <v>2167</v>
      </c>
      <c r="E71" s="3100"/>
    </row>
    <row r="72" spans="1:5" s="2447" customFormat="1" ht="11.25" customHeight="1">
      <c r="A72" s="3102"/>
      <c r="B72" s="3104"/>
      <c r="C72" s="2448"/>
      <c r="D72" s="2413" t="s">
        <v>2272</v>
      </c>
      <c r="E72" s="3100"/>
    </row>
    <row r="73" spans="1:5" s="2447" customFormat="1" ht="11.25" customHeight="1">
      <c r="A73" s="3102"/>
      <c r="B73" s="3104"/>
      <c r="C73" s="2448"/>
      <c r="D73" s="2413" t="s">
        <v>2273</v>
      </c>
      <c r="E73" s="3100"/>
    </row>
    <row r="74" spans="1:5" s="2447" customFormat="1" ht="11.25" customHeight="1">
      <c r="A74" s="3102"/>
      <c r="B74" s="3104"/>
      <c r="C74" s="2448"/>
      <c r="D74" s="2413" t="s">
        <v>2274</v>
      </c>
      <c r="E74" s="3100"/>
    </row>
    <row r="75" spans="1:5" s="2447" customFormat="1" ht="11.25" customHeight="1">
      <c r="A75" s="3102"/>
      <c r="B75" s="3104"/>
      <c r="C75" s="2448"/>
      <c r="D75" s="2413" t="s">
        <v>2172</v>
      </c>
      <c r="E75" s="3100"/>
    </row>
    <row r="76" spans="1:5" s="2447" customFormat="1" ht="11.25" customHeight="1">
      <c r="A76" s="3102"/>
      <c r="B76" s="3104"/>
      <c r="C76" s="2448"/>
      <c r="D76" s="2413" t="s">
        <v>2173</v>
      </c>
      <c r="E76" s="3100"/>
    </row>
    <row r="77" spans="1:5" s="2447" customFormat="1" ht="11.25" customHeight="1">
      <c r="A77" s="3102"/>
      <c r="B77" s="3104"/>
      <c r="C77" s="2448"/>
      <c r="D77" s="2413" t="s">
        <v>2174</v>
      </c>
      <c r="E77" s="3100"/>
    </row>
    <row r="78" spans="1:5" s="2447" customFormat="1" ht="11.25" customHeight="1">
      <c r="A78" s="3102"/>
      <c r="B78" s="3104"/>
      <c r="C78" s="2448"/>
      <c r="D78" s="2413" t="s">
        <v>2275</v>
      </c>
      <c r="E78" s="3100"/>
    </row>
    <row r="79" spans="1:5" s="2447" customFormat="1" ht="11.25" customHeight="1">
      <c r="A79" s="3102"/>
      <c r="B79" s="3104"/>
      <c r="C79" s="2448"/>
      <c r="D79" s="2413" t="s">
        <v>2276</v>
      </c>
      <c r="E79" s="3100"/>
    </row>
    <row r="80" spans="1:5" s="2447" customFormat="1" ht="11.25" customHeight="1">
      <c r="A80" s="3102"/>
      <c r="B80" s="3104"/>
      <c r="C80" s="2448"/>
      <c r="D80" s="2413" t="s">
        <v>2177</v>
      </c>
      <c r="E80" s="3100"/>
    </row>
    <row r="81" spans="1:5" s="2447" customFormat="1" ht="11.25" customHeight="1">
      <c r="A81" s="3102"/>
      <c r="B81" s="3104"/>
      <c r="C81" s="2448"/>
      <c r="D81" s="2413" t="s">
        <v>2178</v>
      </c>
      <c r="E81" s="3100"/>
    </row>
    <row r="82" spans="1:5" s="2447" customFormat="1" ht="11.25" customHeight="1">
      <c r="A82" s="3102"/>
      <c r="B82" s="3104"/>
      <c r="C82" s="2448"/>
      <c r="D82" s="2413" t="s">
        <v>2179</v>
      </c>
      <c r="E82" s="3100"/>
    </row>
    <row r="83" spans="1:5" s="2447" customFormat="1" ht="11.25" customHeight="1">
      <c r="A83" s="3102"/>
      <c r="B83" s="3104"/>
      <c r="C83" s="2448"/>
      <c r="D83" s="2413" t="s">
        <v>2180</v>
      </c>
      <c r="E83" s="3100"/>
    </row>
    <row r="84" spans="1:5" s="2447" customFormat="1" ht="11.25" customHeight="1">
      <c r="A84" s="3102"/>
      <c r="B84" s="3104"/>
      <c r="C84" s="2448"/>
      <c r="D84" s="2413" t="s">
        <v>2277</v>
      </c>
      <c r="E84" s="3100"/>
    </row>
    <row r="85" spans="1:5" s="2447" customFormat="1" ht="11.25" customHeight="1">
      <c r="A85" s="3102"/>
      <c r="B85" s="3104"/>
      <c r="C85" s="2448"/>
      <c r="D85" s="2413" t="s">
        <v>2278</v>
      </c>
      <c r="E85" s="3100"/>
    </row>
    <row r="86" spans="1:5" s="2447" customFormat="1" ht="11.25" customHeight="1">
      <c r="A86" s="3102"/>
      <c r="B86" s="3104"/>
      <c r="C86" s="2448"/>
      <c r="D86" s="2443" t="s">
        <v>2183</v>
      </c>
      <c r="E86" s="3100"/>
    </row>
    <row r="87" spans="1:5" s="2447" customFormat="1" ht="11.25" customHeight="1">
      <c r="A87" s="3102"/>
      <c r="B87" s="3104"/>
      <c r="C87" s="2448"/>
      <c r="D87" s="2443" t="s">
        <v>2279</v>
      </c>
      <c r="E87" s="3100"/>
    </row>
    <row r="88" spans="1:5" s="2447" customFormat="1" ht="11.25" customHeight="1">
      <c r="A88" s="3102"/>
      <c r="B88" s="3104"/>
      <c r="C88" s="2448"/>
      <c r="D88" s="2443" t="s">
        <v>2186</v>
      </c>
      <c r="E88" s="3100"/>
    </row>
    <row r="89" spans="1:5" s="2447" customFormat="1" ht="11.25" customHeight="1">
      <c r="A89" s="3102"/>
      <c r="B89" s="3104"/>
      <c r="C89" s="2448"/>
      <c r="D89" s="2413" t="s">
        <v>2187</v>
      </c>
      <c r="E89" s="3100"/>
    </row>
    <row r="90" spans="1:5" s="2447" customFormat="1" ht="11.25" customHeight="1">
      <c r="A90" s="3102"/>
      <c r="B90" s="3104"/>
      <c r="C90" s="2448"/>
      <c r="D90" s="2413" t="s">
        <v>2188</v>
      </c>
      <c r="E90" s="3100"/>
    </row>
    <row r="91" spans="1:5" s="2447" customFormat="1" ht="11.25" customHeight="1">
      <c r="A91" s="3102"/>
      <c r="B91" s="3104"/>
      <c r="C91" s="2448"/>
      <c r="D91" s="2413" t="s">
        <v>2280</v>
      </c>
      <c r="E91" s="3100"/>
    </row>
    <row r="92" spans="1:5" s="2447" customFormat="1" ht="11.25" customHeight="1">
      <c r="A92" s="3102"/>
      <c r="B92" s="3104"/>
      <c r="C92" s="2448"/>
      <c r="D92" s="2413" t="s">
        <v>2281</v>
      </c>
      <c r="E92" s="3100"/>
    </row>
    <row r="93" spans="1:5" s="2447" customFormat="1" ht="11.25" customHeight="1">
      <c r="A93" s="3102"/>
      <c r="B93" s="3104"/>
      <c r="C93" s="2448"/>
      <c r="D93" s="2413" t="s">
        <v>2191</v>
      </c>
      <c r="E93" s="3100"/>
    </row>
    <row r="94" spans="1:5" s="2447" customFormat="1" ht="11.25" customHeight="1">
      <c r="A94" s="3102"/>
      <c r="B94" s="3104"/>
      <c r="C94" s="2448"/>
      <c r="D94" s="2413" t="s">
        <v>2192</v>
      </c>
      <c r="E94" s="3100"/>
    </row>
    <row r="95" spans="1:5" s="2447" customFormat="1" ht="11.25" customHeight="1">
      <c r="A95" s="3102"/>
      <c r="B95" s="3104"/>
      <c r="C95" s="2448"/>
      <c r="D95" s="2413" t="s">
        <v>2193</v>
      </c>
      <c r="E95" s="3100"/>
    </row>
    <row r="96" spans="1:5" s="2447" customFormat="1" ht="11.25" customHeight="1">
      <c r="A96" s="3102"/>
      <c r="B96" s="3104"/>
      <c r="C96" s="2449"/>
      <c r="D96" s="2416" t="s">
        <v>2194</v>
      </c>
      <c r="E96" s="3100"/>
    </row>
    <row r="97" spans="1:5" s="2435" customFormat="1" ht="13.35" customHeight="1">
      <c r="A97" s="3090" t="s">
        <v>2036</v>
      </c>
      <c r="B97" s="3091"/>
      <c r="C97" s="3092"/>
      <c r="D97" s="2439" t="s">
        <v>2243</v>
      </c>
      <c r="E97" s="2439" t="s">
        <v>2244</v>
      </c>
    </row>
    <row r="98" spans="1:5" s="2447" customFormat="1" ht="11.25" customHeight="1">
      <c r="A98" s="3108" t="s">
        <v>2251</v>
      </c>
      <c r="B98" s="3069" t="s">
        <v>2156</v>
      </c>
      <c r="C98" s="2413" t="s">
        <v>2266</v>
      </c>
      <c r="D98" s="2413" t="s">
        <v>2195</v>
      </c>
      <c r="E98" s="3112" t="s">
        <v>2282</v>
      </c>
    </row>
    <row r="99" spans="1:5" s="2447" customFormat="1" ht="11.25" customHeight="1">
      <c r="A99" s="3109"/>
      <c r="B99" s="3111"/>
      <c r="C99" s="2448"/>
      <c r="D99" s="2443" t="s">
        <v>2183</v>
      </c>
      <c r="E99" s="3113"/>
    </row>
    <row r="100" spans="1:5" s="2447" customFormat="1" ht="11.25" customHeight="1">
      <c r="A100" s="3109"/>
      <c r="B100" s="3111"/>
      <c r="C100" s="2448"/>
      <c r="D100" s="2443" t="s">
        <v>2283</v>
      </c>
      <c r="E100" s="3113"/>
    </row>
    <row r="101" spans="1:5" s="2447" customFormat="1" ht="11.25" customHeight="1">
      <c r="A101" s="3109"/>
      <c r="B101" s="3111"/>
      <c r="C101" s="2448"/>
      <c r="D101" s="2443" t="s">
        <v>2284</v>
      </c>
      <c r="E101" s="3113"/>
    </row>
    <row r="102" spans="1:5" s="2447" customFormat="1" ht="11.25" customHeight="1">
      <c r="A102" s="3109"/>
      <c r="B102" s="3111"/>
      <c r="C102" s="2448"/>
      <c r="D102" s="2443" t="s">
        <v>2186</v>
      </c>
      <c r="E102" s="3113"/>
    </row>
    <row r="103" spans="1:5" s="2447" customFormat="1" ht="11.25" customHeight="1">
      <c r="A103" s="3109"/>
      <c r="B103" s="3111"/>
      <c r="C103" s="2448"/>
      <c r="D103" s="2413" t="s">
        <v>2196</v>
      </c>
      <c r="E103" s="3113"/>
    </row>
    <row r="104" spans="1:5" s="2447" customFormat="1" ht="11.25" customHeight="1">
      <c r="A104" s="3109"/>
      <c r="B104" s="3111"/>
      <c r="C104" s="2448"/>
      <c r="D104" s="2413"/>
      <c r="E104" s="3113"/>
    </row>
    <row r="105" spans="1:5" s="2447" customFormat="1" ht="11.25" customHeight="1">
      <c r="A105" s="3109"/>
      <c r="B105" s="3111"/>
      <c r="C105" s="2421" t="s">
        <v>2285</v>
      </c>
      <c r="D105" s="2421" t="s">
        <v>2286</v>
      </c>
      <c r="E105" s="3113"/>
    </row>
    <row r="106" spans="1:5" s="2447" customFormat="1" ht="11.25" customHeight="1">
      <c r="A106" s="3109"/>
      <c r="B106" s="3111"/>
      <c r="C106" s="2413"/>
      <c r="D106" s="2413" t="s">
        <v>2287</v>
      </c>
      <c r="E106" s="3113"/>
    </row>
    <row r="107" spans="1:5" s="2447" customFormat="1" ht="11.25" customHeight="1">
      <c r="A107" s="3109"/>
      <c r="B107" s="2413"/>
      <c r="C107" s="2413"/>
      <c r="D107" s="2413" t="s">
        <v>2288</v>
      </c>
      <c r="E107" s="3113"/>
    </row>
    <row r="108" spans="1:5" s="2447" customFormat="1" ht="11.25" customHeight="1">
      <c r="A108" s="3109"/>
      <c r="B108" s="2413"/>
      <c r="C108" s="2413"/>
      <c r="D108" s="2413" t="s">
        <v>2160</v>
      </c>
      <c r="E108" s="3113"/>
    </row>
    <row r="109" spans="1:5" s="2447" customFormat="1" ht="11.25" customHeight="1">
      <c r="A109" s="3109"/>
      <c r="B109" s="2413"/>
      <c r="C109" s="2413"/>
      <c r="D109" s="2413" t="s">
        <v>2201</v>
      </c>
      <c r="E109" s="3113"/>
    </row>
    <row r="110" spans="1:5" s="2447" customFormat="1" ht="11.25" customHeight="1">
      <c r="A110" s="3109"/>
      <c r="B110" s="2413"/>
      <c r="C110" s="2413"/>
      <c r="D110" s="2413" t="s">
        <v>2202</v>
      </c>
      <c r="E110" s="3113"/>
    </row>
    <row r="111" spans="1:5" s="2447" customFormat="1" ht="11.25" customHeight="1">
      <c r="A111" s="3109"/>
      <c r="B111" s="2413"/>
      <c r="C111" s="2413"/>
      <c r="D111" s="2413" t="s">
        <v>2203</v>
      </c>
      <c r="E111" s="3113"/>
    </row>
    <row r="112" spans="1:5" s="2447" customFormat="1" ht="11.25" customHeight="1">
      <c r="A112" s="3109"/>
      <c r="B112" s="2413"/>
      <c r="C112" s="2413"/>
      <c r="D112" s="2413" t="s">
        <v>2289</v>
      </c>
      <c r="E112" s="3113"/>
    </row>
    <row r="113" spans="1:5" s="2447" customFormat="1" ht="11.25" customHeight="1">
      <c r="A113" s="3109"/>
      <c r="B113" s="2413"/>
      <c r="C113" s="2413"/>
      <c r="D113" s="2413" t="s">
        <v>2207</v>
      </c>
      <c r="E113" s="3113"/>
    </row>
    <row r="114" spans="1:5" s="2447" customFormat="1" ht="11.25" customHeight="1">
      <c r="A114" s="3109"/>
      <c r="B114" s="2413"/>
      <c r="C114" s="2413"/>
      <c r="D114" s="2413" t="s">
        <v>2208</v>
      </c>
      <c r="E114" s="3113"/>
    </row>
    <row r="115" spans="1:5" s="2447" customFormat="1" ht="11.25" customHeight="1">
      <c r="A115" s="3109"/>
      <c r="B115" s="2413"/>
      <c r="C115" s="2413"/>
      <c r="D115" s="2413" t="s">
        <v>2209</v>
      </c>
      <c r="E115" s="3113"/>
    </row>
    <row r="116" spans="1:5" s="2447" customFormat="1" ht="11.25" customHeight="1">
      <c r="A116" s="3109"/>
      <c r="B116" s="2413"/>
      <c r="C116" s="2413"/>
      <c r="D116" s="2413" t="s">
        <v>2210</v>
      </c>
      <c r="E116" s="3113"/>
    </row>
    <row r="117" spans="1:5" s="2447" customFormat="1" ht="11.25" customHeight="1">
      <c r="A117" s="3109"/>
      <c r="B117" s="2413"/>
      <c r="C117" s="2448"/>
      <c r="D117" s="2413" t="s">
        <v>2211</v>
      </c>
      <c r="E117" s="3113"/>
    </row>
    <row r="118" spans="1:5" s="2447" customFormat="1" ht="11.25" customHeight="1">
      <c r="A118" s="3109"/>
      <c r="B118" s="2413"/>
      <c r="C118" s="2448"/>
      <c r="D118" s="2413" t="s">
        <v>2212</v>
      </c>
      <c r="E118" s="3113"/>
    </row>
    <row r="119" spans="1:5" s="2447" customFormat="1" ht="11.25" customHeight="1">
      <c r="A119" s="3109"/>
      <c r="B119" s="2413"/>
      <c r="C119" s="2448"/>
      <c r="D119" s="2413" t="s">
        <v>2213</v>
      </c>
      <c r="E119" s="3113"/>
    </row>
    <row r="120" spans="1:5" ht="11.25" customHeight="1">
      <c r="A120" s="3109"/>
      <c r="B120" s="2413"/>
      <c r="C120" s="2448"/>
      <c r="D120" s="2450" t="s">
        <v>2290</v>
      </c>
      <c r="E120" s="3113"/>
    </row>
    <row r="121" spans="1:5" ht="11.25" customHeight="1">
      <c r="A121" s="3109"/>
      <c r="B121" s="2413"/>
      <c r="C121" s="2448"/>
      <c r="D121" s="2450" t="s">
        <v>2291</v>
      </c>
      <c r="E121" s="3113"/>
    </row>
    <row r="122" spans="1:5" ht="11.25" customHeight="1">
      <c r="A122" s="3109"/>
      <c r="B122" s="2413"/>
      <c r="C122" s="2449"/>
      <c r="D122" s="2451" t="s">
        <v>2186</v>
      </c>
      <c r="E122" s="3113"/>
    </row>
    <row r="123" spans="1:5" s="2447" customFormat="1" ht="11.25" customHeight="1">
      <c r="A123" s="3109"/>
      <c r="B123" s="2413"/>
      <c r="C123" s="2421" t="s">
        <v>2292</v>
      </c>
      <c r="D123" s="2421" t="s">
        <v>2215</v>
      </c>
      <c r="E123" s="3113"/>
    </row>
    <row r="124" spans="1:5" s="2447" customFormat="1" ht="11.25" customHeight="1">
      <c r="A124" s="3109"/>
      <c r="B124" s="2413"/>
      <c r="C124" s="2413"/>
      <c r="D124" s="2413" t="s">
        <v>2293</v>
      </c>
      <c r="E124" s="3113"/>
    </row>
    <row r="125" spans="1:5" s="2447" customFormat="1" ht="11.25" customHeight="1">
      <c r="A125" s="3109"/>
      <c r="B125" s="2413"/>
      <c r="C125" s="2413"/>
      <c r="D125" s="2413" t="s">
        <v>2294</v>
      </c>
      <c r="E125" s="3113"/>
    </row>
    <row r="126" spans="1:5" s="2447" customFormat="1" ht="11.25" customHeight="1">
      <c r="A126" s="3109"/>
      <c r="B126" s="2413"/>
      <c r="C126" s="2413"/>
      <c r="D126" s="2413" t="s">
        <v>2218</v>
      </c>
      <c r="E126" s="3113"/>
    </row>
    <row r="127" spans="1:5" s="2447" customFormat="1" ht="11.25" customHeight="1">
      <c r="A127" s="3109"/>
      <c r="B127" s="2413"/>
      <c r="C127" s="2413"/>
      <c r="D127" s="2413" t="s">
        <v>2162</v>
      </c>
      <c r="E127" s="3113"/>
    </row>
    <row r="128" spans="1:5" s="2447" customFormat="1" ht="11.25" customHeight="1">
      <c r="A128" s="3109"/>
      <c r="B128" s="2413"/>
      <c r="C128" s="2413"/>
      <c r="D128" s="2413" t="s">
        <v>2269</v>
      </c>
      <c r="E128" s="3113"/>
    </row>
    <row r="129" spans="1:5" s="2447" customFormat="1" ht="11.25" customHeight="1">
      <c r="A129" s="3109"/>
      <c r="B129" s="2413"/>
      <c r="C129" s="2413"/>
      <c r="D129" s="2413" t="s">
        <v>2295</v>
      </c>
      <c r="E129" s="3113"/>
    </row>
    <row r="130" spans="1:5" s="2447" customFormat="1" ht="11.25" customHeight="1">
      <c r="A130" s="3109"/>
      <c r="B130" s="2416"/>
      <c r="C130" s="2416"/>
      <c r="D130" s="2416" t="s">
        <v>2296</v>
      </c>
      <c r="E130" s="3114"/>
    </row>
    <row r="131" spans="1:5" s="2447" customFormat="1" ht="11.25" customHeight="1">
      <c r="A131" s="3109"/>
      <c r="B131" s="3115" t="s">
        <v>2057</v>
      </c>
      <c r="C131" s="3115" t="s">
        <v>2058</v>
      </c>
      <c r="D131" s="2441" t="s">
        <v>2053</v>
      </c>
      <c r="E131" s="2452" t="s">
        <v>2059</v>
      </c>
    </row>
    <row r="132" spans="1:5" s="2447" customFormat="1" ht="11.25" customHeight="1">
      <c r="A132" s="3109"/>
      <c r="B132" s="3116"/>
      <c r="C132" s="3116"/>
      <c r="D132" s="2443" t="s">
        <v>2060</v>
      </c>
      <c r="E132" s="3118" t="s">
        <v>2061</v>
      </c>
    </row>
    <row r="133" spans="1:5" s="2447" customFormat="1" ht="11.25" customHeight="1">
      <c r="A133" s="3109"/>
      <c r="B133" s="3116"/>
      <c r="C133" s="3116"/>
      <c r="D133" s="2443" t="s">
        <v>2062</v>
      </c>
      <c r="E133" s="3119"/>
    </row>
    <row r="134" spans="1:5" s="2447" customFormat="1" ht="11.25" customHeight="1">
      <c r="A134" s="3109"/>
      <c r="B134" s="3116"/>
      <c r="C134" s="3116"/>
      <c r="D134" s="2443" t="s">
        <v>2063</v>
      </c>
      <c r="E134" s="3119"/>
    </row>
    <row r="135" spans="1:5" s="2447" customFormat="1" ht="11.25" customHeight="1">
      <c r="A135" s="3109"/>
      <c r="B135" s="3116"/>
      <c r="C135" s="3116"/>
      <c r="D135" s="2443" t="s">
        <v>2064</v>
      </c>
      <c r="E135" s="3120"/>
    </row>
    <row r="136" spans="1:5" s="2447" customFormat="1" ht="11.25" customHeight="1">
      <c r="A136" s="3109"/>
      <c r="B136" s="3116"/>
      <c r="C136" s="3116"/>
      <c r="D136" s="2443" t="s">
        <v>2065</v>
      </c>
      <c r="E136" s="3120"/>
    </row>
    <row r="137" spans="1:5" s="2447" customFormat="1" ht="11.25" customHeight="1">
      <c r="A137" s="3109"/>
      <c r="B137" s="3116"/>
      <c r="C137" s="3116"/>
      <c r="D137" s="2443" t="s">
        <v>2066</v>
      </c>
      <c r="E137" s="3120"/>
    </row>
    <row r="138" spans="1:5" s="2447" customFormat="1" ht="11.25" customHeight="1">
      <c r="A138" s="3109"/>
      <c r="B138" s="3116"/>
      <c r="C138" s="3116"/>
      <c r="D138" s="2443" t="s">
        <v>2067</v>
      </c>
      <c r="E138" s="2453"/>
    </row>
    <row r="139" spans="1:5" s="2447" customFormat="1" ht="11.25" customHeight="1">
      <c r="A139" s="3109"/>
      <c r="B139" s="3116"/>
      <c r="C139" s="3116"/>
      <c r="D139" s="2443" t="s">
        <v>2068</v>
      </c>
      <c r="E139" s="2453"/>
    </row>
    <row r="140" spans="1:5" s="2447" customFormat="1" ht="11.25" customHeight="1">
      <c r="A140" s="3109"/>
      <c r="B140" s="3116"/>
      <c r="C140" s="3116"/>
      <c r="D140" s="2443" t="s">
        <v>2069</v>
      </c>
      <c r="E140" s="2453"/>
    </row>
    <row r="141" spans="1:5" s="2447" customFormat="1" ht="11.25" customHeight="1">
      <c r="A141" s="3109"/>
      <c r="B141" s="3116"/>
      <c r="C141" s="3116"/>
      <c r="D141" s="2443" t="s">
        <v>2070</v>
      </c>
      <c r="E141" s="2453"/>
    </row>
    <row r="142" spans="1:5" s="2447" customFormat="1" ht="11.25" customHeight="1">
      <c r="A142" s="3109"/>
      <c r="B142" s="3116"/>
      <c r="C142" s="3116"/>
      <c r="D142" s="2443" t="s">
        <v>2071</v>
      </c>
      <c r="E142" s="2453"/>
    </row>
    <row r="143" spans="1:5" s="2447" customFormat="1" ht="11.25" customHeight="1">
      <c r="A143" s="3109"/>
      <c r="B143" s="3116"/>
      <c r="C143" s="3116"/>
      <c r="D143" s="2443" t="s">
        <v>2072</v>
      </c>
      <c r="E143" s="2453"/>
    </row>
    <row r="144" spans="1:5" s="2447" customFormat="1" ht="11.25" customHeight="1">
      <c r="A144" s="3109"/>
      <c r="B144" s="3116"/>
      <c r="C144" s="3116"/>
      <c r="D144" s="2443" t="s">
        <v>2073</v>
      </c>
      <c r="E144" s="2453"/>
    </row>
    <row r="145" spans="1:5" s="2447" customFormat="1" ht="11.25" customHeight="1">
      <c r="A145" s="3109"/>
      <c r="B145" s="3116"/>
      <c r="C145" s="3116"/>
      <c r="D145" s="2443" t="s">
        <v>2074</v>
      </c>
      <c r="E145" s="2454"/>
    </row>
    <row r="146" spans="1:5" s="2447" customFormat="1" ht="11.25" customHeight="1">
      <c r="A146" s="3109"/>
      <c r="B146" s="3116"/>
      <c r="C146" s="3116"/>
      <c r="D146" s="2443" t="s">
        <v>2075</v>
      </c>
      <c r="E146" s="2454"/>
    </row>
    <row r="147" spans="1:5" s="2447" customFormat="1" ht="11.25" customHeight="1">
      <c r="A147" s="3109"/>
      <c r="B147" s="3116"/>
      <c r="C147" s="3116"/>
      <c r="D147" s="2455" t="s">
        <v>2076</v>
      </c>
      <c r="E147" s="2453"/>
    </row>
    <row r="148" spans="1:5" s="2447" customFormat="1" ht="11.25" customHeight="1">
      <c r="A148" s="3109"/>
      <c r="B148" s="3116"/>
      <c r="C148" s="3116"/>
      <c r="D148" s="2443" t="s">
        <v>2077</v>
      </c>
      <c r="E148" s="2453"/>
    </row>
    <row r="149" spans="1:5" s="2447" customFormat="1" ht="11.25" customHeight="1">
      <c r="A149" s="3109"/>
      <c r="B149" s="3116"/>
      <c r="C149" s="3116"/>
      <c r="D149" s="2443" t="s">
        <v>2078</v>
      </c>
      <c r="E149" s="2454"/>
    </row>
    <row r="150" spans="1:5" s="2447" customFormat="1" ht="11.25" customHeight="1">
      <c r="A150" s="3109"/>
      <c r="B150" s="3116"/>
      <c r="C150" s="3116"/>
      <c r="D150" s="2455"/>
      <c r="E150" s="2453"/>
    </row>
    <row r="151" spans="1:5" s="2447" customFormat="1" ht="11.25" customHeight="1">
      <c r="A151" s="3109"/>
      <c r="B151" s="3116"/>
      <c r="C151" s="3116"/>
      <c r="D151" s="2443" t="s">
        <v>2079</v>
      </c>
      <c r="E151" s="2453" t="s">
        <v>2080</v>
      </c>
    </row>
    <row r="152" spans="1:5" s="2447" customFormat="1" ht="11.25" customHeight="1">
      <c r="A152" s="3110"/>
      <c r="B152" s="3117"/>
      <c r="C152" s="3117"/>
      <c r="D152" s="2445"/>
      <c r="E152" s="2456"/>
    </row>
    <row r="153" spans="1:5" ht="11.25" customHeight="1">
      <c r="A153" s="3108" t="s">
        <v>2297</v>
      </c>
      <c r="B153" s="3121" t="s">
        <v>2298</v>
      </c>
      <c r="C153" s="2457" t="s">
        <v>2099</v>
      </c>
      <c r="D153" s="2458" t="s">
        <v>2299</v>
      </c>
      <c r="E153" s="2459"/>
    </row>
    <row r="154" spans="1:5" ht="11.25" customHeight="1">
      <c r="A154" s="3111"/>
      <c r="B154" s="3122"/>
      <c r="C154" s="2460"/>
      <c r="D154" s="2450" t="s">
        <v>2300</v>
      </c>
      <c r="E154" s="2454"/>
    </row>
    <row r="155" spans="1:5" ht="11.25" customHeight="1">
      <c r="A155" s="3111"/>
      <c r="B155" s="3122"/>
      <c r="C155" s="2460"/>
      <c r="D155" s="2450" t="s">
        <v>2301</v>
      </c>
      <c r="E155" s="2453"/>
    </row>
    <row r="156" spans="1:5" ht="11.25" customHeight="1">
      <c r="A156" s="3111"/>
      <c r="B156" s="3122"/>
      <c r="C156" s="2460"/>
      <c r="D156" s="2450" t="s">
        <v>2302</v>
      </c>
      <c r="E156" s="2453"/>
    </row>
    <row r="157" spans="1:5" ht="11.25" customHeight="1">
      <c r="A157" s="3111"/>
      <c r="B157" s="3122"/>
      <c r="C157" s="2460"/>
      <c r="D157" s="2450" t="s">
        <v>2303</v>
      </c>
      <c r="E157" s="2453"/>
    </row>
    <row r="158" spans="1:5" ht="11.25" customHeight="1">
      <c r="A158" s="3111"/>
      <c r="B158" s="2461"/>
      <c r="C158" s="2462"/>
      <c r="D158" s="2451"/>
      <c r="E158" s="2454"/>
    </row>
    <row r="159" spans="1:5" ht="11.25" customHeight="1">
      <c r="A159" s="3111"/>
      <c r="B159" s="2461"/>
      <c r="C159" s="2457" t="s">
        <v>2304</v>
      </c>
      <c r="D159" s="2458" t="s">
        <v>2053</v>
      </c>
      <c r="E159" s="2453"/>
    </row>
    <row r="160" spans="1:5" ht="11.25" customHeight="1">
      <c r="A160" s="3111"/>
      <c r="B160" s="2461"/>
      <c r="C160" s="2460"/>
      <c r="D160" s="2450" t="s">
        <v>2305</v>
      </c>
      <c r="E160" s="2453"/>
    </row>
    <row r="161" spans="1:5" ht="11.25" customHeight="1">
      <c r="A161" s="3111"/>
      <c r="B161" s="2461"/>
      <c r="C161" s="2460"/>
      <c r="D161" s="2450" t="s">
        <v>2306</v>
      </c>
      <c r="E161" s="2453"/>
    </row>
    <row r="162" spans="1:5" ht="11.25" customHeight="1">
      <c r="A162" s="2463"/>
      <c r="B162" s="2461"/>
      <c r="C162" s="2460"/>
      <c r="D162" s="2450" t="s">
        <v>2307</v>
      </c>
      <c r="E162" s="2453"/>
    </row>
    <row r="163" spans="1:5" ht="11.25" customHeight="1">
      <c r="A163" s="2463"/>
      <c r="B163" s="2461"/>
      <c r="C163" s="2462"/>
      <c r="D163" s="2451"/>
      <c r="E163" s="2453"/>
    </row>
    <row r="164" spans="1:5" ht="11.25" customHeight="1">
      <c r="A164" s="2463"/>
      <c r="B164" s="2461"/>
      <c r="C164" s="2457" t="s">
        <v>2308</v>
      </c>
      <c r="D164" s="2458" t="s">
        <v>2309</v>
      </c>
      <c r="E164" s="2453"/>
    </row>
    <row r="165" spans="1:5" ht="11.25" customHeight="1">
      <c r="A165" s="2463"/>
      <c r="B165" s="2461"/>
      <c r="C165" s="2460"/>
      <c r="D165" s="2450" t="s">
        <v>2310</v>
      </c>
      <c r="E165" s="2453"/>
    </row>
    <row r="166" spans="1:5" ht="11.25" customHeight="1">
      <c r="A166" s="2463"/>
      <c r="B166" s="2461"/>
      <c r="C166" s="2460"/>
      <c r="D166" s="2450" t="s">
        <v>2311</v>
      </c>
      <c r="E166" s="2453"/>
    </row>
    <row r="167" spans="1:5" ht="11.25" customHeight="1">
      <c r="A167" s="2463"/>
      <c r="B167" s="2461"/>
      <c r="C167" s="2460"/>
      <c r="D167" s="2450" t="s">
        <v>2312</v>
      </c>
      <c r="E167" s="2464" t="s">
        <v>2059</v>
      </c>
    </row>
    <row r="168" spans="1:5" ht="11.25" customHeight="1">
      <c r="A168" s="2463"/>
      <c r="B168" s="2461"/>
      <c r="C168" s="2460"/>
      <c r="D168" s="2450" t="s">
        <v>2313</v>
      </c>
      <c r="E168" s="3122" t="s">
        <v>2314</v>
      </c>
    </row>
    <row r="169" spans="1:5" ht="11.25" customHeight="1">
      <c r="A169" s="2463"/>
      <c r="B169" s="2461"/>
      <c r="C169" s="2460"/>
      <c r="D169" s="2450" t="s">
        <v>2315</v>
      </c>
      <c r="E169" s="3111"/>
    </row>
    <row r="170" spans="1:5" ht="11.25" customHeight="1">
      <c r="A170" s="2463"/>
      <c r="B170" s="2461"/>
      <c r="C170" s="2462"/>
      <c r="D170" s="2451"/>
      <c r="E170" s="3111"/>
    </row>
    <row r="171" spans="1:5" ht="11.25" customHeight="1">
      <c r="A171" s="2463"/>
      <c r="B171" s="2461"/>
      <c r="C171" s="2457" t="s">
        <v>2316</v>
      </c>
      <c r="D171" s="2458" t="s">
        <v>2317</v>
      </c>
      <c r="E171" s="3119"/>
    </row>
    <row r="172" spans="1:5" ht="11.25" customHeight="1">
      <c r="A172" s="2463"/>
      <c r="B172" s="2461"/>
      <c r="C172" s="2460"/>
      <c r="D172" s="2450" t="s">
        <v>2318</v>
      </c>
      <c r="E172" s="2453"/>
    </row>
    <row r="173" spans="1:5" ht="11.25" customHeight="1">
      <c r="A173" s="2463"/>
      <c r="B173" s="2461"/>
      <c r="C173" s="2460"/>
      <c r="D173" s="2450" t="s">
        <v>2319</v>
      </c>
      <c r="E173" s="2453"/>
    </row>
    <row r="174" spans="1:5" ht="11.25" customHeight="1">
      <c r="A174" s="2463"/>
      <c r="B174" s="2461"/>
      <c r="C174" s="2460"/>
      <c r="D174" s="2450" t="s">
        <v>2320</v>
      </c>
      <c r="E174" s="2453"/>
    </row>
    <row r="175" spans="1:5" ht="11.25" customHeight="1">
      <c r="A175" s="2463"/>
      <c r="B175" s="2461"/>
      <c r="C175" s="2460"/>
      <c r="D175" s="2450" t="s">
        <v>2321</v>
      </c>
      <c r="E175" s="2453"/>
    </row>
    <row r="176" spans="1:5" ht="11.25" customHeight="1">
      <c r="A176" s="2463"/>
      <c r="B176" s="2461"/>
      <c r="C176" s="2460"/>
      <c r="D176" s="2450" t="s">
        <v>2322</v>
      </c>
      <c r="E176" s="2453"/>
    </row>
    <row r="177" spans="1:5" ht="11.25" customHeight="1">
      <c r="A177" s="2463"/>
      <c r="B177" s="2461"/>
      <c r="C177" s="2462"/>
      <c r="D177" s="2451"/>
      <c r="E177" s="2453"/>
    </row>
    <row r="178" spans="1:5" ht="11.25" customHeight="1">
      <c r="A178" s="2463"/>
      <c r="B178" s="2461"/>
      <c r="C178" s="2457" t="s">
        <v>2323</v>
      </c>
      <c r="D178" s="2458" t="s">
        <v>2324</v>
      </c>
      <c r="E178" s="2453"/>
    </row>
    <row r="179" spans="1:5" ht="11.25" customHeight="1">
      <c r="A179" s="2463"/>
      <c r="B179" s="2461"/>
      <c r="C179" s="2460"/>
      <c r="D179" s="2450" t="s">
        <v>2325</v>
      </c>
      <c r="E179" s="2453"/>
    </row>
    <row r="180" spans="1:5" ht="11.25" customHeight="1">
      <c r="A180" s="2463"/>
      <c r="B180" s="2461"/>
      <c r="C180" s="2460"/>
      <c r="D180" s="2450" t="s">
        <v>2319</v>
      </c>
      <c r="E180" s="2453"/>
    </row>
    <row r="181" spans="1:5" ht="11.25" customHeight="1">
      <c r="A181" s="2463"/>
      <c r="B181" s="2461"/>
      <c r="C181" s="2460"/>
      <c r="D181" s="2450" t="s">
        <v>2320</v>
      </c>
      <c r="E181" s="2453"/>
    </row>
    <row r="182" spans="1:5" ht="11.25" customHeight="1">
      <c r="A182" s="2463"/>
      <c r="B182" s="2461"/>
      <c r="C182" s="2460"/>
      <c r="D182" s="2450" t="s">
        <v>2326</v>
      </c>
      <c r="E182" s="2453"/>
    </row>
    <row r="183" spans="1:5" ht="11.25" customHeight="1">
      <c r="A183" s="2463"/>
      <c r="B183" s="2461"/>
      <c r="C183" s="2462"/>
      <c r="D183" s="2465"/>
      <c r="E183" s="2453"/>
    </row>
    <row r="184" spans="1:5" ht="11.25" customHeight="1">
      <c r="A184" s="2463"/>
      <c r="B184" s="2461"/>
      <c r="C184" s="2457" t="s">
        <v>2327</v>
      </c>
      <c r="D184" s="2458" t="s">
        <v>2328</v>
      </c>
      <c r="E184" s="2453"/>
    </row>
    <row r="185" spans="1:5" ht="11.25" customHeight="1">
      <c r="A185" s="2463"/>
      <c r="B185" s="2461"/>
      <c r="C185" s="2460"/>
      <c r="D185" s="2450" t="s">
        <v>2329</v>
      </c>
      <c r="E185" s="2453"/>
    </row>
    <row r="186" spans="1:5" ht="11.25" customHeight="1">
      <c r="A186" s="2463"/>
      <c r="B186" s="2461"/>
      <c r="C186" s="2460"/>
      <c r="D186" s="2450" t="s">
        <v>2330</v>
      </c>
      <c r="E186" s="2453"/>
    </row>
    <row r="187" spans="1:5" ht="11.25" customHeight="1">
      <c r="A187" s="2463"/>
      <c r="B187" s="2461"/>
      <c r="C187" s="2460"/>
      <c r="D187" s="2450" t="s">
        <v>2319</v>
      </c>
      <c r="E187" s="2453"/>
    </row>
    <row r="188" spans="1:5" ht="11.25" customHeight="1">
      <c r="A188" s="2463"/>
      <c r="B188" s="2461"/>
      <c r="C188" s="2460"/>
      <c r="D188" s="2450" t="s">
        <v>2320</v>
      </c>
      <c r="E188" s="2453"/>
    </row>
    <row r="189" spans="1:5" ht="11.25" customHeight="1">
      <c r="A189" s="2463"/>
      <c r="B189" s="2461"/>
      <c r="C189" s="2460"/>
      <c r="D189" s="2450" t="s">
        <v>2326</v>
      </c>
      <c r="E189" s="2453"/>
    </row>
    <row r="190" spans="1:5" ht="11.25" customHeight="1">
      <c r="A190" s="2466"/>
      <c r="B190" s="2467"/>
      <c r="C190" s="2462"/>
      <c r="D190" s="2451" t="s">
        <v>2331</v>
      </c>
      <c r="E190" s="2456"/>
    </row>
    <row r="191" spans="1:5" s="2435" customFormat="1" ht="13.35" customHeight="1">
      <c r="A191" s="3090" t="s">
        <v>2036</v>
      </c>
      <c r="B191" s="3091"/>
      <c r="C191" s="3092"/>
      <c r="D191" s="2439" t="s">
        <v>2243</v>
      </c>
      <c r="E191" s="2439" t="s">
        <v>2244</v>
      </c>
    </row>
    <row r="192" spans="1:5" ht="11.25" customHeight="1">
      <c r="A192" s="3108" t="s">
        <v>2297</v>
      </c>
      <c r="B192" s="3121" t="s">
        <v>2298</v>
      </c>
      <c r="C192" s="2468" t="s">
        <v>2332</v>
      </c>
      <c r="D192" s="2458" t="s">
        <v>2333</v>
      </c>
      <c r="E192" s="2464"/>
    </row>
    <row r="193" spans="1:5" ht="11.25" customHeight="1">
      <c r="A193" s="3111"/>
      <c r="B193" s="3122"/>
      <c r="C193" s="2461"/>
      <c r="D193" s="2450" t="s">
        <v>2334</v>
      </c>
      <c r="E193" s="3122"/>
    </row>
    <row r="194" spans="1:5" ht="11.25" customHeight="1">
      <c r="A194" s="3111"/>
      <c r="B194" s="3122"/>
      <c r="C194" s="2461"/>
      <c r="D194" s="2450" t="s">
        <v>2335</v>
      </c>
      <c r="E194" s="3111"/>
    </row>
    <row r="195" spans="1:5" ht="11.25" customHeight="1">
      <c r="A195" s="3111"/>
      <c r="B195" s="3122"/>
      <c r="C195" s="2461"/>
      <c r="D195" s="2450" t="s">
        <v>2312</v>
      </c>
      <c r="E195" s="3111"/>
    </row>
    <row r="196" spans="1:5" ht="11.25" customHeight="1">
      <c r="A196" s="3111"/>
      <c r="B196" s="3122"/>
      <c r="C196" s="2461"/>
      <c r="D196" s="2450" t="s">
        <v>2336</v>
      </c>
      <c r="E196" s="3119"/>
    </row>
    <row r="197" spans="1:5" ht="11.25" customHeight="1">
      <c r="A197" s="3111"/>
      <c r="B197" s="2461"/>
      <c r="C197" s="2461"/>
      <c r="D197" s="2450" t="s">
        <v>2337</v>
      </c>
      <c r="E197" s="2469"/>
    </row>
    <row r="198" spans="1:5" ht="11.25" customHeight="1">
      <c r="A198" s="3111"/>
      <c r="B198" s="2461"/>
      <c r="C198" s="2461"/>
      <c r="D198" s="2450" t="s">
        <v>2338</v>
      </c>
      <c r="E198" s="2453"/>
    </row>
    <row r="199" spans="1:5" ht="11.25" customHeight="1">
      <c r="A199" s="3111"/>
      <c r="B199" s="2461"/>
      <c r="C199" s="2461"/>
      <c r="D199" s="2450" t="s">
        <v>2339</v>
      </c>
      <c r="E199" s="2453"/>
    </row>
    <row r="200" spans="1:5" ht="11.25" customHeight="1">
      <c r="A200" s="3111"/>
      <c r="B200" s="2461"/>
      <c r="C200" s="2461"/>
      <c r="D200" s="2450" t="s">
        <v>2340</v>
      </c>
      <c r="E200" s="2453"/>
    </row>
    <row r="201" spans="1:5" ht="11.25" customHeight="1">
      <c r="A201" s="2463"/>
      <c r="B201" s="2461"/>
      <c r="C201" s="2461"/>
      <c r="D201" s="2450" t="s">
        <v>2341</v>
      </c>
      <c r="E201" s="2453"/>
    </row>
    <row r="202" spans="1:5" ht="11.25" customHeight="1">
      <c r="A202" s="2463"/>
      <c r="B202" s="2461"/>
      <c r="C202" s="2461"/>
      <c r="D202" s="2450" t="s">
        <v>2342</v>
      </c>
      <c r="E202" s="2453"/>
    </row>
    <row r="203" spans="1:5" ht="11.25" customHeight="1">
      <c r="A203" s="2463"/>
      <c r="B203" s="2461"/>
      <c r="C203" s="2461"/>
      <c r="D203" s="2450" t="s">
        <v>2343</v>
      </c>
      <c r="E203" s="2453"/>
    </row>
    <row r="204" spans="1:5" ht="11.25" customHeight="1">
      <c r="A204" s="2463"/>
      <c r="B204" s="2461"/>
      <c r="C204" s="2461"/>
      <c r="D204" s="2450" t="s">
        <v>2344</v>
      </c>
      <c r="E204" s="2464"/>
    </row>
    <row r="205" spans="1:5" ht="11.25" customHeight="1">
      <c r="A205" s="2463"/>
      <c r="B205" s="2461"/>
      <c r="C205" s="2461"/>
      <c r="D205" s="2450" t="s">
        <v>2345</v>
      </c>
      <c r="E205" s="2464" t="s">
        <v>2059</v>
      </c>
    </row>
    <row r="206" spans="1:5" ht="11.25" customHeight="1">
      <c r="A206" s="2463"/>
      <c r="B206" s="2461"/>
      <c r="C206" s="2461"/>
      <c r="D206" s="2450" t="s">
        <v>2346</v>
      </c>
      <c r="E206" s="3122" t="s">
        <v>2314</v>
      </c>
    </row>
    <row r="207" spans="1:5" ht="11.25" customHeight="1">
      <c r="A207" s="2463"/>
      <c r="B207" s="2461"/>
      <c r="C207" s="2461"/>
      <c r="D207" s="2450" t="s">
        <v>2315</v>
      </c>
      <c r="E207" s="3111"/>
    </row>
    <row r="208" spans="1:5" ht="11.25" customHeight="1">
      <c r="A208" s="2463"/>
      <c r="B208" s="2461"/>
      <c r="C208" s="2467"/>
      <c r="D208" s="2451"/>
      <c r="E208" s="3111"/>
    </row>
    <row r="209" spans="1:5" ht="11.25" customHeight="1">
      <c r="A209" s="2463"/>
      <c r="B209" s="2461"/>
      <c r="C209" s="3121" t="s">
        <v>2347</v>
      </c>
      <c r="D209" s="2450" t="s">
        <v>2348</v>
      </c>
      <c r="E209" s="3119"/>
    </row>
    <row r="210" spans="1:5" ht="11.25" customHeight="1">
      <c r="A210" s="2463"/>
      <c r="B210" s="2461"/>
      <c r="C210" s="3111"/>
      <c r="D210" s="2450" t="s">
        <v>2349</v>
      </c>
      <c r="E210" s="2453"/>
    </row>
    <row r="211" spans="1:5" ht="11.25" customHeight="1">
      <c r="A211" s="2463"/>
      <c r="B211" s="2461"/>
      <c r="C211" s="3111"/>
      <c r="D211" s="2450" t="s">
        <v>2350</v>
      </c>
      <c r="E211" s="2453"/>
    </row>
    <row r="212" spans="1:5" ht="11.25" customHeight="1">
      <c r="A212" s="2463"/>
      <c r="B212" s="2461"/>
      <c r="C212" s="3111"/>
      <c r="D212" s="2450" t="s">
        <v>2351</v>
      </c>
      <c r="E212" s="2453"/>
    </row>
    <row r="213" spans="1:5" ht="11.25" customHeight="1">
      <c r="A213" s="2463"/>
      <c r="B213" s="2461"/>
      <c r="C213" s="3111"/>
      <c r="D213" s="2450" t="s">
        <v>2352</v>
      </c>
      <c r="E213" s="2453"/>
    </row>
    <row r="214" spans="1:5" ht="11.25" customHeight="1">
      <c r="A214" s="2463"/>
      <c r="B214" s="2461"/>
      <c r="C214" s="3111"/>
      <c r="D214" s="2450" t="s">
        <v>2335</v>
      </c>
      <c r="E214" s="2453"/>
    </row>
    <row r="215" spans="1:5" ht="11.25" customHeight="1">
      <c r="A215" s="2463"/>
      <c r="B215" s="2461"/>
      <c r="C215" s="3111"/>
      <c r="D215" s="2450" t="s">
        <v>2353</v>
      </c>
      <c r="E215" s="2453"/>
    </row>
    <row r="216" spans="1:5" ht="11.25" customHeight="1">
      <c r="A216" s="2463"/>
      <c r="B216" s="2461"/>
      <c r="C216" s="3111"/>
      <c r="D216" s="2450" t="s">
        <v>2354</v>
      </c>
      <c r="E216" s="2453"/>
    </row>
    <row r="217" spans="1:5" ht="11.25" customHeight="1">
      <c r="A217" s="2463"/>
      <c r="B217" s="2461"/>
      <c r="C217" s="3111"/>
      <c r="D217" s="2450" t="s">
        <v>2355</v>
      </c>
      <c r="E217" s="2453"/>
    </row>
    <row r="218" spans="1:5" ht="11.25" customHeight="1">
      <c r="A218" s="2463"/>
      <c r="B218" s="2461"/>
      <c r="C218" s="2461"/>
      <c r="D218" s="2450" t="s">
        <v>2356</v>
      </c>
      <c r="E218" s="2453"/>
    </row>
    <row r="219" spans="1:5" ht="11.25" customHeight="1">
      <c r="A219" s="2463"/>
      <c r="B219" s="2461"/>
      <c r="C219" s="2461"/>
      <c r="D219" s="2450" t="s">
        <v>2357</v>
      </c>
      <c r="E219" s="2453"/>
    </row>
    <row r="220" spans="1:5" ht="11.25" customHeight="1">
      <c r="A220" s="2463"/>
      <c r="B220" s="2461"/>
      <c r="C220" s="2461"/>
      <c r="D220" s="2450" t="s">
        <v>2358</v>
      </c>
      <c r="E220" s="2453"/>
    </row>
    <row r="221" spans="1:5" ht="11.25" customHeight="1">
      <c r="A221" s="2463"/>
      <c r="B221" s="2461"/>
      <c r="C221" s="2461"/>
      <c r="D221" s="2450" t="s">
        <v>2359</v>
      </c>
      <c r="E221" s="2453"/>
    </row>
    <row r="222" spans="1:5" ht="11.25" customHeight="1">
      <c r="A222" s="2463"/>
      <c r="B222" s="2461"/>
      <c r="C222" s="2461"/>
      <c r="D222" s="2450" t="s">
        <v>2315</v>
      </c>
      <c r="E222" s="2453"/>
    </row>
    <row r="223" spans="1:5" ht="11.25" customHeight="1">
      <c r="A223" s="2463"/>
      <c r="B223" s="2461"/>
      <c r="C223" s="2461"/>
      <c r="D223" s="2450"/>
      <c r="E223" s="2453"/>
    </row>
    <row r="224" spans="1:5" ht="11.25" customHeight="1">
      <c r="A224" s="2463"/>
      <c r="B224" s="3121" t="s">
        <v>2360</v>
      </c>
      <c r="C224" s="2468" t="s">
        <v>2361</v>
      </c>
      <c r="D224" s="2458" t="s">
        <v>2362</v>
      </c>
      <c r="E224" s="2459" t="s">
        <v>2046</v>
      </c>
    </row>
    <row r="225" spans="1:5" ht="11.25" customHeight="1">
      <c r="A225" s="2463"/>
      <c r="B225" s="3122"/>
      <c r="C225" s="2461"/>
      <c r="D225" s="2450" t="s">
        <v>2363</v>
      </c>
      <c r="E225" s="3118" t="s">
        <v>2364</v>
      </c>
    </row>
    <row r="226" spans="1:5" ht="11.25" customHeight="1">
      <c r="A226" s="2463"/>
      <c r="B226" s="3122"/>
      <c r="C226" s="2461"/>
      <c r="D226" s="2470" t="s">
        <v>2365</v>
      </c>
      <c r="E226" s="3119"/>
    </row>
    <row r="227" spans="1:5" ht="11.25" customHeight="1">
      <c r="A227" s="2463"/>
      <c r="B227" s="3122"/>
      <c r="C227" s="2461"/>
      <c r="D227" s="2450" t="s">
        <v>2366</v>
      </c>
      <c r="E227" s="3119"/>
    </row>
    <row r="228" spans="1:5" ht="11.25" customHeight="1">
      <c r="A228" s="2463"/>
      <c r="B228" s="3122"/>
      <c r="C228" s="2461"/>
      <c r="D228" s="2450" t="s">
        <v>2367</v>
      </c>
      <c r="E228" s="3119"/>
    </row>
    <row r="229" spans="1:5" ht="11.25" customHeight="1">
      <c r="A229" s="2463"/>
      <c r="B229" s="3122"/>
      <c r="C229" s="2461"/>
      <c r="D229" s="2450" t="s">
        <v>2368</v>
      </c>
      <c r="E229" s="3119"/>
    </row>
    <row r="230" spans="1:5" ht="11.25" customHeight="1">
      <c r="A230" s="2463"/>
      <c r="B230" s="3122"/>
      <c r="C230" s="2461"/>
      <c r="D230" s="2450" t="s">
        <v>2369</v>
      </c>
      <c r="E230" s="3119"/>
    </row>
    <row r="231" spans="1:5" ht="11.25" customHeight="1">
      <c r="A231" s="2463"/>
      <c r="B231" s="3122"/>
      <c r="C231" s="2461"/>
      <c r="D231" s="2450" t="s">
        <v>2342</v>
      </c>
      <c r="E231" s="3119"/>
    </row>
    <row r="232" spans="1:5" ht="11.25" customHeight="1">
      <c r="A232" s="2463"/>
      <c r="B232" s="3122"/>
      <c r="C232" s="2461"/>
      <c r="D232" s="2450" t="s">
        <v>2370</v>
      </c>
      <c r="E232" s="2471"/>
    </row>
    <row r="233" spans="1:5" ht="11.25" customHeight="1">
      <c r="A233" s="2463"/>
      <c r="B233" s="3122"/>
      <c r="C233" s="2461"/>
      <c r="D233" s="2450" t="s">
        <v>2371</v>
      </c>
      <c r="E233" s="2454"/>
    </row>
    <row r="234" spans="1:5" ht="11.25" customHeight="1">
      <c r="A234" s="2463"/>
      <c r="B234" s="3122"/>
      <c r="C234" s="2461"/>
      <c r="D234" s="2472" t="s">
        <v>2372</v>
      </c>
      <c r="E234" s="2454"/>
    </row>
    <row r="235" spans="1:5" ht="11.25" customHeight="1">
      <c r="A235" s="2463"/>
      <c r="B235" s="3122"/>
      <c r="C235" s="2461"/>
      <c r="D235" s="2472" t="s">
        <v>2373</v>
      </c>
      <c r="E235" s="2454"/>
    </row>
    <row r="236" spans="1:5" ht="11.25" customHeight="1">
      <c r="A236" s="2463"/>
      <c r="B236" s="3122"/>
      <c r="C236" s="2461"/>
      <c r="D236" s="2450" t="s">
        <v>2374</v>
      </c>
      <c r="E236" s="2454"/>
    </row>
    <row r="237" spans="1:5" ht="11.25" customHeight="1">
      <c r="A237" s="2463"/>
      <c r="B237" s="3122"/>
      <c r="C237" s="2461"/>
      <c r="D237" s="2450" t="s">
        <v>2375</v>
      </c>
      <c r="E237" s="2454"/>
    </row>
    <row r="238" spans="1:5" ht="11.25" customHeight="1">
      <c r="A238" s="2463"/>
      <c r="B238" s="3122"/>
      <c r="C238" s="2461"/>
      <c r="D238" s="2450" t="s">
        <v>2376</v>
      </c>
      <c r="E238" s="2454"/>
    </row>
    <row r="239" spans="1:5" ht="11.25" customHeight="1">
      <c r="A239" s="2463"/>
      <c r="B239" s="3122"/>
      <c r="C239" s="2460"/>
      <c r="D239" s="2450" t="s">
        <v>2377</v>
      </c>
      <c r="E239" s="2454"/>
    </row>
    <row r="240" spans="1:5" ht="11.25" customHeight="1">
      <c r="A240" s="2463"/>
      <c r="B240" s="3122"/>
      <c r="C240" s="2460"/>
      <c r="D240" s="2450" t="s">
        <v>2378</v>
      </c>
      <c r="E240" s="2454"/>
    </row>
    <row r="241" spans="1:5" ht="11.25" customHeight="1">
      <c r="A241" s="2463"/>
      <c r="B241" s="3122"/>
      <c r="C241" s="2460"/>
      <c r="D241" s="2450" t="s">
        <v>2379</v>
      </c>
      <c r="E241" s="2454"/>
    </row>
    <row r="242" spans="1:5" ht="11.25" customHeight="1">
      <c r="A242" s="2463"/>
      <c r="B242" s="3122"/>
      <c r="C242" s="2460"/>
      <c r="D242" s="2450" t="s">
        <v>2380</v>
      </c>
      <c r="E242" s="2454"/>
    </row>
    <row r="243" spans="1:5" ht="11.25" customHeight="1">
      <c r="A243" s="2463"/>
      <c r="B243" s="3122"/>
      <c r="C243" s="2460"/>
      <c r="D243" s="2450" t="s">
        <v>2381</v>
      </c>
      <c r="E243" s="2454"/>
    </row>
    <row r="244" spans="1:5" ht="11.25" customHeight="1">
      <c r="A244" s="2463"/>
      <c r="B244" s="3122"/>
      <c r="C244" s="2460"/>
      <c r="D244" s="2450" t="s">
        <v>2382</v>
      </c>
      <c r="E244" s="2454" t="s">
        <v>2383</v>
      </c>
    </row>
    <row r="245" spans="1:5" ht="11.25" customHeight="1">
      <c r="A245" s="2463"/>
      <c r="B245" s="3122"/>
      <c r="C245" s="2460"/>
      <c r="D245" s="2450" t="s">
        <v>2384</v>
      </c>
      <c r="E245" s="3118" t="s">
        <v>2385</v>
      </c>
    </row>
    <row r="246" spans="1:5" ht="11.25" customHeight="1">
      <c r="A246" s="2463"/>
      <c r="B246" s="3122"/>
      <c r="C246" s="2460"/>
      <c r="D246" s="2450"/>
      <c r="E246" s="3111"/>
    </row>
    <row r="247" spans="1:5" ht="11.25" customHeight="1">
      <c r="A247" s="2463"/>
      <c r="B247" s="3122"/>
      <c r="C247" s="2460"/>
      <c r="D247" s="2450"/>
      <c r="E247" s="3111"/>
    </row>
    <row r="248" spans="1:5" ht="11.25" customHeight="1">
      <c r="A248" s="2463"/>
      <c r="B248" s="3122"/>
      <c r="C248" s="2462"/>
      <c r="D248" s="2451" t="s">
        <v>2386</v>
      </c>
      <c r="E248" s="2473" t="s">
        <v>2080</v>
      </c>
    </row>
    <row r="249" spans="1:5" s="2435" customFormat="1" ht="13.35" customHeight="1">
      <c r="A249" s="2461"/>
      <c r="B249" s="3120"/>
      <c r="C249" s="3121" t="s">
        <v>2387</v>
      </c>
      <c r="D249" s="2458" t="s">
        <v>2043</v>
      </c>
      <c r="E249" s="3123" t="s">
        <v>2046</v>
      </c>
    </row>
    <row r="250" spans="1:5" s="2435" customFormat="1" ht="13.35" customHeight="1">
      <c r="A250" s="2474"/>
      <c r="B250" s="3120"/>
      <c r="C250" s="3111"/>
      <c r="D250" s="2450" t="s">
        <v>2388</v>
      </c>
      <c r="E250" s="3124"/>
    </row>
    <row r="251" spans="1:5" s="2435" customFormat="1" ht="13.35" customHeight="1">
      <c r="A251" s="2475"/>
      <c r="B251" s="3120"/>
      <c r="C251" s="2460"/>
      <c r="D251" s="2450" t="s">
        <v>2389</v>
      </c>
      <c r="E251" s="3124"/>
    </row>
    <row r="252" spans="1:5" s="2435" customFormat="1" ht="13.35" customHeight="1">
      <c r="A252" s="2475"/>
      <c r="B252" s="3120"/>
      <c r="C252" s="2460"/>
      <c r="D252" s="2450" t="s">
        <v>2390</v>
      </c>
      <c r="E252" s="3124"/>
    </row>
    <row r="253" spans="1:5" s="2435" customFormat="1" ht="13.35" customHeight="1">
      <c r="A253" s="2475"/>
      <c r="B253" s="3120"/>
      <c r="C253" s="2460"/>
      <c r="D253" s="2450" t="s">
        <v>2391</v>
      </c>
      <c r="E253" s="3124"/>
    </row>
    <row r="254" spans="1:5" s="2435" customFormat="1" ht="13.35" customHeight="1">
      <c r="A254" s="2475"/>
      <c r="B254" s="3120"/>
      <c r="C254" s="2460"/>
      <c r="D254" s="2450" t="s">
        <v>2392</v>
      </c>
      <c r="E254" s="3124"/>
    </row>
    <row r="255" spans="1:5" s="2435" customFormat="1" ht="13.35" customHeight="1">
      <c r="A255" s="2475"/>
      <c r="B255" s="3120"/>
      <c r="C255" s="2460"/>
      <c r="D255" s="2476" t="s">
        <v>2393</v>
      </c>
      <c r="E255" s="3124"/>
    </row>
    <row r="256" spans="1:5" s="2435" customFormat="1" ht="13.35" customHeight="1">
      <c r="A256" s="2475"/>
      <c r="B256" s="3120"/>
      <c r="C256" s="2460"/>
      <c r="D256" s="2450" t="s">
        <v>2394</v>
      </c>
      <c r="E256" s="3124"/>
    </row>
    <row r="257" spans="1:5" s="2435" customFormat="1" ht="13.35" customHeight="1">
      <c r="A257" s="2475"/>
      <c r="B257" s="3120"/>
      <c r="C257" s="2460"/>
      <c r="D257" s="2476" t="s">
        <v>2395</v>
      </c>
      <c r="E257" s="3124"/>
    </row>
    <row r="258" spans="1:5" s="2435" customFormat="1" ht="13.35" customHeight="1">
      <c r="A258" s="2475"/>
      <c r="B258" s="3120"/>
      <c r="C258" s="2460"/>
      <c r="D258" s="2476"/>
      <c r="E258" s="3124"/>
    </row>
    <row r="259" spans="1:5" ht="11.25" customHeight="1">
      <c r="A259" s="2475"/>
      <c r="B259" s="3120"/>
      <c r="C259" s="2457" t="s">
        <v>2396</v>
      </c>
      <c r="D259" s="2458" t="s">
        <v>2397</v>
      </c>
      <c r="E259" s="2477"/>
    </row>
    <row r="260" spans="1:5" ht="11.25" customHeight="1">
      <c r="A260" s="2475"/>
      <c r="B260" s="3120"/>
      <c r="C260" s="2460"/>
      <c r="D260" s="2450" t="s">
        <v>2398</v>
      </c>
      <c r="E260" s="2454" t="s">
        <v>2059</v>
      </c>
    </row>
    <row r="261" spans="1:5" ht="11.25" customHeight="1">
      <c r="A261" s="2475"/>
      <c r="B261" s="3120"/>
      <c r="C261" s="2460"/>
      <c r="D261" s="2450" t="s">
        <v>2399</v>
      </c>
      <c r="E261" s="3118" t="s">
        <v>2400</v>
      </c>
    </row>
    <row r="262" spans="1:5" ht="11.25" customHeight="1">
      <c r="A262" s="2475"/>
      <c r="B262" s="3120"/>
      <c r="C262" s="2460"/>
      <c r="D262" s="2450" t="s">
        <v>2401</v>
      </c>
      <c r="E262" s="3120"/>
    </row>
    <row r="263" spans="1:5" ht="11.25" customHeight="1">
      <c r="A263" s="2475"/>
      <c r="B263" s="3120"/>
      <c r="C263" s="2460"/>
      <c r="D263" s="2450"/>
      <c r="E263" s="3120"/>
    </row>
    <row r="264" spans="1:5" ht="11.25" customHeight="1">
      <c r="A264" s="2475"/>
      <c r="B264" s="3120"/>
      <c r="C264" s="2462"/>
      <c r="D264" s="2451"/>
      <c r="E264" s="2478"/>
    </row>
    <row r="265" spans="1:5" ht="11.25" customHeight="1">
      <c r="A265" s="2475"/>
      <c r="B265" s="3120"/>
      <c r="C265" s="2460" t="s">
        <v>2402</v>
      </c>
      <c r="D265" s="2450" t="s">
        <v>2403</v>
      </c>
      <c r="E265" s="2454" t="s">
        <v>2059</v>
      </c>
    </row>
    <row r="266" spans="1:5" ht="11.25" customHeight="1">
      <c r="A266" s="2475"/>
      <c r="B266" s="3120"/>
      <c r="C266" s="3122" t="s">
        <v>2404</v>
      </c>
      <c r="D266" s="2450"/>
      <c r="E266" s="3118" t="s">
        <v>2400</v>
      </c>
    </row>
    <row r="267" spans="1:5" ht="11.25" customHeight="1">
      <c r="A267" s="2475"/>
      <c r="B267" s="3120"/>
      <c r="C267" s="3122"/>
      <c r="D267" s="2450"/>
      <c r="E267" s="3120"/>
    </row>
    <row r="268" spans="1:5" ht="11.25" customHeight="1">
      <c r="A268" s="2475"/>
      <c r="B268" s="3120"/>
      <c r="C268" s="3122"/>
      <c r="D268" s="2450"/>
      <c r="E268" s="3120"/>
    </row>
    <row r="269" spans="1:5" ht="11.25" customHeight="1">
      <c r="A269" s="2475"/>
      <c r="B269" s="3120"/>
      <c r="C269" s="3122"/>
      <c r="D269" s="2450"/>
      <c r="E269" s="3120"/>
    </row>
    <row r="270" spans="1:5" ht="11.25" customHeight="1">
      <c r="A270" s="2475"/>
      <c r="B270" s="3120"/>
      <c r="C270" s="3115" t="s">
        <v>2405</v>
      </c>
      <c r="D270" s="2458" t="s">
        <v>2053</v>
      </c>
      <c r="E270" s="2459" t="s">
        <v>2046</v>
      </c>
    </row>
    <row r="271" spans="1:5" ht="11.25" customHeight="1">
      <c r="A271" s="2475"/>
      <c r="B271" s="3120"/>
      <c r="C271" s="3119"/>
      <c r="D271" s="2450" t="s">
        <v>2406</v>
      </c>
      <c r="E271" s="3118" t="s">
        <v>2407</v>
      </c>
    </row>
    <row r="272" spans="1:5" ht="11.25" customHeight="1">
      <c r="A272" s="2475"/>
      <c r="B272" s="3120"/>
      <c r="C272" s="2460"/>
      <c r="D272" s="2450" t="s">
        <v>2408</v>
      </c>
      <c r="E272" s="3120"/>
    </row>
    <row r="273" spans="1:5" ht="11.25" customHeight="1">
      <c r="A273" s="2475"/>
      <c r="B273" s="3120"/>
      <c r="C273" s="2460"/>
      <c r="D273" s="2450" t="s">
        <v>2409</v>
      </c>
      <c r="E273" s="3120"/>
    </row>
    <row r="274" spans="1:5" ht="11.25" customHeight="1">
      <c r="A274" s="2475"/>
      <c r="B274" s="2474"/>
      <c r="C274" s="2460"/>
      <c r="D274" s="2450"/>
      <c r="E274" s="3120"/>
    </row>
    <row r="275" spans="1:5" ht="11.25" customHeight="1">
      <c r="A275" s="2467"/>
      <c r="B275" s="2467"/>
      <c r="C275" s="2462"/>
      <c r="D275" s="2451"/>
      <c r="E275" s="2479"/>
    </row>
    <row r="276" spans="1:5" s="2435" customFormat="1" ht="13.35" customHeight="1">
      <c r="A276" s="3090" t="s">
        <v>2036</v>
      </c>
      <c r="B276" s="3091"/>
      <c r="C276" s="3092"/>
      <c r="D276" s="2439" t="s">
        <v>2243</v>
      </c>
      <c r="E276" s="2439" t="s">
        <v>2244</v>
      </c>
    </row>
    <row r="277" spans="1:5" ht="11.25" customHeight="1">
      <c r="A277" s="3121" t="s">
        <v>2410</v>
      </c>
      <c r="B277" s="3121" t="s">
        <v>2411</v>
      </c>
      <c r="C277" s="3125" t="s">
        <v>2412</v>
      </c>
      <c r="D277" s="2458" t="s">
        <v>2413</v>
      </c>
      <c r="E277" s="3127" t="s">
        <v>2414</v>
      </c>
    </row>
    <row r="278" spans="1:5" ht="11.25" customHeight="1">
      <c r="A278" s="3122"/>
      <c r="B278" s="3122"/>
      <c r="C278" s="3126"/>
      <c r="D278" s="2450" t="s">
        <v>2415</v>
      </c>
      <c r="E278" s="3128"/>
    </row>
    <row r="279" spans="1:5" ht="11.25" customHeight="1">
      <c r="A279" s="3122"/>
      <c r="B279" s="3122"/>
      <c r="C279" s="3126"/>
      <c r="D279" s="2450" t="s">
        <v>2416</v>
      </c>
      <c r="E279" s="3128"/>
    </row>
    <row r="280" spans="1:5" ht="11.25" customHeight="1">
      <c r="A280" s="3122"/>
      <c r="B280" s="3122"/>
      <c r="C280" s="3126"/>
      <c r="D280" s="2450" t="s">
        <v>2417</v>
      </c>
      <c r="E280" s="3128"/>
    </row>
    <row r="281" spans="1:5" ht="11.25" customHeight="1">
      <c r="A281" s="2480"/>
      <c r="B281" s="3122"/>
      <c r="C281" s="3126"/>
      <c r="D281" s="2450" t="s">
        <v>2418</v>
      </c>
      <c r="E281" s="3128"/>
    </row>
    <row r="282" spans="1:5" ht="11.25" customHeight="1">
      <c r="A282" s="2480"/>
      <c r="B282" s="3122"/>
      <c r="C282" s="3126"/>
      <c r="D282" s="2450" t="s">
        <v>2419</v>
      </c>
      <c r="E282" s="3128"/>
    </row>
    <row r="283" spans="1:5" ht="11.25" customHeight="1">
      <c r="A283" s="2480"/>
      <c r="B283" s="3122"/>
      <c r="C283" s="3126"/>
      <c r="D283" s="2450" t="s">
        <v>2420</v>
      </c>
      <c r="E283" s="3128"/>
    </row>
    <row r="284" spans="1:5" ht="11.25" customHeight="1">
      <c r="A284" s="2480"/>
      <c r="B284" s="3122"/>
      <c r="C284" s="3126"/>
      <c r="D284" s="2450" t="s">
        <v>2421</v>
      </c>
      <c r="E284" s="3128"/>
    </row>
    <row r="285" spans="1:5" ht="11.25" customHeight="1">
      <c r="A285" s="2480"/>
      <c r="B285" s="3122"/>
      <c r="C285" s="3126"/>
      <c r="D285" s="2450" t="s">
        <v>2422</v>
      </c>
      <c r="E285" s="3128"/>
    </row>
    <row r="286" spans="1:5" ht="11.25" customHeight="1">
      <c r="A286" s="2480"/>
      <c r="B286" s="3122"/>
      <c r="C286" s="3126"/>
      <c r="D286" s="2450" t="s">
        <v>2423</v>
      </c>
      <c r="E286" s="3128"/>
    </row>
    <row r="287" spans="1:5" ht="11.25" customHeight="1">
      <c r="A287" s="2480"/>
      <c r="B287" s="3122"/>
      <c r="C287" s="2481"/>
      <c r="D287" s="2450" t="s">
        <v>2424</v>
      </c>
      <c r="E287" s="2482"/>
    </row>
    <row r="288" spans="1:5" ht="11.25" customHeight="1">
      <c r="A288" s="2480"/>
      <c r="B288" s="3122"/>
      <c r="C288" s="2483"/>
      <c r="D288" s="2451"/>
      <c r="E288" s="2484"/>
    </row>
    <row r="289" spans="1:5" ht="11.25" customHeight="1">
      <c r="A289" s="2480"/>
      <c r="B289" s="3122"/>
      <c r="C289" s="3125" t="s">
        <v>2425</v>
      </c>
      <c r="D289" s="2458" t="s">
        <v>2426</v>
      </c>
      <c r="E289" s="3129" t="s">
        <v>2414</v>
      </c>
    </row>
    <row r="290" spans="1:5" ht="11.25" customHeight="1">
      <c r="A290" s="2480"/>
      <c r="B290" s="3122"/>
      <c r="C290" s="3126"/>
      <c r="D290" s="2450" t="s">
        <v>2427</v>
      </c>
      <c r="E290" s="3130"/>
    </row>
    <row r="291" spans="1:5" ht="11.25" customHeight="1">
      <c r="A291" s="2480"/>
      <c r="B291" s="2461"/>
      <c r="C291" s="2483"/>
      <c r="D291" s="2451"/>
      <c r="E291" s="3131"/>
    </row>
    <row r="292" spans="1:5" ht="11.25" customHeight="1">
      <c r="A292" s="2480"/>
      <c r="B292" s="2461"/>
      <c r="C292" s="3125" t="s">
        <v>2428</v>
      </c>
      <c r="D292" s="2450" t="s">
        <v>2429</v>
      </c>
      <c r="E292" s="3129" t="s">
        <v>2414</v>
      </c>
    </row>
    <row r="293" spans="1:5" ht="11.25" customHeight="1">
      <c r="A293" s="2480"/>
      <c r="B293" s="2461"/>
      <c r="C293" s="3111"/>
      <c r="D293" s="2450" t="s">
        <v>2430</v>
      </c>
      <c r="E293" s="3130"/>
    </row>
    <row r="294" spans="1:5" ht="11.25" customHeight="1">
      <c r="A294" s="2480"/>
      <c r="B294" s="2461"/>
      <c r="C294" s="2481"/>
      <c r="D294" s="2450" t="s">
        <v>2431</v>
      </c>
      <c r="E294" s="3130"/>
    </row>
    <row r="295" spans="1:5" ht="11.25" customHeight="1">
      <c r="A295" s="2480"/>
      <c r="B295" s="2461"/>
      <c r="C295" s="2481"/>
      <c r="D295" s="2450"/>
      <c r="E295" s="3131"/>
    </row>
    <row r="296" spans="1:5" ht="11.25" customHeight="1">
      <c r="A296" s="2480"/>
      <c r="B296" s="2461"/>
      <c r="C296" s="3125" t="s">
        <v>2432</v>
      </c>
      <c r="D296" s="2458" t="s">
        <v>2433</v>
      </c>
      <c r="E296" s="3129" t="s">
        <v>2414</v>
      </c>
    </row>
    <row r="297" spans="1:5" ht="11.25" customHeight="1">
      <c r="A297" s="2480"/>
      <c r="B297" s="2461"/>
      <c r="C297" s="3111"/>
      <c r="D297" s="2450" t="s">
        <v>2434</v>
      </c>
      <c r="E297" s="3130"/>
    </row>
    <row r="298" spans="1:5" ht="11.25" customHeight="1">
      <c r="A298" s="2480"/>
      <c r="B298" s="2461"/>
      <c r="C298" s="2481"/>
      <c r="D298" s="2450"/>
      <c r="E298" s="3131"/>
    </row>
    <row r="299" spans="1:5" ht="11.25" customHeight="1">
      <c r="A299" s="2485"/>
      <c r="B299" s="3115" t="s">
        <v>2435</v>
      </c>
      <c r="C299" s="3115" t="s">
        <v>2436</v>
      </c>
      <c r="D299" s="2458" t="s">
        <v>2437</v>
      </c>
      <c r="E299" s="3123" t="s">
        <v>2046</v>
      </c>
    </row>
    <row r="300" spans="1:5" ht="11.25" customHeight="1">
      <c r="A300" s="2485"/>
      <c r="B300" s="3116"/>
      <c r="C300" s="3116"/>
      <c r="D300" s="2450" t="s">
        <v>2438</v>
      </c>
      <c r="E300" s="3124"/>
    </row>
    <row r="301" spans="1:5" ht="11.25" customHeight="1">
      <c r="A301" s="2485"/>
      <c r="B301" s="3116"/>
      <c r="C301" s="3116"/>
      <c r="D301" s="2450" t="s">
        <v>2439</v>
      </c>
      <c r="E301" s="3124"/>
    </row>
    <row r="302" spans="1:5" ht="11.25" customHeight="1">
      <c r="A302" s="2485"/>
      <c r="B302" s="3116"/>
      <c r="C302" s="3116"/>
      <c r="D302" s="2450" t="s">
        <v>2440</v>
      </c>
      <c r="E302" s="3124"/>
    </row>
    <row r="303" spans="1:5" ht="11.25" customHeight="1">
      <c r="A303" s="2485"/>
      <c r="B303" s="3116"/>
      <c r="C303" s="3116"/>
      <c r="D303" s="2486" t="s">
        <v>2441</v>
      </c>
      <c r="E303" s="3124"/>
    </row>
    <row r="304" spans="1:5" ht="11.25" customHeight="1">
      <c r="A304" s="2485"/>
      <c r="B304" s="3116"/>
      <c r="C304" s="3116"/>
      <c r="D304" s="2450" t="s">
        <v>2442</v>
      </c>
      <c r="E304" s="3124"/>
    </row>
    <row r="305" spans="1:5" ht="11.25" customHeight="1">
      <c r="A305" s="2485"/>
      <c r="B305" s="3116"/>
      <c r="C305" s="2460"/>
      <c r="D305" s="2450"/>
      <c r="E305" s="3132"/>
    </row>
    <row r="306" spans="1:5" ht="11.25" customHeight="1">
      <c r="A306" s="2485"/>
      <c r="B306" s="3116"/>
      <c r="C306" s="3115" t="s">
        <v>2443</v>
      </c>
      <c r="D306" s="2458" t="s">
        <v>2444</v>
      </c>
      <c r="E306" s="3123" t="s">
        <v>2059</v>
      </c>
    </row>
    <row r="307" spans="1:5" ht="11.25" customHeight="1">
      <c r="A307" s="2485"/>
      <c r="B307" s="3116"/>
      <c r="C307" s="3116"/>
      <c r="D307" s="2450" t="s">
        <v>2445</v>
      </c>
      <c r="E307" s="3124"/>
    </row>
    <row r="308" spans="1:5" ht="11.25" customHeight="1">
      <c r="A308" s="2485"/>
      <c r="B308" s="3116"/>
      <c r="C308" s="3116"/>
      <c r="D308" s="2486" t="s">
        <v>2446</v>
      </c>
      <c r="E308" s="3124"/>
    </row>
    <row r="309" spans="1:5" ht="11.25" customHeight="1">
      <c r="A309" s="2485"/>
      <c r="B309" s="3116"/>
      <c r="C309" s="3116"/>
      <c r="D309" s="2450" t="s">
        <v>2447</v>
      </c>
      <c r="E309" s="3124"/>
    </row>
    <row r="310" spans="1:5" ht="11.25" customHeight="1">
      <c r="A310" s="2485"/>
      <c r="B310" s="3116"/>
      <c r="C310" s="3116"/>
      <c r="D310" s="2486" t="s">
        <v>2448</v>
      </c>
      <c r="E310" s="3124"/>
    </row>
    <row r="311" spans="1:5" ht="11.25" customHeight="1">
      <c r="A311" s="2485"/>
      <c r="B311" s="3116"/>
      <c r="C311" s="3116"/>
      <c r="D311" s="2450" t="s">
        <v>2449</v>
      </c>
      <c r="E311" s="3124"/>
    </row>
    <row r="312" spans="1:5" ht="11.25" customHeight="1">
      <c r="A312" s="2443"/>
      <c r="B312" s="3116"/>
      <c r="C312" s="3117"/>
      <c r="D312" s="2451"/>
      <c r="E312" s="3132"/>
    </row>
    <row r="313" spans="1:5" ht="11.25" customHeight="1">
      <c r="A313" s="2485"/>
      <c r="B313" s="3116"/>
      <c r="C313" s="3115" t="s">
        <v>2450</v>
      </c>
      <c r="D313" s="2458" t="s">
        <v>2437</v>
      </c>
      <c r="E313" s="3123" t="s">
        <v>2046</v>
      </c>
    </row>
    <row r="314" spans="1:5" ht="11.25" customHeight="1">
      <c r="A314" s="2485"/>
      <c r="B314" s="3116"/>
      <c r="C314" s="3116"/>
      <c r="D314" s="2450" t="s">
        <v>2451</v>
      </c>
      <c r="E314" s="3124"/>
    </row>
    <row r="315" spans="1:5" ht="11.25" customHeight="1">
      <c r="A315" s="2485"/>
      <c r="B315" s="3116"/>
      <c r="C315" s="3116"/>
      <c r="D315" s="2486" t="s">
        <v>2452</v>
      </c>
      <c r="E315" s="3124"/>
    </row>
    <row r="316" spans="1:5" ht="11.25" customHeight="1">
      <c r="A316" s="2485"/>
      <c r="B316" s="3116"/>
      <c r="C316" s="3116"/>
      <c r="D316" s="2450" t="s">
        <v>2453</v>
      </c>
      <c r="E316" s="3124"/>
    </row>
    <row r="317" spans="1:5" ht="11.25" customHeight="1">
      <c r="A317" s="2485"/>
      <c r="B317" s="3116"/>
      <c r="C317" s="3116"/>
      <c r="D317" s="2486" t="s">
        <v>2454</v>
      </c>
      <c r="E317" s="3124"/>
    </row>
    <row r="318" spans="1:5" ht="11.25" customHeight="1">
      <c r="A318" s="2443"/>
      <c r="B318" s="3116"/>
      <c r="C318" s="3117"/>
      <c r="D318" s="2451"/>
      <c r="E318" s="3132"/>
    </row>
    <row r="319" spans="1:5" ht="11.25" customHeight="1">
      <c r="A319" s="2485"/>
      <c r="B319" s="3116"/>
      <c r="C319" s="3115" t="s">
        <v>2455</v>
      </c>
      <c r="D319" s="2458" t="s">
        <v>2437</v>
      </c>
      <c r="E319" s="3123" t="s">
        <v>2046</v>
      </c>
    </row>
    <row r="320" spans="1:5" ht="11.25" customHeight="1">
      <c r="A320" s="2485"/>
      <c r="B320" s="3116"/>
      <c r="C320" s="3116"/>
      <c r="D320" s="2450" t="s">
        <v>2456</v>
      </c>
      <c r="E320" s="3124"/>
    </row>
    <row r="321" spans="1:5" ht="11.25" customHeight="1">
      <c r="A321" s="2485"/>
      <c r="B321" s="3116"/>
      <c r="C321" s="3116"/>
      <c r="D321" s="2450" t="s">
        <v>2457</v>
      </c>
      <c r="E321" s="3124"/>
    </row>
    <row r="322" spans="1:5" ht="11.25" customHeight="1">
      <c r="A322" s="2485"/>
      <c r="B322" s="3116"/>
      <c r="C322" s="3116"/>
      <c r="D322" s="2450" t="s">
        <v>2458</v>
      </c>
      <c r="E322" s="3124"/>
    </row>
    <row r="323" spans="1:5" ht="11.25" customHeight="1">
      <c r="A323" s="2485"/>
      <c r="B323" s="3116"/>
      <c r="C323" s="3116"/>
      <c r="D323" s="2450" t="s">
        <v>2459</v>
      </c>
      <c r="E323" s="3124"/>
    </row>
    <row r="324" spans="1:5" ht="11.25" customHeight="1">
      <c r="A324" s="2487"/>
      <c r="B324" s="3117"/>
      <c r="C324" s="3117"/>
      <c r="D324" s="2451"/>
      <c r="E324" s="3132"/>
    </row>
    <row r="325" spans="1:5" ht="11.25" customHeight="1">
      <c r="A325" s="2485"/>
      <c r="B325" s="3115" t="s">
        <v>2460</v>
      </c>
      <c r="C325" s="3115" t="s">
        <v>2461</v>
      </c>
      <c r="D325" s="2458" t="s">
        <v>2053</v>
      </c>
      <c r="E325" s="3123" t="s">
        <v>2059</v>
      </c>
    </row>
    <row r="326" spans="1:5" ht="11.25" customHeight="1">
      <c r="A326" s="2485"/>
      <c r="B326" s="3116"/>
      <c r="C326" s="3116"/>
      <c r="D326" s="2450" t="s">
        <v>2462</v>
      </c>
      <c r="E326" s="3124"/>
    </row>
    <row r="327" spans="1:5" ht="11.25" customHeight="1">
      <c r="A327" s="2485"/>
      <c r="B327" s="3116"/>
      <c r="C327" s="3116"/>
      <c r="D327" s="2450" t="s">
        <v>2463</v>
      </c>
      <c r="E327" s="3124"/>
    </row>
    <row r="328" spans="1:5" ht="11.25" customHeight="1">
      <c r="A328" s="2485"/>
      <c r="B328" s="3116"/>
      <c r="C328" s="3116"/>
      <c r="D328" s="2450" t="s">
        <v>2464</v>
      </c>
      <c r="E328" s="3124"/>
    </row>
    <row r="329" spans="1:5" ht="11.25" customHeight="1">
      <c r="A329" s="2485"/>
      <c r="B329" s="3116"/>
      <c r="C329" s="3116"/>
      <c r="D329" s="2450" t="s">
        <v>2465</v>
      </c>
      <c r="E329" s="3124"/>
    </row>
    <row r="330" spans="1:5" ht="11.25" customHeight="1">
      <c r="A330" s="2485"/>
      <c r="B330" s="3116"/>
      <c r="C330" s="2460"/>
      <c r="D330" s="2450"/>
      <c r="E330" s="3132"/>
    </row>
    <row r="331" spans="1:5" ht="11.25" customHeight="1">
      <c r="A331" s="2485"/>
      <c r="B331" s="3116"/>
      <c r="C331" s="3115" t="s">
        <v>2466</v>
      </c>
      <c r="D331" s="2458" t="s">
        <v>2467</v>
      </c>
      <c r="E331" s="3123" t="s">
        <v>2059</v>
      </c>
    </row>
    <row r="332" spans="1:5" ht="11.25" customHeight="1">
      <c r="A332" s="2485"/>
      <c r="B332" s="3116"/>
      <c r="C332" s="3116"/>
      <c r="D332" s="2450" t="s">
        <v>2468</v>
      </c>
      <c r="E332" s="3124"/>
    </row>
    <row r="333" spans="1:5" ht="11.25" customHeight="1">
      <c r="A333" s="2485"/>
      <c r="B333" s="3116"/>
      <c r="C333" s="3116"/>
      <c r="D333" s="2450" t="s">
        <v>2469</v>
      </c>
      <c r="E333" s="3124"/>
    </row>
    <row r="334" spans="1:5" ht="11.25" customHeight="1">
      <c r="A334" s="2485"/>
      <c r="B334" s="3116"/>
      <c r="C334" s="3116"/>
      <c r="D334" s="2450"/>
      <c r="E334" s="3124"/>
    </row>
    <row r="335" spans="1:5" ht="11.25" customHeight="1">
      <c r="A335" s="2487"/>
      <c r="B335" s="3117"/>
      <c r="C335" s="3117"/>
      <c r="D335" s="2451"/>
      <c r="E335" s="3132"/>
    </row>
    <row r="336" spans="1:5" s="2447" customFormat="1" ht="11.25" customHeight="1">
      <c r="A336" s="2488" t="s">
        <v>2222</v>
      </c>
      <c r="B336" s="2489"/>
      <c r="C336" s="2432"/>
    </row>
    <row r="337" spans="1:3" s="2447" customFormat="1" ht="11.25" customHeight="1">
      <c r="A337" s="2490" t="s">
        <v>2223</v>
      </c>
      <c r="B337" s="2489"/>
      <c r="C337" s="2432"/>
    </row>
    <row r="338" spans="1:3" s="2447" customFormat="1" ht="11.25" customHeight="1">
      <c r="A338" s="2490" t="s">
        <v>2224</v>
      </c>
      <c r="B338" s="2489"/>
      <c r="C338" s="2432"/>
    </row>
    <row r="339" spans="1:3" s="2447" customFormat="1" ht="11.25" customHeight="1">
      <c r="A339" s="2490" t="s">
        <v>2225</v>
      </c>
      <c r="B339" s="2489"/>
      <c r="C339" s="2432"/>
    </row>
    <row r="340" spans="1:3" s="2447" customFormat="1" ht="11.25" customHeight="1">
      <c r="A340" s="2490" t="s">
        <v>2226</v>
      </c>
      <c r="B340" s="2489"/>
      <c r="C340" s="2432"/>
    </row>
    <row r="341" spans="1:3" s="2447" customFormat="1" ht="11.25" customHeight="1">
      <c r="A341" s="2490" t="s">
        <v>2227</v>
      </c>
      <c r="B341" s="2489"/>
      <c r="C341" s="2432"/>
    </row>
    <row r="342" spans="1:3" s="2447" customFormat="1" ht="11.25" customHeight="1">
      <c r="A342" s="2490" t="s">
        <v>2228</v>
      </c>
      <c r="B342" s="2489"/>
      <c r="C342" s="2432"/>
    </row>
    <row r="343" spans="1:3" s="2447" customFormat="1" ht="11.25" customHeight="1">
      <c r="A343" s="2490" t="s">
        <v>2229</v>
      </c>
      <c r="B343" s="2489"/>
      <c r="C343" s="2432"/>
    </row>
    <row r="344" spans="1:3" s="2447" customFormat="1" ht="11.25" customHeight="1">
      <c r="A344" s="2490" t="s">
        <v>2230</v>
      </c>
      <c r="B344" s="2489"/>
      <c r="C344" s="2432"/>
    </row>
    <row r="345" spans="1:3" s="2447" customFormat="1" ht="11.25" customHeight="1">
      <c r="A345" s="2490" t="s">
        <v>2231</v>
      </c>
      <c r="B345" s="2489"/>
      <c r="C345" s="2432"/>
    </row>
    <row r="346" spans="1:3" s="2447" customFormat="1" ht="11.25" customHeight="1">
      <c r="A346" s="2490" t="s">
        <v>2232</v>
      </c>
      <c r="B346" s="2489"/>
      <c r="C346" s="2432"/>
    </row>
    <row r="347" spans="1:3" s="2447" customFormat="1" ht="11.25" customHeight="1">
      <c r="A347" s="2490" t="s">
        <v>2233</v>
      </c>
      <c r="B347" s="2489"/>
      <c r="C347" s="2432"/>
    </row>
    <row r="348" spans="1:3" s="2447" customFormat="1" ht="11.25" customHeight="1">
      <c r="A348" s="2490" t="s">
        <v>2234</v>
      </c>
      <c r="B348" s="2489"/>
      <c r="C348" s="2432"/>
    </row>
    <row r="349" spans="1:3" s="2447" customFormat="1" ht="11.25" customHeight="1">
      <c r="A349" s="2490" t="s">
        <v>2235</v>
      </c>
      <c r="B349" s="2489"/>
      <c r="C349" s="2432"/>
    </row>
    <row r="350" spans="1:3" s="2447" customFormat="1" ht="11.25" customHeight="1">
      <c r="A350" s="2490" t="s">
        <v>2236</v>
      </c>
      <c r="B350" s="2489"/>
      <c r="C350" s="2432"/>
    </row>
    <row r="351" spans="1:3" s="2447" customFormat="1" ht="11.25" customHeight="1">
      <c r="A351" s="2488" t="s">
        <v>2237</v>
      </c>
      <c r="B351" s="2489"/>
      <c r="C351" s="2432"/>
    </row>
    <row r="352" spans="1:3" s="2447" customFormat="1" ht="11.25" customHeight="1">
      <c r="A352" s="2490" t="s">
        <v>2238</v>
      </c>
      <c r="B352" s="2489"/>
      <c r="C352" s="2432"/>
    </row>
    <row r="353" spans="1:3" s="2447" customFormat="1" ht="11.25" customHeight="1">
      <c r="A353" s="2490" t="s">
        <v>2239</v>
      </c>
      <c r="B353" s="2489"/>
      <c r="C353" s="2432"/>
    </row>
  </sheetData>
  <mergeCells count="71">
    <mergeCell ref="B325:B335"/>
    <mergeCell ref="C325:C329"/>
    <mergeCell ref="E325:E330"/>
    <mergeCell ref="C331:C335"/>
    <mergeCell ref="E331:E335"/>
    <mergeCell ref="C292:C293"/>
    <mergeCell ref="E292:E295"/>
    <mergeCell ref="C296:C297"/>
    <mergeCell ref="E296:E298"/>
    <mergeCell ref="B299:B324"/>
    <mergeCell ref="C299:C304"/>
    <mergeCell ref="E299:E305"/>
    <mergeCell ref="C306:C312"/>
    <mergeCell ref="E306:E312"/>
    <mergeCell ref="C313:C318"/>
    <mergeCell ref="E313:E318"/>
    <mergeCell ref="C319:C324"/>
    <mergeCell ref="E319:E324"/>
    <mergeCell ref="A276:C276"/>
    <mergeCell ref="A277:A280"/>
    <mergeCell ref="B277:B290"/>
    <mergeCell ref="C277:C286"/>
    <mergeCell ref="E277:E286"/>
    <mergeCell ref="C289:C290"/>
    <mergeCell ref="E289:E291"/>
    <mergeCell ref="E206:E209"/>
    <mergeCell ref="C209:C217"/>
    <mergeCell ref="B224:B273"/>
    <mergeCell ref="E225:E231"/>
    <mergeCell ref="E245:E247"/>
    <mergeCell ref="C249:C250"/>
    <mergeCell ref="E249:E258"/>
    <mergeCell ref="E261:E263"/>
    <mergeCell ref="C266:C269"/>
    <mergeCell ref="E266:E269"/>
    <mergeCell ref="C270:C271"/>
    <mergeCell ref="E271:E274"/>
    <mergeCell ref="A153:A161"/>
    <mergeCell ref="B153:B157"/>
    <mergeCell ref="E168:E171"/>
    <mergeCell ref="A191:C191"/>
    <mergeCell ref="A192:A200"/>
    <mergeCell ref="B192:B196"/>
    <mergeCell ref="E193:E196"/>
    <mergeCell ref="A98:A152"/>
    <mergeCell ref="B98:B106"/>
    <mergeCell ref="E98:E130"/>
    <mergeCell ref="B131:B152"/>
    <mergeCell ref="C131:C152"/>
    <mergeCell ref="E132:E137"/>
    <mergeCell ref="D49:D51"/>
    <mergeCell ref="C57:C62"/>
    <mergeCell ref="D57:D58"/>
    <mergeCell ref="B63:B96"/>
    <mergeCell ref="A97:C97"/>
    <mergeCell ref="A5:C5"/>
    <mergeCell ref="A6:B10"/>
    <mergeCell ref="E6:E96"/>
    <mergeCell ref="A11:A96"/>
    <mergeCell ref="B11:B40"/>
    <mergeCell ref="C11:C12"/>
    <mergeCell ref="C13:C18"/>
    <mergeCell ref="C19:C23"/>
    <mergeCell ref="C24:C32"/>
    <mergeCell ref="C33:C36"/>
    <mergeCell ref="C37:C40"/>
    <mergeCell ref="B41:B62"/>
    <mergeCell ref="C41:C56"/>
    <mergeCell ref="D41:D43"/>
    <mergeCell ref="D44:D45"/>
    <mergeCell ref="D47:D48"/>
  </mergeCells>
  <phoneticPr fontId="4"/>
  <pageMargins left="0.78740157480314965" right="0.19685039370078741" top="0.59055118110236227" bottom="0.39370078740157483" header="0.39370078740157483" footer="0.39370078740157483"/>
  <pageSetup paperSize="9" scale="78" fitToHeight="0" orientation="portrait" r:id="rId1"/>
  <headerFooter alignWithMargins="0"/>
  <rowBreaks count="3" manualBreakCount="3">
    <brk id="96" max="4" man="1"/>
    <brk id="190" max="4" man="1"/>
    <brk id="275"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43</vt:i4>
      </vt:variant>
      <vt:variant>
        <vt:lpstr>名前付き一覧</vt:lpstr>
      </vt:variant>
      <vt:variant>
        <vt:i4>74</vt:i4>
      </vt:variant>
    </vt:vector>
  </HeadingPairs>
  <TitlesOfParts>
    <vt:vector size="117" baseType="lpstr">
      <vt:lpstr>凡例</vt:lpstr>
      <vt:lpstr>１．総括</vt:lpstr>
      <vt:lpstr>２．グラフで表す水道の状況</vt:lpstr>
      <vt:lpstr>３．水道の種類別箇所数の推移、給水人口及び普及率の推移</vt:lpstr>
      <vt:lpstr>４．都道府県別の給水人口、普及率及び水道数</vt:lpstr>
      <vt:lpstr>５．地域振興局別の箇所数、給水人口及び普及率</vt:lpstr>
      <vt:lpstr>６．市町村別の箇所数、給水人口及び普及率</vt:lpstr>
      <vt:lpstr>７．給水量の推移</vt:lpstr>
      <vt:lpstr>８．事業計画概要及び給水対象（用水供給）</vt:lpstr>
      <vt:lpstr>９．取水量、浄水量、給水量及び施設耐震化状況（用水供給）</vt:lpstr>
      <vt:lpstr>１０．管延長並びに管路耐震化及び経年化状況（用水供給）</vt:lpstr>
      <vt:lpstr>１１．財務状況（用水供給）</vt:lpstr>
      <vt:lpstr>１２．事業計画概要、給水人口、普及率、給水量及び料金（上水道）</vt:lpstr>
      <vt:lpstr>１３．取水量、浄水量及び配水池容量等（上水道）</vt:lpstr>
      <vt:lpstr>１４．用途別有収水量（上水道）</vt:lpstr>
      <vt:lpstr>１５．口径別有収水量（上水道）</vt:lpstr>
      <vt:lpstr>１６．管延長（上水道）</vt:lpstr>
      <vt:lpstr>1７．耐震適合性のある管路延長（上水道）</vt:lpstr>
      <vt:lpstr>１８．管路の経年化状況（上水道）</vt:lpstr>
      <vt:lpstr>１９．施設耐震化状況及び災害時確保水量（上水道）</vt:lpstr>
      <vt:lpstr>２０．財務状況（上水道）</vt:lpstr>
      <vt:lpstr>２１.事業計画概要、給水人口、普及率、給水量及び料金（簡易水道</vt:lpstr>
      <vt:lpstr>２２．取水量及び浄水量（簡易水道）</vt:lpstr>
      <vt:lpstr>２３．配水池容量及び管延長等（簡易水道）</vt:lpstr>
      <vt:lpstr>２４．給水人口、施設能力、原水種別等（専用水道）</vt:lpstr>
      <vt:lpstr>２５－１．国庫補助事業及び交付金事業の事業内容及び事業費等</vt:lpstr>
      <vt:lpstr>２５－２．国庫補助事業及び交付金事業の事業内容及び事業費等</vt:lpstr>
      <vt:lpstr>２５－３．国庫補助事業及び交付金事業の事業内容及び事業費等</vt:lpstr>
      <vt:lpstr>２６－１．国庫補助事業及び交付金事業の事業数及び補助金等の推移</vt:lpstr>
      <vt:lpstr>２６－２．国庫補助事業及び交付金事業の事業数及び補助金等の推移</vt:lpstr>
      <vt:lpstr>２７．県費補助事業の事業内容及び事業費等</vt:lpstr>
      <vt:lpstr>２８．県費補助事業の事業数及び補助金等の推移</vt:lpstr>
      <vt:lpstr>２９．水道関連ダムの概況</vt:lpstr>
      <vt:lpstr>３０．大臣認可の水道用水供給事業及び上水道</vt:lpstr>
      <vt:lpstr>３１．複数の市町村にまたがる上水道及び簡易水道</vt:lpstr>
      <vt:lpstr>３２．水質検査状況</vt:lpstr>
      <vt:lpstr>３３．簡易専用水道検査状況</vt:lpstr>
      <vt:lpstr>３４．厚生労働大臣の登録を受けた水質検査機関</vt:lpstr>
      <vt:lpstr>３５．水道水質基準と検査頻度</vt:lpstr>
      <vt:lpstr>３６．水道水源保全地区の概況（平成31年3月末）</vt:lpstr>
      <vt:lpstr>３７－１．国庫補助等採択基準及び補助・交付率</vt:lpstr>
      <vt:lpstr>３７－２．国庫補助等採択基準及び補助・交付率</vt:lpstr>
      <vt:lpstr>３７－３．国庫補助等採択基準及び補助率</vt:lpstr>
      <vt:lpstr>'５．地域振興局別の箇所数、給水人口及び普及率'!Criteria</vt:lpstr>
      <vt:lpstr>'６．市町村別の箇所数、給水人口及び普及率'!Criteria</vt:lpstr>
      <vt:lpstr>'５．地域振興局別の箇所数、給水人口及び普及率'!Database</vt:lpstr>
      <vt:lpstr>'６．市町村別の箇所数、給水人口及び普及率'!Database</vt:lpstr>
      <vt:lpstr>'１１．財務状況（用水供給）'!Export</vt:lpstr>
      <vt:lpstr>'２０．財務状況（上水道）'!Export</vt:lpstr>
      <vt:lpstr>'２０．財務状況（上水道）'!Export_5</vt:lpstr>
      <vt:lpstr>'２０．財務状況（上水道）'!Export_6</vt:lpstr>
      <vt:lpstr>'２０．財務状況（上水道）'!Export_7</vt:lpstr>
      <vt:lpstr>'１．総括'!Print_Area</vt:lpstr>
      <vt:lpstr>'１０．管延長並びに管路耐震化及び経年化状況（用水供給）'!Print_Area</vt:lpstr>
      <vt:lpstr>'１１．財務状況（用水供給）'!Print_Area</vt:lpstr>
      <vt:lpstr>'１２．事業計画概要、給水人口、普及率、給水量及び料金（上水道）'!Print_Area</vt:lpstr>
      <vt:lpstr>'１３．取水量、浄水量及び配水池容量等（上水道）'!Print_Area</vt:lpstr>
      <vt:lpstr>'１４．用途別有収水量（上水道）'!Print_Area</vt:lpstr>
      <vt:lpstr>'１５．口径別有収水量（上水道）'!Print_Area</vt:lpstr>
      <vt:lpstr>'１６．管延長（上水道）'!Print_Area</vt:lpstr>
      <vt:lpstr>'1７．耐震適合性のある管路延長（上水道）'!Print_Area</vt:lpstr>
      <vt:lpstr>'１８．管路の経年化状況（上水道）'!Print_Area</vt:lpstr>
      <vt:lpstr>'１９．施設耐震化状況及び災害時確保水量（上水道）'!Print_Area</vt:lpstr>
      <vt:lpstr>'２．グラフで表す水道の状況'!Print_Area</vt:lpstr>
      <vt:lpstr>'２０．財務状況（上水道）'!Print_Area</vt:lpstr>
      <vt:lpstr>'２１.事業計画概要、給水人口、普及率、給水量及び料金（簡易水道'!Print_Area</vt:lpstr>
      <vt:lpstr>'２２．取水量及び浄水量（簡易水道）'!Print_Area</vt:lpstr>
      <vt:lpstr>'２３．配水池容量及び管延長等（簡易水道）'!Print_Area</vt:lpstr>
      <vt:lpstr>'２４．給水人口、施設能力、原水種別等（専用水道）'!Print_Area</vt:lpstr>
      <vt:lpstr>'２５－１．国庫補助事業及び交付金事業の事業内容及び事業費等'!Print_Area</vt:lpstr>
      <vt:lpstr>'２５－２．国庫補助事業及び交付金事業の事業内容及び事業費等'!Print_Area</vt:lpstr>
      <vt:lpstr>'２５－３．国庫補助事業及び交付金事業の事業内容及び事業費等'!Print_Area</vt:lpstr>
      <vt:lpstr>'２６－１．国庫補助事業及び交付金事業の事業数及び補助金等の推移'!Print_Area</vt:lpstr>
      <vt:lpstr>'２６－２．国庫補助事業及び交付金事業の事業数及び補助金等の推移'!Print_Area</vt:lpstr>
      <vt:lpstr>'２７．県費補助事業の事業内容及び事業費等'!Print_Area</vt:lpstr>
      <vt:lpstr>'２８．県費補助事業の事業数及び補助金等の推移'!Print_Area</vt:lpstr>
      <vt:lpstr>'３．水道の種類別箇所数の推移、給水人口及び普及率の推移'!Print_Area</vt:lpstr>
      <vt:lpstr>'３１．複数の市町村にまたがる上水道及び簡易水道'!Print_Area</vt:lpstr>
      <vt:lpstr>'３２．水質検査状況'!Print_Area</vt:lpstr>
      <vt:lpstr>'３３．簡易専用水道検査状況'!Print_Area</vt:lpstr>
      <vt:lpstr>'３４．厚生労働大臣の登録を受けた水質検査機関'!Print_Area</vt:lpstr>
      <vt:lpstr>'３５．水道水質基準と検査頻度'!Print_Area</vt:lpstr>
      <vt:lpstr>'３７－３．国庫補助等採択基準及び補助率'!Print_Area</vt:lpstr>
      <vt:lpstr>'５．地域振興局別の箇所数、給水人口及び普及率'!Print_Area</vt:lpstr>
      <vt:lpstr>'６．市町村別の箇所数、給水人口及び普及率'!Print_Area</vt:lpstr>
      <vt:lpstr>'７．給水量の推移'!Print_Area</vt:lpstr>
      <vt:lpstr>'８．事業計画概要及び給水対象（用水供給）'!Print_Area</vt:lpstr>
      <vt:lpstr>凡例!Print_Area</vt:lpstr>
      <vt:lpstr>'１２．事業計画概要、給水人口、普及率、給水量及び料金（上水道）'!Print_Titles</vt:lpstr>
      <vt:lpstr>'１３．取水量、浄水量及び配水池容量等（上水道）'!Print_Titles</vt:lpstr>
      <vt:lpstr>'１４．用途別有収水量（上水道）'!Print_Titles</vt:lpstr>
      <vt:lpstr>'１５．口径別有収水量（上水道）'!Print_Titles</vt:lpstr>
      <vt:lpstr>'１６．管延長（上水道）'!Print_Titles</vt:lpstr>
      <vt:lpstr>'1７．耐震適合性のある管路延長（上水道）'!Print_Titles</vt:lpstr>
      <vt:lpstr>'１８．管路の経年化状況（上水道）'!Print_Titles</vt:lpstr>
      <vt:lpstr>'１９．施設耐震化状況及び災害時確保水量（上水道）'!Print_Titles</vt:lpstr>
      <vt:lpstr>'２１.事業計画概要、給水人口、普及率、給水量及び料金（簡易水道'!Print_Titles</vt:lpstr>
      <vt:lpstr>'２２．取水量及び浄水量（簡易水道）'!Print_Titles</vt:lpstr>
      <vt:lpstr>'２３．配水池容量及び管延長等（簡易水道）'!Print_Titles</vt:lpstr>
      <vt:lpstr>'２４．給水人口、施設能力、原水種別等（専用水道）'!Print_Titles</vt:lpstr>
      <vt:lpstr>'３５．水道水質基準と検査頻度'!Print_Titles</vt:lpstr>
      <vt:lpstr>'５．地域振興局別の箇所数、給水人口及び普及率'!Print_Titles</vt:lpstr>
      <vt:lpstr>'６．市町村別の箇所数、給水人口及び普及率'!Print_Titles</vt:lpstr>
      <vt:lpstr>'２６－１．国庫補助事業及び交付金事業の事業数及び補助金等の推移'!ﾀｲﾄﾙ行</vt:lpstr>
      <vt:lpstr>'５．地域振興局別の箇所数、給水人口及び普及率'!ﾀｲﾄﾙ行</vt:lpstr>
      <vt:lpstr>'６．市町村別の箇所数、給水人口及び普及率'!ﾀｲﾄﾙ行</vt:lpstr>
      <vt:lpstr>'２６－１．国庫補助事業及び交付金事業の事業数及び補助金等の推移'!印刷範囲</vt:lpstr>
      <vt:lpstr>'２６－２．国庫補助事業及び交付金事業の事業数及び補助金等の推移'!印刷範囲</vt:lpstr>
      <vt:lpstr>'２８．県費補助事業の事業数及び補助金等の推移'!印刷範囲</vt:lpstr>
      <vt:lpstr>'２９．水道関連ダムの概況'!印刷範囲</vt:lpstr>
      <vt:lpstr>'４．都道府県別の給水人口、普及率及び水道数'!印刷範囲</vt:lpstr>
      <vt:lpstr>'５．地域振興局別の箇所数、給水人口及び普及率'!印刷範囲</vt:lpstr>
      <vt:lpstr>'６．市町村別の箇所数、給水人口及び普及率'!印刷範囲</vt:lpstr>
      <vt:lpstr>'７．給水量の推移'!印刷範囲</vt:lpstr>
      <vt:lpstr>印刷範囲</vt:lpstr>
      <vt:lpstr>'５．地域振興局別の箇所数、給水人口及び普及率'!並び替え</vt:lpstr>
      <vt:lpstr>'６．市町村別の箇所数、給水人口及び普及率'!並び替え</vt:lpstr>
    </vt:vector>
  </TitlesOfParts>
  <Company>長野県庁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管理者</dc:creator>
  <cp:lastModifiedBy>Administrator</cp:lastModifiedBy>
  <cp:lastPrinted>2021-05-17T07:57:54Z</cp:lastPrinted>
  <dcterms:created xsi:type="dcterms:W3CDTF">2008-02-20T06:44:09Z</dcterms:created>
  <dcterms:modified xsi:type="dcterms:W3CDTF">2021-05-21T00:38:46Z</dcterms:modified>
</cp:coreProperties>
</file>